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71"/>
  <workbookPr filterPrivacy="1" codeName="ThisWorkbook"/>
  <xr:revisionPtr revIDLastSave="0" documentId="13_ncr:1_{893A6525-681C-42EC-9D58-CBB16B4A6499}" xr6:coauthVersionLast="36" xr6:coauthVersionMax="47" xr10:uidLastSave="{00000000-0000-0000-0000-000000000000}"/>
  <bookViews>
    <workbookView xWindow="28680" yWindow="-120" windowWidth="29040" windowHeight="15840" tabRatio="867" activeTab="1" xr2:uid="{00000000-000D-0000-FFFF-FFFF00000000}"/>
  </bookViews>
  <sheets>
    <sheet name="基本情報入力シート" sheetId="73" r:id="rId1"/>
    <sheet name="別紙様式2-1 計画書_総括表" sheetId="70" r:id="rId2"/>
    <sheet name="別紙様式2-2（４・５月分）" sheetId="9" r:id="rId3"/>
    <sheet name="別紙様式2-3（６月以降分）" sheetId="83" r:id="rId4"/>
    <sheet name="別紙様式2-4（年度内の区分変更がある場合に記入）" sheetId="90" r:id="rId5"/>
    <sheet name="【参考】数式用" sheetId="16" state="hidden" r:id="rId6"/>
    <sheet name="【参考】数式用2" sheetId="84" state="hidden" r:id="rId7"/>
  </sheets>
  <definedNames>
    <definedName name="_xlnm._FilterDatabase" localSheetId="5" hidden="1">【参考】数式用!#REF!</definedName>
    <definedName name="_xlnm._FilterDatabase" localSheetId="2" hidden="1">'別紙様式2-2（４・５月分）'!$A$13:$AX$313</definedName>
    <definedName name="_xlnm._FilterDatabase" localSheetId="3" hidden="1">'別紙様式2-3（６月以降分）'!$A$13:$BK$413</definedName>
    <definedName name="_xlnm._FilterDatabase" localSheetId="4" hidden="1">'別紙様式2-4（年度内の区分変更がある場合に記入）'!$A$13:$BG$414</definedName>
    <definedName name="_xlnm.Print_Area" localSheetId="0">基本情報入力シート!$A$1:$AC$63</definedName>
    <definedName name="_xlnm.Print_Area" localSheetId="1">'別紙様式2-1 計画書_総括表'!$A$1:$AL$233</definedName>
    <definedName name="_xlnm.Print_Area" localSheetId="2">'別紙様式2-2（４・５月分）'!$A$1:$AL$40</definedName>
    <definedName name="_xlnm.Print_Area" localSheetId="3">'別紙様式2-3（６月以降分）'!$A$1:$AR$53</definedName>
    <definedName name="_xlnm.Print_Area" localSheetId="4">'別紙様式2-4（年度内の区分変更がある場合に記入）'!$A$1:$AR$53</definedName>
    <definedName name="_xlnm.Print_Titles" localSheetId="2">'別紙様式2-2（４・５月分）'!$12:$13</definedName>
    <definedName name="_xlnm.Print_Titles" localSheetId="3">'別紙様式2-3（６月以降分）'!$12:$13</definedName>
    <definedName name="_xlnm.Print_Titles" localSheetId="4">'別紙様式2-4（年度内の区分変更がある場合に記入）'!$12:$13</definedName>
    <definedName name="サービス名">【参考】数式用!$A$5:$A$37</definedName>
    <definedName name="愛知県">【参考】数式用2!$D$993:$D$1046</definedName>
    <definedName name="愛媛県">【参考】数式用2!$D$1422:$D$1441</definedName>
    <definedName name="医療型児童発達支援">【参考】数式用!$AF$26</definedName>
    <definedName name="医療型障害児入所施設">【参考】数式用!$AF$31</definedName>
    <definedName name="茨城県">【参考】数式用2!$D$415:$D$458</definedName>
    <definedName name="岡山県">【参考】数式用2!$D$1312:$D$1338</definedName>
    <definedName name="沖縄県">【参考】数式用2!$D$1709:$D$1749</definedName>
    <definedName name="岩手県">【参考】数式用2!$D$228:$D$260</definedName>
    <definedName name="岐阜県">【参考】数式用2!$D$916:$D$957</definedName>
    <definedName name="宮崎県">【参考】数式用2!$D$1640:$D$1665</definedName>
    <definedName name="宮城県">【参考】数式用2!$D$261:$D$295</definedName>
    <definedName name="居宅介護">【参考】数式用!$AF$5</definedName>
    <definedName name="居宅訪問型児童発達支援">【参考】数式用!$AF$28</definedName>
    <definedName name="京都府">【参考】数式用2!$D$1095:$D$1120</definedName>
    <definedName name="共同生活援助_介護サービス包括型">【参考】数式用!$AF$22</definedName>
    <definedName name="共同生活援助_外部サービス利用型">【参考】数式用!$AF$24</definedName>
    <definedName name="共同生活援助_日中サービス支援型">【参考】数式用!$AF$23</definedName>
    <definedName name="熊本県">【参考】数式用2!$D$1577:$D$1621</definedName>
    <definedName name="群馬県">【参考】数式用2!$D$484:$D$518</definedName>
    <definedName name="広島県">【参考】数式用2!$D$1339:$D$1361</definedName>
    <definedName name="行動援護">【参考】数式用!$AF$8</definedName>
    <definedName name="香川県">【参考】数式用2!$D$1405:$D$1421</definedName>
    <definedName name="高知県">【参考】数式用2!$D$1442:$D$1475</definedName>
    <definedName name="佐賀県">【参考】数式用2!$D$1536:$D$1555</definedName>
    <definedName name="埼玉県">【参考】数式用2!$D$519:$D$581</definedName>
    <definedName name="三重県">【参考】数式用2!$D$1047:$D$1075</definedName>
    <definedName name="山形県">【参考】数式用2!$D$321:$D$355</definedName>
    <definedName name="山口県">【参考】数式用2!$D$1362:$D$1380</definedName>
    <definedName name="山梨県">【参考】数式用2!$D$812:$D$838</definedName>
    <definedName name="施設入所支援">【参考】数式用!$AF$11</definedName>
    <definedName name="児童発達支援">【参考】数式用!$AF$25</definedName>
    <definedName name="滋賀県">【参考】数式用2!$D$1076:$D$1094</definedName>
    <definedName name="自立訓練_機能訓練">【参考】数式用!$AF$14</definedName>
    <definedName name="自立訓練_生活訓練">【参考】数式用!$AF$15</definedName>
    <definedName name="自立生活援助">【参考】数式用!$AF$21</definedName>
    <definedName name="鹿児島県">【参考】数式用2!$D$1666:$D$1708</definedName>
    <definedName name="就労移行支援">【参考】数式用!$AF$17</definedName>
    <definedName name="就労継続支援Ａ型">【参考】数式用!$AF$18</definedName>
    <definedName name="就労継続支援Ｂ型">【参考】数式用!$AF$19</definedName>
    <definedName name="就労選択支援">【参考】数式用!$AF$16</definedName>
    <definedName name="就労定着支援">【参考】数式用!$AF$20</definedName>
    <definedName name="秋田県">【参考】数式用2!$D$296:$D$320</definedName>
    <definedName name="重度障害者等包括支援">【参考】数式用!$AF$9</definedName>
    <definedName name="重度訪問介護">【参考】数式用!$AF$6</definedName>
    <definedName name="障害者支援施設_自立訓練_機能訓練">【参考】数式用!$AF$33</definedName>
    <definedName name="障害者支援施設_自立訓練_生活訓練">【参考】数式用!$AF$34</definedName>
    <definedName name="障害者支援施設_就労移行支援">【参考】数式用!$AF$35</definedName>
    <definedName name="障害者支援施設_就労継続支援Ａ型">【参考】数式用!$AF$36</definedName>
    <definedName name="障害者支援施設_就労継続支援Ｂ型">【参考】数式用!$AF$37</definedName>
    <definedName name="障害者支援施設_生活介護">【参考】数式用!$AF$32</definedName>
    <definedName name="新潟県">【参考】数式用2!$D$731:$D$760</definedName>
    <definedName name="神奈川県">【参考】数式用2!$D$698:$D$730</definedName>
    <definedName name="生活介護">【参考】数式用!$AF$10</definedName>
    <definedName name="青森県">【参考】数式用2!$D$188:$D$227</definedName>
    <definedName name="静岡県">【参考】数式用2!$D$958:$D$992</definedName>
    <definedName name="石川県">【参考】数式用2!$D$776:$D$794</definedName>
    <definedName name="千葉県">【参考】数式用2!$D$582:$D$635</definedName>
    <definedName name="大阪府">【参考】数式用2!$D$1121:$D$1163</definedName>
    <definedName name="大分県">【参考】数式用2!$D$1622:$D$1639</definedName>
    <definedName name="短期入所">【参考】数式用!$AF$12</definedName>
    <definedName name="長崎県">【参考】数式用2!$D$1556:$D$1576</definedName>
    <definedName name="長野県">【参考】数式用2!$D$839:$D$915</definedName>
    <definedName name="鳥取県">【参考】数式用2!$D$1274:$D$1292</definedName>
    <definedName name="島根県">【参考】数式用2!$D$1293:$D$1311</definedName>
    <definedName name="東京都">【参考】数式用2!$D$636:$D$697</definedName>
    <definedName name="同行援護">【参考】数式用!$AF$7</definedName>
    <definedName name="徳島県">【参考】数式用2!$D$1381:$D$1404</definedName>
    <definedName name="栃木県">【参考】数式用2!$D$459:$D$483</definedName>
    <definedName name="奈良県">【参考】数式用2!$D$1205:$D$1243</definedName>
    <definedName name="富山県">【参考】数式用2!$D$761:$D$775</definedName>
    <definedName name="福井県">【参考】数式用2!$D$795:$D$811</definedName>
    <definedName name="福岡県">【参考】数式用2!$D$1476:$D$1535</definedName>
    <definedName name="福祉型障害児入所施設">【参考】数式用!$AF$30</definedName>
    <definedName name="福島県">【参考】数式用2!$D$356:$D$414</definedName>
    <definedName name="兵庫県">【参考】数式用2!$D$1164:$D$1204</definedName>
    <definedName name="保育所等訪問支援">【参考】数式用!$AF$29</definedName>
    <definedName name="放課後等デイサービス">【参考】数式用!$AF$27</definedName>
    <definedName name="北海道">【参考】数式用2!$D$3:$D$187</definedName>
    <definedName name="療養介護">【参考】数式用!$AF$13</definedName>
    <definedName name="和歌山県">【参考】数式用2!$D$1244:$D$1273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A25" i="70" l="1"/>
  <c r="Y25" i="70"/>
  <c r="AK224" i="70"/>
  <c r="R42" i="83"/>
  <c r="R44" i="83"/>
  <c r="R46" i="83"/>
  <c r="R48" i="83"/>
  <c r="R50" i="83"/>
  <c r="R52" i="83"/>
  <c r="R54" i="83"/>
  <c r="R56" i="83"/>
  <c r="R58" i="83"/>
  <c r="R60" i="83"/>
  <c r="R62" i="83"/>
  <c r="R64" i="83"/>
  <c r="R66" i="83"/>
  <c r="R68" i="83"/>
  <c r="R70" i="83"/>
  <c r="R72" i="83"/>
  <c r="R74" i="83"/>
  <c r="R76" i="83"/>
  <c r="R78" i="83"/>
  <c r="R80" i="83"/>
  <c r="R82" i="83"/>
  <c r="R84" i="83"/>
  <c r="R86" i="83"/>
  <c r="R88" i="83"/>
  <c r="R90" i="83"/>
  <c r="R92" i="83"/>
  <c r="R94" i="83"/>
  <c r="R96" i="83"/>
  <c r="R98" i="83"/>
  <c r="R100" i="83"/>
  <c r="R102" i="83"/>
  <c r="R104" i="83"/>
  <c r="R106" i="83"/>
  <c r="R108" i="83"/>
  <c r="R110" i="83"/>
  <c r="R112" i="83"/>
  <c r="R114" i="83"/>
  <c r="R116" i="83"/>
  <c r="R118" i="83"/>
  <c r="R120" i="83"/>
  <c r="R122" i="83"/>
  <c r="R124" i="83"/>
  <c r="R126" i="83"/>
  <c r="R128" i="83"/>
  <c r="R130" i="83"/>
  <c r="R132" i="83"/>
  <c r="R134" i="83"/>
  <c r="R136" i="83"/>
  <c r="R138" i="83"/>
  <c r="R140" i="83"/>
  <c r="R142" i="83"/>
  <c r="R144" i="83"/>
  <c r="R146" i="83"/>
  <c r="R148" i="83"/>
  <c r="R150" i="83"/>
  <c r="R152" i="83"/>
  <c r="R154" i="83"/>
  <c r="R156" i="83"/>
  <c r="R158" i="83"/>
  <c r="R160" i="83"/>
  <c r="R162" i="83"/>
  <c r="R164" i="83"/>
  <c r="R166" i="83"/>
  <c r="R168" i="83"/>
  <c r="R170" i="83"/>
  <c r="R172" i="83"/>
  <c r="R174" i="83"/>
  <c r="R176" i="83"/>
  <c r="R178" i="83"/>
  <c r="R180" i="83"/>
  <c r="R182" i="83"/>
  <c r="R184" i="83"/>
  <c r="R186" i="83"/>
  <c r="R188" i="83"/>
  <c r="R190" i="83"/>
  <c r="R192" i="83"/>
  <c r="R194" i="83"/>
  <c r="R196" i="83"/>
  <c r="R198" i="83"/>
  <c r="R200" i="83"/>
  <c r="R202" i="83"/>
  <c r="R204" i="83"/>
  <c r="R206" i="83"/>
  <c r="R208" i="83"/>
  <c r="R210" i="83"/>
  <c r="R212" i="83"/>
  <c r="R214" i="83"/>
  <c r="R216" i="83"/>
  <c r="R218" i="83"/>
  <c r="R220" i="83"/>
  <c r="R222" i="83"/>
  <c r="R224" i="83"/>
  <c r="R226" i="83"/>
  <c r="R228" i="83"/>
  <c r="R230" i="83"/>
  <c r="R232" i="83"/>
  <c r="R234" i="83"/>
  <c r="R236" i="83"/>
  <c r="R238" i="83"/>
  <c r="R240" i="83"/>
  <c r="R242" i="83"/>
  <c r="R244" i="83"/>
  <c r="R246" i="83"/>
  <c r="R248" i="83"/>
  <c r="R250" i="83"/>
  <c r="R252" i="83"/>
  <c r="R254" i="83"/>
  <c r="R256" i="83"/>
  <c r="R258" i="83"/>
  <c r="R260" i="83"/>
  <c r="R262" i="83"/>
  <c r="R264" i="83"/>
  <c r="R266" i="83"/>
  <c r="R268" i="83"/>
  <c r="R270" i="83"/>
  <c r="R272" i="83"/>
  <c r="R274" i="83"/>
  <c r="R276" i="83"/>
  <c r="R278" i="83"/>
  <c r="R280" i="83"/>
  <c r="R282" i="83"/>
  <c r="R284" i="83"/>
  <c r="R286" i="83"/>
  <c r="R288" i="83"/>
  <c r="R290" i="83"/>
  <c r="R292" i="83"/>
  <c r="R294" i="83"/>
  <c r="R296" i="83"/>
  <c r="R298" i="83"/>
  <c r="R300" i="83"/>
  <c r="R302" i="83"/>
  <c r="R304" i="83"/>
  <c r="R306" i="83"/>
  <c r="R308" i="83"/>
  <c r="R310" i="83"/>
  <c r="R312" i="83"/>
  <c r="R314" i="83"/>
  <c r="R316" i="83"/>
  <c r="R318" i="83"/>
  <c r="R320" i="83"/>
  <c r="R322" i="83"/>
  <c r="R324" i="83"/>
  <c r="R326" i="83"/>
  <c r="R328" i="83"/>
  <c r="R330" i="83"/>
  <c r="R332" i="83"/>
  <c r="R334" i="83"/>
  <c r="R336" i="83"/>
  <c r="R338" i="83"/>
  <c r="R340" i="83"/>
  <c r="R342" i="83"/>
  <c r="R344" i="83"/>
  <c r="R346" i="83"/>
  <c r="R348" i="83"/>
  <c r="R350" i="83"/>
  <c r="R352" i="83"/>
  <c r="R354" i="83"/>
  <c r="R356" i="83"/>
  <c r="R358" i="83"/>
  <c r="R360" i="83"/>
  <c r="R362" i="83"/>
  <c r="R364" i="83"/>
  <c r="R366" i="83"/>
  <c r="R368" i="83"/>
  <c r="R370" i="83"/>
  <c r="R372" i="83"/>
  <c r="R374" i="83"/>
  <c r="R376" i="83"/>
  <c r="R378" i="83"/>
  <c r="R380" i="83"/>
  <c r="R382" i="83"/>
  <c r="R384" i="83"/>
  <c r="R386" i="83"/>
  <c r="R388" i="83"/>
  <c r="R390" i="83"/>
  <c r="R392" i="83"/>
  <c r="R394" i="83"/>
  <c r="R396" i="83"/>
  <c r="R398" i="83"/>
  <c r="R400" i="83"/>
  <c r="R402" i="83"/>
  <c r="R404" i="83"/>
  <c r="R406" i="83"/>
  <c r="R408" i="83"/>
  <c r="R410" i="83"/>
  <c r="R412" i="83"/>
  <c r="U42" i="83"/>
  <c r="U44" i="83"/>
  <c r="U46" i="83"/>
  <c r="U48" i="83"/>
  <c r="U50" i="83"/>
  <c r="U52" i="83"/>
  <c r="U54" i="83"/>
  <c r="U56" i="83"/>
  <c r="U58" i="83"/>
  <c r="U60" i="83"/>
  <c r="U62" i="83"/>
  <c r="U64" i="83"/>
  <c r="U66" i="83"/>
  <c r="U68" i="83"/>
  <c r="U70" i="83"/>
  <c r="U72" i="83"/>
  <c r="U74" i="83"/>
  <c r="U76" i="83"/>
  <c r="U78" i="83"/>
  <c r="U80" i="83"/>
  <c r="U82" i="83"/>
  <c r="U84" i="83"/>
  <c r="U86" i="83"/>
  <c r="U88" i="83"/>
  <c r="U90" i="83"/>
  <c r="U92" i="83"/>
  <c r="U94" i="83"/>
  <c r="U96" i="83"/>
  <c r="U98" i="83"/>
  <c r="U100" i="83"/>
  <c r="U102" i="83"/>
  <c r="U104" i="83"/>
  <c r="U106" i="83"/>
  <c r="U108" i="83"/>
  <c r="U110" i="83"/>
  <c r="U112" i="83"/>
  <c r="U114" i="83"/>
  <c r="U116" i="83"/>
  <c r="U118" i="83"/>
  <c r="U120" i="83"/>
  <c r="U122" i="83"/>
  <c r="U124" i="83"/>
  <c r="U126" i="83"/>
  <c r="U128" i="83"/>
  <c r="U130" i="83"/>
  <c r="U132" i="83"/>
  <c r="U134" i="83"/>
  <c r="U136" i="83"/>
  <c r="U138" i="83"/>
  <c r="U140" i="83"/>
  <c r="U142" i="83"/>
  <c r="U144" i="83"/>
  <c r="U146" i="83"/>
  <c r="U148" i="83"/>
  <c r="U150" i="83"/>
  <c r="U152" i="83"/>
  <c r="U154" i="83"/>
  <c r="U156" i="83"/>
  <c r="U158" i="83"/>
  <c r="U160" i="83"/>
  <c r="U162" i="83"/>
  <c r="U164" i="83"/>
  <c r="U166" i="83"/>
  <c r="U168" i="83"/>
  <c r="U170" i="83"/>
  <c r="U172" i="83"/>
  <c r="U174" i="83"/>
  <c r="U176" i="83"/>
  <c r="U178" i="83"/>
  <c r="U180" i="83"/>
  <c r="U182" i="83"/>
  <c r="U184" i="83"/>
  <c r="U186" i="83"/>
  <c r="U188" i="83"/>
  <c r="U190" i="83"/>
  <c r="U192" i="83"/>
  <c r="U194" i="83"/>
  <c r="U196" i="83"/>
  <c r="U198" i="83"/>
  <c r="U200" i="83"/>
  <c r="U202" i="83"/>
  <c r="U204" i="83"/>
  <c r="U206" i="83"/>
  <c r="U208" i="83"/>
  <c r="U210" i="83"/>
  <c r="U212" i="83"/>
  <c r="U214" i="83"/>
  <c r="U216" i="83"/>
  <c r="U218" i="83"/>
  <c r="U220" i="83"/>
  <c r="U222" i="83"/>
  <c r="U224" i="83"/>
  <c r="U226" i="83"/>
  <c r="U228" i="83"/>
  <c r="U230" i="83"/>
  <c r="U232" i="83"/>
  <c r="U234" i="83"/>
  <c r="U236" i="83"/>
  <c r="U238" i="83"/>
  <c r="U240" i="83"/>
  <c r="U242" i="83"/>
  <c r="U244" i="83"/>
  <c r="U246" i="83"/>
  <c r="U248" i="83"/>
  <c r="U250" i="83"/>
  <c r="U252" i="83"/>
  <c r="U254" i="83"/>
  <c r="U256" i="83"/>
  <c r="U258" i="83"/>
  <c r="U260" i="83"/>
  <c r="U262" i="83"/>
  <c r="U264" i="83"/>
  <c r="U266" i="83"/>
  <c r="U268" i="83"/>
  <c r="U270" i="83"/>
  <c r="U272" i="83"/>
  <c r="U274" i="83"/>
  <c r="U276" i="83"/>
  <c r="U278" i="83"/>
  <c r="U280" i="83"/>
  <c r="U282" i="83"/>
  <c r="U284" i="83"/>
  <c r="U286" i="83"/>
  <c r="U288" i="83"/>
  <c r="U290" i="83"/>
  <c r="U292" i="83"/>
  <c r="U294" i="83"/>
  <c r="U296" i="83"/>
  <c r="U298" i="83"/>
  <c r="U300" i="83"/>
  <c r="U302" i="83"/>
  <c r="U304" i="83"/>
  <c r="U306" i="83"/>
  <c r="U308" i="83"/>
  <c r="U310" i="83"/>
  <c r="U312" i="83"/>
  <c r="U314" i="83"/>
  <c r="U316" i="83"/>
  <c r="U318" i="83"/>
  <c r="U320" i="83"/>
  <c r="U322" i="83"/>
  <c r="U324" i="83"/>
  <c r="U326" i="83"/>
  <c r="U328" i="83"/>
  <c r="U330" i="83"/>
  <c r="U332" i="83"/>
  <c r="U334" i="83"/>
  <c r="U336" i="83"/>
  <c r="U338" i="83"/>
  <c r="U340" i="83"/>
  <c r="U342" i="83"/>
  <c r="U344" i="83"/>
  <c r="U346" i="83"/>
  <c r="U348" i="83"/>
  <c r="U350" i="83"/>
  <c r="U352" i="83"/>
  <c r="U354" i="83"/>
  <c r="U356" i="83"/>
  <c r="U358" i="83"/>
  <c r="U360" i="83"/>
  <c r="U362" i="83"/>
  <c r="U364" i="83"/>
  <c r="U366" i="83"/>
  <c r="U368" i="83"/>
  <c r="U370" i="83"/>
  <c r="U372" i="83"/>
  <c r="U374" i="83"/>
  <c r="U376" i="83"/>
  <c r="U378" i="83"/>
  <c r="U380" i="83"/>
  <c r="U382" i="83"/>
  <c r="U384" i="83"/>
  <c r="U386" i="83"/>
  <c r="U388" i="83"/>
  <c r="U390" i="83"/>
  <c r="U392" i="83"/>
  <c r="U394" i="83"/>
  <c r="U396" i="83"/>
  <c r="U398" i="83"/>
  <c r="U400" i="83"/>
  <c r="U402" i="83"/>
  <c r="U404" i="83"/>
  <c r="U406" i="83"/>
  <c r="U408" i="83"/>
  <c r="U410" i="83"/>
  <c r="U412" i="83"/>
  <c r="AK187" i="70"/>
  <c r="AP14" i="90" l="1"/>
  <c r="AX266" i="83"/>
  <c r="AX146" i="83"/>
  <c r="AX98" i="83"/>
  <c r="AX42" i="90"/>
  <c r="AX46" i="90"/>
  <c r="AX50" i="90"/>
  <c r="AX54" i="90"/>
  <c r="AX58" i="90"/>
  <c r="AX62" i="90"/>
  <c r="AX66" i="90"/>
  <c r="AX70" i="90"/>
  <c r="AX74" i="90"/>
  <c r="AX78" i="90"/>
  <c r="AX82" i="90"/>
  <c r="AX86" i="90"/>
  <c r="AX90" i="90"/>
  <c r="AX94" i="90"/>
  <c r="AX98" i="90"/>
  <c r="AX102" i="90"/>
  <c r="AX106" i="90"/>
  <c r="AX110" i="90"/>
  <c r="AX114" i="90"/>
  <c r="AX118" i="90"/>
  <c r="AX122" i="90"/>
  <c r="AX126" i="90"/>
  <c r="AX130" i="90"/>
  <c r="AX134" i="90"/>
  <c r="AX138" i="90"/>
  <c r="AX142" i="90"/>
  <c r="AX146" i="90"/>
  <c r="AX150" i="90"/>
  <c r="AX154" i="90"/>
  <c r="AX158" i="90"/>
  <c r="AX162" i="90"/>
  <c r="AX166" i="90"/>
  <c r="AX170" i="90"/>
  <c r="AX174" i="90"/>
  <c r="AX178" i="90"/>
  <c r="AX182" i="90"/>
  <c r="AX186" i="90"/>
  <c r="AX190" i="90"/>
  <c r="AX194" i="90"/>
  <c r="AX198" i="90"/>
  <c r="AX202" i="90"/>
  <c r="AX206" i="90"/>
  <c r="AX210" i="90"/>
  <c r="AX214" i="90"/>
  <c r="AX218" i="90"/>
  <c r="AX222" i="90"/>
  <c r="AX226" i="90"/>
  <c r="AX230" i="90"/>
  <c r="AX234" i="90"/>
  <c r="AX238" i="90"/>
  <c r="AX242" i="90"/>
  <c r="AX246" i="90"/>
  <c r="AX250" i="90"/>
  <c r="AX254" i="90"/>
  <c r="AX258" i="90"/>
  <c r="AX262" i="90"/>
  <c r="AX266" i="90"/>
  <c r="AX270" i="90"/>
  <c r="AX274" i="90"/>
  <c r="AX278" i="90"/>
  <c r="AX282" i="90"/>
  <c r="AX286" i="90"/>
  <c r="AX290" i="90"/>
  <c r="AX294" i="90"/>
  <c r="AX298" i="90"/>
  <c r="AX302" i="90"/>
  <c r="AX306" i="90"/>
  <c r="AX310" i="90"/>
  <c r="AX314" i="90"/>
  <c r="AX318" i="90"/>
  <c r="AX322" i="90"/>
  <c r="AX326" i="90"/>
  <c r="AX330" i="90"/>
  <c r="AX334" i="90"/>
  <c r="AX338" i="90"/>
  <c r="AX342" i="90"/>
  <c r="AX346" i="90"/>
  <c r="AX350" i="90"/>
  <c r="AX354" i="90"/>
  <c r="AX358" i="90"/>
  <c r="AX362" i="90"/>
  <c r="AX366" i="90"/>
  <c r="AX370" i="90"/>
  <c r="AX374" i="90"/>
  <c r="AX378" i="90"/>
  <c r="AX382" i="90"/>
  <c r="AX386" i="90"/>
  <c r="AX390" i="90"/>
  <c r="AX394" i="90"/>
  <c r="AX398" i="90"/>
  <c r="AX402" i="90"/>
  <c r="AX406" i="90"/>
  <c r="AX410" i="90"/>
  <c r="BC412" i="90" l="1"/>
  <c r="BC20" i="90"/>
  <c r="BC21" i="90"/>
  <c r="BC24" i="90"/>
  <c r="BC25" i="90"/>
  <c r="BC28" i="90"/>
  <c r="BC29" i="90"/>
  <c r="BC32" i="90"/>
  <c r="BC33" i="90"/>
  <c r="BC36" i="90"/>
  <c r="BC37" i="90"/>
  <c r="BC40" i="90"/>
  <c r="BC41" i="90"/>
  <c r="BC44" i="90"/>
  <c r="BC45" i="90"/>
  <c r="BC48" i="90"/>
  <c r="BC49" i="90"/>
  <c r="BC52" i="90"/>
  <c r="BC53" i="90"/>
  <c r="BC56" i="90"/>
  <c r="BC57" i="90"/>
  <c r="BC60" i="90"/>
  <c r="BC61" i="90"/>
  <c r="BC64" i="90"/>
  <c r="BC65" i="90"/>
  <c r="BC68" i="90"/>
  <c r="BC69" i="90"/>
  <c r="BC72" i="90"/>
  <c r="BC73" i="90"/>
  <c r="BC76" i="90"/>
  <c r="BC77" i="90"/>
  <c r="BC80" i="90"/>
  <c r="BC81" i="90"/>
  <c r="BC84" i="90"/>
  <c r="BC85" i="90"/>
  <c r="BC88" i="90"/>
  <c r="BC89" i="90"/>
  <c r="BC92" i="90"/>
  <c r="BC93" i="90"/>
  <c r="BC96" i="90"/>
  <c r="BC97" i="90"/>
  <c r="BC100" i="90"/>
  <c r="BC101" i="90"/>
  <c r="BC104" i="90"/>
  <c r="BC105" i="90"/>
  <c r="BC108" i="90"/>
  <c r="BC109" i="90"/>
  <c r="BC112" i="90"/>
  <c r="BC113" i="90"/>
  <c r="BC116" i="90"/>
  <c r="BC117" i="90"/>
  <c r="BC120" i="90"/>
  <c r="BC121" i="90"/>
  <c r="BC124" i="90"/>
  <c r="BC125" i="90"/>
  <c r="BC128" i="90"/>
  <c r="BC129" i="90"/>
  <c r="BC132" i="90"/>
  <c r="BC133" i="90"/>
  <c r="BC136" i="90"/>
  <c r="BC137" i="90"/>
  <c r="BC140" i="90"/>
  <c r="BC141" i="90"/>
  <c r="BC144" i="90"/>
  <c r="BC145" i="90"/>
  <c r="BC148" i="90"/>
  <c r="BC149" i="90"/>
  <c r="BC152" i="90"/>
  <c r="BC153" i="90"/>
  <c r="BC156" i="90"/>
  <c r="BC157" i="90"/>
  <c r="BC160" i="90"/>
  <c r="BC161" i="90"/>
  <c r="BC164" i="90"/>
  <c r="BC165" i="90"/>
  <c r="BC168" i="90"/>
  <c r="BC169" i="90"/>
  <c r="BC172" i="90"/>
  <c r="BC173" i="90"/>
  <c r="BC176" i="90"/>
  <c r="BC177" i="90"/>
  <c r="BC180" i="90"/>
  <c r="BC181" i="90"/>
  <c r="BC184" i="90"/>
  <c r="BC185" i="90"/>
  <c r="BC188" i="90"/>
  <c r="BC189" i="90"/>
  <c r="BC192" i="90"/>
  <c r="BC193" i="90"/>
  <c r="BC196" i="90"/>
  <c r="BC197" i="90"/>
  <c r="BC200" i="90"/>
  <c r="BC201" i="90"/>
  <c r="BC204" i="90"/>
  <c r="BC205" i="90"/>
  <c r="BC208" i="90"/>
  <c r="BC209" i="90"/>
  <c r="BC212" i="90"/>
  <c r="BC213" i="90"/>
  <c r="BC216" i="90"/>
  <c r="BC217" i="90"/>
  <c r="BC220" i="90"/>
  <c r="BC221" i="90"/>
  <c r="BC224" i="90"/>
  <c r="BC225" i="90"/>
  <c r="BC228" i="90"/>
  <c r="BC229" i="90"/>
  <c r="BC232" i="90"/>
  <c r="BC233" i="90"/>
  <c r="BC236" i="90"/>
  <c r="BC237" i="90"/>
  <c r="BC240" i="90"/>
  <c r="BC241" i="90"/>
  <c r="BC244" i="90"/>
  <c r="BC245" i="90"/>
  <c r="BC248" i="90"/>
  <c r="BC249" i="90"/>
  <c r="BC252" i="90"/>
  <c r="BC253" i="90"/>
  <c r="BC256" i="90"/>
  <c r="BC257" i="90"/>
  <c r="BC260" i="90"/>
  <c r="BC261" i="90"/>
  <c r="BC264" i="90"/>
  <c r="BC265" i="90"/>
  <c r="BC268" i="90"/>
  <c r="BC269" i="90"/>
  <c r="BC272" i="90"/>
  <c r="BC273" i="90"/>
  <c r="BC276" i="90"/>
  <c r="BC277" i="90"/>
  <c r="BC280" i="90"/>
  <c r="BC281" i="90"/>
  <c r="BC284" i="90"/>
  <c r="BC285" i="90"/>
  <c r="BC288" i="90"/>
  <c r="BC289" i="90"/>
  <c r="BC292" i="90"/>
  <c r="BC293" i="90"/>
  <c r="BC296" i="90"/>
  <c r="BC297" i="90"/>
  <c r="BC300" i="90"/>
  <c r="BC301" i="90"/>
  <c r="BC304" i="90"/>
  <c r="BC305" i="90"/>
  <c r="BC308" i="90"/>
  <c r="BC309" i="90"/>
  <c r="BC312" i="90"/>
  <c r="BC313" i="90"/>
  <c r="BC316" i="90"/>
  <c r="BC317" i="90"/>
  <c r="BC320" i="90"/>
  <c r="BC321" i="90"/>
  <c r="BC324" i="90"/>
  <c r="BC325" i="90"/>
  <c r="BC328" i="90"/>
  <c r="BC329" i="90"/>
  <c r="BC332" i="90"/>
  <c r="BC333" i="90"/>
  <c r="BC336" i="90"/>
  <c r="BC337" i="90"/>
  <c r="BC340" i="90"/>
  <c r="BC341" i="90"/>
  <c r="BC344" i="90"/>
  <c r="BC345" i="90"/>
  <c r="BC348" i="90"/>
  <c r="BC349" i="90"/>
  <c r="BC352" i="90"/>
  <c r="BC353" i="90"/>
  <c r="BC356" i="90"/>
  <c r="BC357" i="90"/>
  <c r="BC360" i="90"/>
  <c r="BC361" i="90"/>
  <c r="BC364" i="90"/>
  <c r="BC365" i="90"/>
  <c r="BC368" i="90"/>
  <c r="BC369" i="90"/>
  <c r="BC372" i="90"/>
  <c r="BC373" i="90"/>
  <c r="BC376" i="90"/>
  <c r="BC377" i="90"/>
  <c r="BC380" i="90"/>
  <c r="BC381" i="90"/>
  <c r="BC384" i="90"/>
  <c r="BC385" i="90"/>
  <c r="BC388" i="90"/>
  <c r="BC389" i="90"/>
  <c r="BC392" i="90"/>
  <c r="BC393" i="90"/>
  <c r="BC396" i="90"/>
  <c r="BC397" i="90"/>
  <c r="BC400" i="90"/>
  <c r="BC401" i="90"/>
  <c r="BC404" i="90"/>
  <c r="BC405" i="90"/>
  <c r="BC408" i="90"/>
  <c r="BC409" i="90"/>
  <c r="BC413" i="90"/>
  <c r="BC16" i="90"/>
  <c r="AS413" i="83"/>
  <c r="AS42" i="83"/>
  <c r="AS43" i="83"/>
  <c r="AS45" i="83"/>
  <c r="AS46" i="83"/>
  <c r="AS47" i="83"/>
  <c r="AS49" i="83"/>
  <c r="AS50" i="83"/>
  <c r="AS51" i="83"/>
  <c r="AS53" i="83"/>
  <c r="AS54" i="83"/>
  <c r="AS55" i="83"/>
  <c r="AS57" i="83"/>
  <c r="AS58" i="83"/>
  <c r="AS59" i="83"/>
  <c r="AS61" i="83"/>
  <c r="AS62" i="83"/>
  <c r="AS63" i="83"/>
  <c r="AS65" i="83"/>
  <c r="AS66" i="83"/>
  <c r="AS67" i="83"/>
  <c r="AS69" i="83"/>
  <c r="AS70" i="83"/>
  <c r="AS71" i="83"/>
  <c r="AS73" i="83"/>
  <c r="AS74" i="83"/>
  <c r="AS75" i="83"/>
  <c r="AS77" i="83"/>
  <c r="AS78" i="83"/>
  <c r="AS79" i="83"/>
  <c r="AS81" i="83"/>
  <c r="AS82" i="83"/>
  <c r="AS83" i="83"/>
  <c r="AS85" i="83"/>
  <c r="AS86" i="83"/>
  <c r="AS87" i="83"/>
  <c r="AS89" i="83"/>
  <c r="AS90" i="83"/>
  <c r="AS91" i="83"/>
  <c r="AS93" i="83"/>
  <c r="AS94" i="83"/>
  <c r="AS95" i="83"/>
  <c r="AS97" i="83"/>
  <c r="AS98" i="83"/>
  <c r="AS99" i="83"/>
  <c r="AS101" i="83"/>
  <c r="AS102" i="83"/>
  <c r="AS103" i="83"/>
  <c r="AS105" i="83"/>
  <c r="AS106" i="83"/>
  <c r="AS107" i="83"/>
  <c r="AS109" i="83"/>
  <c r="AS110" i="83"/>
  <c r="AS111" i="83"/>
  <c r="AS113" i="83"/>
  <c r="AS114" i="83"/>
  <c r="AS115" i="83"/>
  <c r="AS117" i="83"/>
  <c r="AS118" i="83"/>
  <c r="AS119" i="83"/>
  <c r="AS121" i="83"/>
  <c r="AS122" i="83"/>
  <c r="AS123" i="83"/>
  <c r="AS125" i="83"/>
  <c r="AS126" i="83"/>
  <c r="AS127" i="83"/>
  <c r="AS129" i="83"/>
  <c r="AS130" i="83"/>
  <c r="AS131" i="83"/>
  <c r="AS133" i="83"/>
  <c r="AS134" i="83"/>
  <c r="AS135" i="83"/>
  <c r="AS137" i="83"/>
  <c r="AS138" i="83"/>
  <c r="AS139" i="83"/>
  <c r="AS141" i="83"/>
  <c r="AS142" i="83"/>
  <c r="AS143" i="83"/>
  <c r="AS145" i="83"/>
  <c r="AS146" i="83"/>
  <c r="AS147" i="83"/>
  <c r="AS149" i="83"/>
  <c r="AS150" i="83"/>
  <c r="AS151" i="83"/>
  <c r="AS153" i="83"/>
  <c r="AS154" i="83"/>
  <c r="AS155" i="83"/>
  <c r="AS157" i="83"/>
  <c r="AS158" i="83"/>
  <c r="AS159" i="83"/>
  <c r="AS161" i="83"/>
  <c r="AS162" i="83"/>
  <c r="AS163" i="83"/>
  <c r="AS165" i="83"/>
  <c r="AS166" i="83"/>
  <c r="AS167" i="83"/>
  <c r="AS169" i="83"/>
  <c r="AS170" i="83"/>
  <c r="AS171" i="83"/>
  <c r="AS173" i="83"/>
  <c r="AS174" i="83"/>
  <c r="AS175" i="83"/>
  <c r="AS177" i="83"/>
  <c r="AS178" i="83"/>
  <c r="AS179" i="83"/>
  <c r="AS181" i="83"/>
  <c r="AS182" i="83"/>
  <c r="AS183" i="83"/>
  <c r="AS185" i="83"/>
  <c r="AS186" i="83"/>
  <c r="AS187" i="83"/>
  <c r="AS189" i="83"/>
  <c r="AS190" i="83"/>
  <c r="AS191" i="83"/>
  <c r="AS193" i="83"/>
  <c r="AS194" i="83"/>
  <c r="AS195" i="83"/>
  <c r="AS197" i="83"/>
  <c r="AS198" i="83"/>
  <c r="AS199" i="83"/>
  <c r="AS201" i="83"/>
  <c r="AS202" i="83"/>
  <c r="AS203" i="83"/>
  <c r="AS205" i="83"/>
  <c r="AS206" i="83"/>
  <c r="AS207" i="83"/>
  <c r="AS209" i="83"/>
  <c r="AS210" i="83"/>
  <c r="AS211" i="83"/>
  <c r="AS213" i="83"/>
  <c r="AS214" i="83"/>
  <c r="AS215" i="83"/>
  <c r="AS217" i="83"/>
  <c r="AS218" i="83"/>
  <c r="AS219" i="83"/>
  <c r="AS221" i="83"/>
  <c r="AS222" i="83"/>
  <c r="AS223" i="83"/>
  <c r="AS225" i="83"/>
  <c r="AS226" i="83"/>
  <c r="AS227" i="83"/>
  <c r="AS229" i="83"/>
  <c r="AS230" i="83"/>
  <c r="AS231" i="83"/>
  <c r="AS233" i="83"/>
  <c r="AS234" i="83"/>
  <c r="AS235" i="83"/>
  <c r="AS237" i="83"/>
  <c r="AS238" i="83"/>
  <c r="AS239" i="83"/>
  <c r="AS241" i="83"/>
  <c r="AS242" i="83"/>
  <c r="AS243" i="83"/>
  <c r="AS245" i="83"/>
  <c r="AS246" i="83"/>
  <c r="AS247" i="83"/>
  <c r="AS249" i="83"/>
  <c r="AS250" i="83"/>
  <c r="AS251" i="83"/>
  <c r="AS253" i="83"/>
  <c r="AS254" i="83"/>
  <c r="AS255" i="83"/>
  <c r="AS257" i="83"/>
  <c r="AS258" i="83"/>
  <c r="AS259" i="83"/>
  <c r="AS261" i="83"/>
  <c r="AS262" i="83"/>
  <c r="AS263" i="83"/>
  <c r="AS265" i="83"/>
  <c r="AS266" i="83"/>
  <c r="AS267" i="83"/>
  <c r="AS269" i="83"/>
  <c r="AS270" i="83"/>
  <c r="AS271" i="83"/>
  <c r="AS273" i="83"/>
  <c r="AS274" i="83"/>
  <c r="AS275" i="83"/>
  <c r="AS277" i="83"/>
  <c r="AS278" i="83"/>
  <c r="AS279" i="83"/>
  <c r="AS281" i="83"/>
  <c r="AS282" i="83"/>
  <c r="AS283" i="83"/>
  <c r="AS285" i="83"/>
  <c r="AS286" i="83"/>
  <c r="AS287" i="83"/>
  <c r="AS289" i="83"/>
  <c r="AS290" i="83"/>
  <c r="AS291" i="83"/>
  <c r="AS293" i="83"/>
  <c r="AS294" i="83"/>
  <c r="AS295" i="83"/>
  <c r="AS297" i="83"/>
  <c r="AS298" i="83"/>
  <c r="AS299" i="83"/>
  <c r="AS301" i="83"/>
  <c r="AS302" i="83"/>
  <c r="AS303" i="83"/>
  <c r="AS305" i="83"/>
  <c r="AS306" i="83"/>
  <c r="AS307" i="83"/>
  <c r="AS309" i="83"/>
  <c r="AS310" i="83"/>
  <c r="AS311" i="83"/>
  <c r="AS313" i="83"/>
  <c r="AS314" i="83"/>
  <c r="AS315" i="83"/>
  <c r="AS317" i="83"/>
  <c r="AS318" i="83"/>
  <c r="AS319" i="83"/>
  <c r="AS321" i="83"/>
  <c r="AS322" i="83"/>
  <c r="AS323" i="83"/>
  <c r="AS325" i="83"/>
  <c r="AS326" i="83"/>
  <c r="AS327" i="83"/>
  <c r="AS329" i="83"/>
  <c r="AS330" i="83"/>
  <c r="AS331" i="83"/>
  <c r="AS333" i="83"/>
  <c r="AS334" i="83"/>
  <c r="AS335" i="83"/>
  <c r="AS337" i="83"/>
  <c r="AS338" i="83"/>
  <c r="AS339" i="83"/>
  <c r="AS341" i="83"/>
  <c r="AS342" i="83"/>
  <c r="AS343" i="83"/>
  <c r="AS345" i="83"/>
  <c r="AS346" i="83"/>
  <c r="AS347" i="83"/>
  <c r="AS349" i="83"/>
  <c r="AS350" i="83"/>
  <c r="AS351" i="83"/>
  <c r="AS353" i="83"/>
  <c r="AS354" i="83"/>
  <c r="AS355" i="83"/>
  <c r="AS357" i="83"/>
  <c r="AS358" i="83"/>
  <c r="AS359" i="83"/>
  <c r="AS361" i="83"/>
  <c r="AS362" i="83"/>
  <c r="AS363" i="83"/>
  <c r="AS365" i="83"/>
  <c r="AS366" i="83"/>
  <c r="AS367" i="83"/>
  <c r="AS369" i="83"/>
  <c r="AS370" i="83"/>
  <c r="AS371" i="83"/>
  <c r="AS373" i="83"/>
  <c r="AS374" i="83"/>
  <c r="AS375" i="83"/>
  <c r="AS377" i="83"/>
  <c r="AS378" i="83"/>
  <c r="AS379" i="83"/>
  <c r="AS381" i="83"/>
  <c r="AS382" i="83"/>
  <c r="AS383" i="83"/>
  <c r="AS385" i="83"/>
  <c r="AS386" i="83"/>
  <c r="AS387" i="83"/>
  <c r="AS389" i="83"/>
  <c r="AS390" i="83"/>
  <c r="AS391" i="83"/>
  <c r="AS393" i="83"/>
  <c r="AS394" i="83"/>
  <c r="AS395" i="83"/>
  <c r="AS397" i="83"/>
  <c r="AS398" i="83"/>
  <c r="AS399" i="83"/>
  <c r="AS401" i="83"/>
  <c r="AS402" i="83"/>
  <c r="AS403" i="83"/>
  <c r="AS405" i="83"/>
  <c r="AS406" i="83"/>
  <c r="AS407" i="83"/>
  <c r="AS409" i="83"/>
  <c r="AS410" i="83"/>
  <c r="AS411" i="83"/>
  <c r="AM16" i="83"/>
  <c r="BI410" i="83" l="1"/>
  <c r="BI406" i="83"/>
  <c r="BI402" i="83"/>
  <c r="BI398" i="83"/>
  <c r="BI394" i="83"/>
  <c r="BI390" i="83"/>
  <c r="BI386" i="83"/>
  <c r="BI382" i="83"/>
  <c r="BI378" i="83"/>
  <c r="BI374" i="83"/>
  <c r="BI370" i="83"/>
  <c r="BI366" i="83"/>
  <c r="BI362" i="83"/>
  <c r="BI358" i="83"/>
  <c r="BI354" i="83"/>
  <c r="BI350" i="83"/>
  <c r="BI346" i="83"/>
  <c r="BI342" i="83"/>
  <c r="BI338" i="83"/>
  <c r="BI334" i="83"/>
  <c r="BI330" i="83"/>
  <c r="BI326" i="83"/>
  <c r="BI322" i="83"/>
  <c r="BI318" i="83"/>
  <c r="BI314" i="83"/>
  <c r="BI310" i="83"/>
  <c r="BI306" i="83"/>
  <c r="BI302" i="83"/>
  <c r="BI298" i="83"/>
  <c r="BI294" i="83"/>
  <c r="BI290" i="83"/>
  <c r="BI286" i="83"/>
  <c r="BI282" i="83"/>
  <c r="BI278" i="83"/>
  <c r="BI274" i="83"/>
  <c r="BI270" i="83"/>
  <c r="BI266" i="83"/>
  <c r="BI262" i="83"/>
  <c r="BI258" i="83"/>
  <c r="BI254" i="83"/>
  <c r="BI250" i="83"/>
  <c r="BI246" i="83"/>
  <c r="BI242" i="83"/>
  <c r="BI238" i="83"/>
  <c r="BI234" i="83"/>
  <c r="BI230" i="83"/>
  <c r="BI226" i="83"/>
  <c r="BI222" i="83"/>
  <c r="BI218" i="83"/>
  <c r="BI214" i="83"/>
  <c r="BI210" i="83"/>
  <c r="BI206" i="83"/>
  <c r="BI202" i="83"/>
  <c r="BI198" i="83"/>
  <c r="BI194" i="83"/>
  <c r="BI190" i="83"/>
  <c r="BI186" i="83"/>
  <c r="BI182" i="83"/>
  <c r="BI178" i="83"/>
  <c r="BI174" i="83"/>
  <c r="BI170" i="83"/>
  <c r="BI166" i="83"/>
  <c r="BI162" i="83"/>
  <c r="BI158" i="83"/>
  <c r="BI154" i="83"/>
  <c r="BI150" i="83"/>
  <c r="BI146" i="83"/>
  <c r="BI142" i="83"/>
  <c r="BI138" i="83"/>
  <c r="BI134" i="83"/>
  <c r="BI130" i="83"/>
  <c r="BI126" i="83"/>
  <c r="BI122" i="83"/>
  <c r="BI118" i="83"/>
  <c r="BI114" i="83"/>
  <c r="BI110" i="83"/>
  <c r="BI106" i="83"/>
  <c r="BI102" i="83"/>
  <c r="BI98" i="83"/>
  <c r="BI94" i="83"/>
  <c r="BI90" i="83"/>
  <c r="BI86" i="83"/>
  <c r="BI82" i="83"/>
  <c r="BI78" i="83"/>
  <c r="BI74" i="83"/>
  <c r="BI70" i="83"/>
  <c r="BI66" i="83"/>
  <c r="BI62" i="83"/>
  <c r="BI58" i="83"/>
  <c r="BI54" i="83"/>
  <c r="BI50" i="83"/>
  <c r="BI46" i="83"/>
  <c r="BI42" i="83"/>
  <c r="BI38" i="83"/>
  <c r="BI34" i="83"/>
  <c r="BI30" i="83"/>
  <c r="BI26" i="83"/>
  <c r="BI22" i="83"/>
  <c r="BI18" i="83"/>
  <c r="BH18" i="83"/>
  <c r="BH22" i="83"/>
  <c r="BH26" i="83"/>
  <c r="BH30" i="83"/>
  <c r="BH34" i="83"/>
  <c r="BH38" i="83"/>
  <c r="BH42" i="83"/>
  <c r="BH46" i="83"/>
  <c r="BH50" i="83"/>
  <c r="BH54" i="83"/>
  <c r="BH58" i="83"/>
  <c r="BH62" i="83"/>
  <c r="BH66" i="83"/>
  <c r="BH70" i="83"/>
  <c r="BH74" i="83"/>
  <c r="BH78" i="83"/>
  <c r="BH82" i="83"/>
  <c r="BH86" i="83"/>
  <c r="BH90" i="83"/>
  <c r="BH94" i="83"/>
  <c r="BH98" i="83"/>
  <c r="BH102" i="83"/>
  <c r="BH106" i="83"/>
  <c r="BH110" i="83"/>
  <c r="BH114" i="83"/>
  <c r="BH118" i="83"/>
  <c r="BH122" i="83"/>
  <c r="BH126" i="83"/>
  <c r="BH130" i="83"/>
  <c r="BH134" i="83"/>
  <c r="BH138" i="83"/>
  <c r="BH142" i="83"/>
  <c r="BH146" i="83"/>
  <c r="BH150" i="83"/>
  <c r="BH154" i="83"/>
  <c r="BH158" i="83"/>
  <c r="BH162" i="83"/>
  <c r="BH166" i="83"/>
  <c r="BH170" i="83"/>
  <c r="BH174" i="83"/>
  <c r="BH178" i="83"/>
  <c r="BH182" i="83"/>
  <c r="BH186" i="83"/>
  <c r="BH190" i="83"/>
  <c r="BH194" i="83"/>
  <c r="BH198" i="83"/>
  <c r="BH202" i="83"/>
  <c r="BH206" i="83"/>
  <c r="BH210" i="83"/>
  <c r="BH214" i="83"/>
  <c r="BH218" i="83"/>
  <c r="BH222" i="83"/>
  <c r="BH226" i="83"/>
  <c r="BH230" i="83"/>
  <c r="BH234" i="83"/>
  <c r="BH238" i="83"/>
  <c r="BH242" i="83"/>
  <c r="BH246" i="83"/>
  <c r="BH250" i="83"/>
  <c r="BH254" i="83"/>
  <c r="BH258" i="83"/>
  <c r="BH262" i="83"/>
  <c r="BH266" i="83"/>
  <c r="BH270" i="83"/>
  <c r="BH274" i="83"/>
  <c r="BH278" i="83"/>
  <c r="BH282" i="83"/>
  <c r="BH286" i="83"/>
  <c r="BH290" i="83"/>
  <c r="BH294" i="83"/>
  <c r="BH298" i="83"/>
  <c r="BH302" i="83"/>
  <c r="BH306" i="83"/>
  <c r="BH310" i="83"/>
  <c r="BH314" i="83"/>
  <c r="BH318" i="83"/>
  <c r="BH322" i="83"/>
  <c r="BH326" i="83"/>
  <c r="BH330" i="83"/>
  <c r="BH334" i="83"/>
  <c r="BH338" i="83"/>
  <c r="BH342" i="83"/>
  <c r="BH346" i="83"/>
  <c r="BH350" i="83"/>
  <c r="BH354" i="83"/>
  <c r="BH358" i="83"/>
  <c r="BH362" i="83"/>
  <c r="BH366" i="83"/>
  <c r="BH370" i="83"/>
  <c r="BH374" i="83"/>
  <c r="BH378" i="83"/>
  <c r="BH382" i="83"/>
  <c r="BH386" i="83"/>
  <c r="BH390" i="83"/>
  <c r="BH394" i="83"/>
  <c r="BH398" i="83"/>
  <c r="BH402" i="83"/>
  <c r="BH406" i="83"/>
  <c r="BH410" i="83"/>
  <c r="BI14" i="83"/>
  <c r="AX410" i="83"/>
  <c r="AX406" i="83"/>
  <c r="AX402" i="83"/>
  <c r="AX398" i="83"/>
  <c r="AX394" i="83"/>
  <c r="AX390" i="83"/>
  <c r="AX386" i="83"/>
  <c r="AX382" i="83"/>
  <c r="AX378" i="83"/>
  <c r="AX374" i="83"/>
  <c r="AX370" i="83"/>
  <c r="AX366" i="83"/>
  <c r="AX362" i="83"/>
  <c r="AX358" i="83"/>
  <c r="AX354" i="83"/>
  <c r="AX350" i="83"/>
  <c r="AX346" i="83"/>
  <c r="AX342" i="83"/>
  <c r="AX338" i="83"/>
  <c r="AX334" i="83"/>
  <c r="AX330" i="83"/>
  <c r="AX326" i="83"/>
  <c r="AX322" i="83"/>
  <c r="AX318" i="83"/>
  <c r="AX314" i="83"/>
  <c r="AX310" i="83"/>
  <c r="AX306" i="83"/>
  <c r="AX302" i="83"/>
  <c r="AX298" i="83"/>
  <c r="AX294" i="83"/>
  <c r="AX290" i="83"/>
  <c r="AX286" i="83"/>
  <c r="AX282" i="83"/>
  <c r="AX278" i="83"/>
  <c r="AX274" i="83"/>
  <c r="AX270" i="83"/>
  <c r="AX262" i="83"/>
  <c r="AX258" i="83"/>
  <c r="AX254" i="83"/>
  <c r="AX250" i="83"/>
  <c r="AX246" i="83"/>
  <c r="AX242" i="83"/>
  <c r="AX238" i="83"/>
  <c r="AX234" i="83"/>
  <c r="AX230" i="83"/>
  <c r="AX226" i="83"/>
  <c r="AX222" i="83"/>
  <c r="AX218" i="83"/>
  <c r="AX214" i="83"/>
  <c r="AX210" i="83"/>
  <c r="AX206" i="83"/>
  <c r="AX202" i="83"/>
  <c r="AX198" i="83"/>
  <c r="AX194" i="83"/>
  <c r="AX190" i="83"/>
  <c r="AX186" i="83"/>
  <c r="AX182" i="83"/>
  <c r="AX170" i="83"/>
  <c r="AX178" i="83"/>
  <c r="AX174" i="83"/>
  <c r="AX166" i="83"/>
  <c r="AX162" i="83"/>
  <c r="AX158" i="83"/>
  <c r="AX154" i="83"/>
  <c r="AX150" i="83"/>
  <c r="AX142" i="83"/>
  <c r="AX138" i="83"/>
  <c r="AX134" i="83"/>
  <c r="AX130" i="83"/>
  <c r="AX126" i="83"/>
  <c r="AX122" i="83"/>
  <c r="AX118" i="83"/>
  <c r="AX114" i="83"/>
  <c r="AX110" i="83"/>
  <c r="AX106" i="83"/>
  <c r="AX102" i="83"/>
  <c r="AX94" i="83"/>
  <c r="AX90" i="83"/>
  <c r="AX86" i="83"/>
  <c r="AX82" i="83"/>
  <c r="AX78" i="83"/>
  <c r="AX74" i="83"/>
  <c r="AX70" i="83"/>
  <c r="AX66" i="83"/>
  <c r="AX62" i="83"/>
  <c r="AX58" i="83"/>
  <c r="AX54" i="83"/>
  <c r="AX50" i="83"/>
  <c r="AX46" i="83"/>
  <c r="AX42" i="83"/>
  <c r="AS17" i="90"/>
  <c r="U42" i="90"/>
  <c r="U44" i="90"/>
  <c r="U46" i="90"/>
  <c r="U48" i="90"/>
  <c r="U50" i="90"/>
  <c r="U52" i="90"/>
  <c r="U54" i="90"/>
  <c r="U56" i="90"/>
  <c r="U58" i="90"/>
  <c r="U60" i="90"/>
  <c r="U62" i="90"/>
  <c r="U64" i="90"/>
  <c r="U66" i="90"/>
  <c r="U68" i="90"/>
  <c r="U70" i="90"/>
  <c r="U72" i="90"/>
  <c r="U74" i="90"/>
  <c r="U76" i="90"/>
  <c r="U78" i="90"/>
  <c r="U80" i="90"/>
  <c r="U82" i="90"/>
  <c r="U84" i="90"/>
  <c r="U86" i="90"/>
  <c r="U88" i="90"/>
  <c r="U90" i="90"/>
  <c r="U92" i="90"/>
  <c r="U94" i="90"/>
  <c r="U96" i="90"/>
  <c r="U98" i="90"/>
  <c r="U100" i="90"/>
  <c r="U102" i="90"/>
  <c r="U104" i="90"/>
  <c r="U106" i="90"/>
  <c r="U108" i="90"/>
  <c r="U110" i="90"/>
  <c r="U112" i="90"/>
  <c r="U114" i="90"/>
  <c r="U116" i="90"/>
  <c r="U118" i="90"/>
  <c r="U120" i="90"/>
  <c r="U122" i="90"/>
  <c r="U124" i="90"/>
  <c r="U126" i="90"/>
  <c r="U128" i="90"/>
  <c r="U130" i="90"/>
  <c r="U132" i="90"/>
  <c r="U134" i="90"/>
  <c r="U136" i="90"/>
  <c r="U138" i="90"/>
  <c r="U140" i="90"/>
  <c r="U142" i="90"/>
  <c r="U144" i="90"/>
  <c r="U146" i="90"/>
  <c r="U148" i="90"/>
  <c r="U150" i="90"/>
  <c r="U152" i="90"/>
  <c r="U154" i="90"/>
  <c r="U156" i="90"/>
  <c r="U158" i="90"/>
  <c r="U160" i="90"/>
  <c r="U162" i="90"/>
  <c r="U164" i="90"/>
  <c r="U166" i="90"/>
  <c r="U168" i="90"/>
  <c r="U170" i="90"/>
  <c r="U172" i="90"/>
  <c r="U174" i="90"/>
  <c r="U176" i="90"/>
  <c r="U178" i="90"/>
  <c r="U180" i="90"/>
  <c r="U182" i="90"/>
  <c r="U184" i="90"/>
  <c r="U186" i="90"/>
  <c r="U188" i="90"/>
  <c r="U190" i="90"/>
  <c r="U192" i="90"/>
  <c r="U194" i="90"/>
  <c r="U196" i="90"/>
  <c r="U198" i="90"/>
  <c r="U200" i="90"/>
  <c r="U202" i="90"/>
  <c r="U204" i="90"/>
  <c r="U206" i="90"/>
  <c r="U208" i="90"/>
  <c r="U210" i="90"/>
  <c r="U212" i="90"/>
  <c r="U214" i="90"/>
  <c r="U216" i="90"/>
  <c r="U218" i="90"/>
  <c r="U220" i="90"/>
  <c r="U222" i="90"/>
  <c r="U224" i="90"/>
  <c r="U226" i="90"/>
  <c r="U228" i="90"/>
  <c r="U230" i="90"/>
  <c r="U232" i="90"/>
  <c r="U234" i="90"/>
  <c r="U236" i="90"/>
  <c r="U238" i="90"/>
  <c r="U240" i="90"/>
  <c r="U242" i="90"/>
  <c r="U244" i="90"/>
  <c r="U246" i="90"/>
  <c r="U248" i="90"/>
  <c r="U250" i="90"/>
  <c r="U252" i="90"/>
  <c r="U254" i="90"/>
  <c r="U256" i="90"/>
  <c r="U258" i="90"/>
  <c r="U260" i="90"/>
  <c r="U262" i="90"/>
  <c r="U264" i="90"/>
  <c r="U266" i="90"/>
  <c r="U268" i="90"/>
  <c r="U270" i="90"/>
  <c r="U272" i="90"/>
  <c r="U274" i="90"/>
  <c r="U276" i="90"/>
  <c r="U278" i="90"/>
  <c r="U280" i="90"/>
  <c r="U282" i="90"/>
  <c r="U284" i="90"/>
  <c r="U286" i="90"/>
  <c r="U288" i="90"/>
  <c r="U290" i="90"/>
  <c r="U292" i="90"/>
  <c r="U294" i="90"/>
  <c r="U296" i="90"/>
  <c r="U298" i="90"/>
  <c r="U300" i="90"/>
  <c r="U302" i="90"/>
  <c r="U304" i="90"/>
  <c r="U306" i="90"/>
  <c r="U308" i="90"/>
  <c r="U310" i="90"/>
  <c r="U312" i="90"/>
  <c r="U314" i="90"/>
  <c r="U316" i="90"/>
  <c r="U318" i="90"/>
  <c r="U320" i="90"/>
  <c r="U322" i="90"/>
  <c r="U324" i="90"/>
  <c r="U326" i="90"/>
  <c r="U328" i="90"/>
  <c r="U330" i="90"/>
  <c r="U332" i="90"/>
  <c r="U334" i="90"/>
  <c r="U336" i="90"/>
  <c r="U338" i="90"/>
  <c r="U340" i="90"/>
  <c r="U342" i="90"/>
  <c r="U344" i="90"/>
  <c r="U346" i="90"/>
  <c r="U348" i="90"/>
  <c r="U350" i="90"/>
  <c r="U352" i="90"/>
  <c r="U354" i="90"/>
  <c r="U356" i="90"/>
  <c r="U358" i="90"/>
  <c r="U360" i="90"/>
  <c r="U362" i="90"/>
  <c r="U364" i="90"/>
  <c r="U366" i="90"/>
  <c r="U368" i="90"/>
  <c r="U370" i="90"/>
  <c r="U372" i="90"/>
  <c r="U374" i="90"/>
  <c r="U376" i="90"/>
  <c r="U378" i="90"/>
  <c r="U380" i="90"/>
  <c r="U382" i="90"/>
  <c r="U384" i="90"/>
  <c r="U386" i="90"/>
  <c r="U388" i="90"/>
  <c r="U390" i="90"/>
  <c r="U392" i="90"/>
  <c r="U394" i="90"/>
  <c r="U396" i="90"/>
  <c r="U398" i="90"/>
  <c r="U400" i="90"/>
  <c r="U402" i="90"/>
  <c r="U404" i="90"/>
  <c r="U406" i="90"/>
  <c r="U408" i="90"/>
  <c r="U410" i="90"/>
  <c r="U412" i="90"/>
  <c r="AQ412" i="83"/>
  <c r="M15" i="83" l="1"/>
  <c r="AV17" i="9"/>
  <c r="AV20" i="9"/>
  <c r="AV23" i="9"/>
  <c r="AV26" i="9"/>
  <c r="AV29" i="9"/>
  <c r="AV32" i="9"/>
  <c r="AV35" i="9"/>
  <c r="AV38" i="9"/>
  <c r="AV41" i="9"/>
  <c r="AV44" i="9"/>
  <c r="AV47" i="9"/>
  <c r="AV50" i="9"/>
  <c r="AV53" i="9"/>
  <c r="AV56" i="9"/>
  <c r="AV59" i="9"/>
  <c r="AV62" i="9"/>
  <c r="AV65" i="9"/>
  <c r="AV68" i="9"/>
  <c r="AV71" i="9"/>
  <c r="AV74" i="9"/>
  <c r="AV77" i="9"/>
  <c r="AV80" i="9"/>
  <c r="AV83" i="9"/>
  <c r="AV86" i="9"/>
  <c r="AV89" i="9"/>
  <c r="AV92" i="9"/>
  <c r="AV95" i="9"/>
  <c r="AV98" i="9"/>
  <c r="AV101" i="9"/>
  <c r="AV104" i="9"/>
  <c r="AV107" i="9"/>
  <c r="AV110" i="9"/>
  <c r="AV113" i="9"/>
  <c r="AV116" i="9"/>
  <c r="AV119" i="9"/>
  <c r="AV122" i="9"/>
  <c r="AV125" i="9"/>
  <c r="AV128" i="9"/>
  <c r="AV131" i="9"/>
  <c r="AV134" i="9"/>
  <c r="AV137" i="9"/>
  <c r="AV140" i="9"/>
  <c r="AV143" i="9"/>
  <c r="AV146" i="9"/>
  <c r="AV149" i="9"/>
  <c r="AV152" i="9"/>
  <c r="AV155" i="9"/>
  <c r="AV158" i="9"/>
  <c r="AV161" i="9"/>
  <c r="AV164" i="9"/>
  <c r="AV167" i="9"/>
  <c r="AV170" i="9"/>
  <c r="AV173" i="9"/>
  <c r="AV176" i="9"/>
  <c r="AV179" i="9"/>
  <c r="AV182" i="9"/>
  <c r="AV185" i="9"/>
  <c r="AV188" i="9"/>
  <c r="AV191" i="9"/>
  <c r="AV194" i="9"/>
  <c r="AV197" i="9"/>
  <c r="AV200" i="9"/>
  <c r="AV203" i="9"/>
  <c r="AV206" i="9"/>
  <c r="AV209" i="9"/>
  <c r="AV212" i="9"/>
  <c r="AV215" i="9"/>
  <c r="AV218" i="9"/>
  <c r="AV221" i="9"/>
  <c r="AV224" i="9"/>
  <c r="AV227" i="9"/>
  <c r="AV230" i="9"/>
  <c r="AV233" i="9"/>
  <c r="AV236" i="9"/>
  <c r="AV239" i="9"/>
  <c r="AV242" i="9"/>
  <c r="AV245" i="9"/>
  <c r="AV248" i="9"/>
  <c r="AV251" i="9"/>
  <c r="AV254" i="9"/>
  <c r="AV257" i="9"/>
  <c r="AV260" i="9"/>
  <c r="AV263" i="9"/>
  <c r="AV266" i="9"/>
  <c r="AV269" i="9"/>
  <c r="AV272" i="9"/>
  <c r="AV275" i="9"/>
  <c r="AV278" i="9"/>
  <c r="AV281" i="9"/>
  <c r="AV284" i="9"/>
  <c r="AV287" i="9"/>
  <c r="AV290" i="9"/>
  <c r="AV293" i="9"/>
  <c r="AV296" i="9"/>
  <c r="AV299" i="9"/>
  <c r="AV302" i="9"/>
  <c r="AV305" i="9"/>
  <c r="AV308" i="9"/>
  <c r="AV311" i="9"/>
  <c r="AV14" i="9"/>
  <c r="AJ412" i="90" l="1"/>
  <c r="AL412" i="90"/>
  <c r="AK18" i="90"/>
  <c r="AL20" i="90"/>
  <c r="AK22" i="90"/>
  <c r="AL24" i="90"/>
  <c r="AK26" i="90"/>
  <c r="AK30" i="90"/>
  <c r="AL32" i="90"/>
  <c r="AK34" i="90"/>
  <c r="AL36" i="90"/>
  <c r="AK38" i="90"/>
  <c r="AL40" i="90"/>
  <c r="AK42" i="90"/>
  <c r="AJ44" i="90"/>
  <c r="AL44" i="90"/>
  <c r="AK46" i="90"/>
  <c r="AJ48" i="90"/>
  <c r="AL48" i="90"/>
  <c r="AK50" i="90"/>
  <c r="AJ52" i="90"/>
  <c r="AL52" i="90"/>
  <c r="AK54" i="90"/>
  <c r="AJ56" i="90"/>
  <c r="AL56" i="90"/>
  <c r="AK58" i="90"/>
  <c r="AJ60" i="90"/>
  <c r="AL60" i="90"/>
  <c r="AK62" i="90"/>
  <c r="AJ64" i="90"/>
  <c r="AL64" i="90"/>
  <c r="AK66" i="90"/>
  <c r="AJ68" i="90"/>
  <c r="AL68" i="90"/>
  <c r="AK70" i="90"/>
  <c r="AJ72" i="90"/>
  <c r="AL72" i="90"/>
  <c r="AK74" i="90"/>
  <c r="AJ76" i="90"/>
  <c r="AL76" i="90"/>
  <c r="AK78" i="90"/>
  <c r="AJ80" i="90"/>
  <c r="AL80" i="90"/>
  <c r="AK82" i="90"/>
  <c r="AJ84" i="90"/>
  <c r="AL84" i="90"/>
  <c r="AK86" i="90"/>
  <c r="AJ88" i="90"/>
  <c r="AL88" i="90"/>
  <c r="AK90" i="90"/>
  <c r="AJ92" i="90"/>
  <c r="AL92" i="90"/>
  <c r="AK94" i="90"/>
  <c r="AJ96" i="90"/>
  <c r="AL96" i="90"/>
  <c r="AK98" i="90"/>
  <c r="AJ100" i="90"/>
  <c r="AL100" i="90"/>
  <c r="AK102" i="90"/>
  <c r="AJ104" i="90"/>
  <c r="AL104" i="90"/>
  <c r="AK106" i="90"/>
  <c r="AJ108" i="90"/>
  <c r="AL108" i="90"/>
  <c r="AK110" i="90"/>
  <c r="AJ112" i="90"/>
  <c r="AL112" i="90"/>
  <c r="AK114" i="90"/>
  <c r="AJ116" i="90"/>
  <c r="AL116" i="90"/>
  <c r="AK118" i="90"/>
  <c r="AJ120" i="90"/>
  <c r="AL120" i="90"/>
  <c r="AK122" i="90"/>
  <c r="AJ124" i="90"/>
  <c r="AL124" i="90"/>
  <c r="AK126" i="90"/>
  <c r="AJ128" i="90"/>
  <c r="AL128" i="90"/>
  <c r="AK130" i="90"/>
  <c r="AJ132" i="90"/>
  <c r="AL132" i="90"/>
  <c r="AK134" i="90"/>
  <c r="AJ136" i="90"/>
  <c r="AL136" i="90"/>
  <c r="AK138" i="90"/>
  <c r="AJ140" i="90"/>
  <c r="AL140" i="90"/>
  <c r="AK142" i="90"/>
  <c r="AJ144" i="90"/>
  <c r="AL144" i="90"/>
  <c r="AK146" i="90"/>
  <c r="AJ148" i="90"/>
  <c r="AL148" i="90"/>
  <c r="AK150" i="90"/>
  <c r="AJ152" i="90"/>
  <c r="AL152" i="90"/>
  <c r="AK154" i="90"/>
  <c r="AJ156" i="90"/>
  <c r="AL156" i="90"/>
  <c r="AK158" i="90"/>
  <c r="AJ160" i="90"/>
  <c r="AL160" i="90"/>
  <c r="AK162" i="90"/>
  <c r="AJ164" i="90"/>
  <c r="AL164" i="90"/>
  <c r="AK166" i="90"/>
  <c r="AJ168" i="90"/>
  <c r="AL168" i="90"/>
  <c r="AK170" i="90"/>
  <c r="AJ172" i="90"/>
  <c r="AL172" i="90"/>
  <c r="AK174" i="90"/>
  <c r="AJ176" i="90"/>
  <c r="AL176" i="90"/>
  <c r="AK178" i="90"/>
  <c r="AJ180" i="90"/>
  <c r="AL180" i="90"/>
  <c r="AK182" i="90"/>
  <c r="AJ184" i="90"/>
  <c r="AL184" i="90"/>
  <c r="AK186" i="90"/>
  <c r="AJ188" i="90"/>
  <c r="AL188" i="90"/>
  <c r="AK190" i="90"/>
  <c r="AJ192" i="90"/>
  <c r="AL192" i="90"/>
  <c r="AK194" i="90"/>
  <c r="AJ196" i="90"/>
  <c r="AL196" i="90"/>
  <c r="AK198" i="90"/>
  <c r="AJ200" i="90"/>
  <c r="AL200" i="90"/>
  <c r="AK202" i="90"/>
  <c r="AJ204" i="90"/>
  <c r="AL204" i="90"/>
  <c r="AK206" i="90"/>
  <c r="AJ208" i="90"/>
  <c r="AL208" i="90"/>
  <c r="AK210" i="90"/>
  <c r="AJ212" i="90"/>
  <c r="AL212" i="90"/>
  <c r="AK214" i="90"/>
  <c r="AJ216" i="90"/>
  <c r="AL216" i="90"/>
  <c r="AK218" i="90"/>
  <c r="AJ220" i="90"/>
  <c r="AL220" i="90"/>
  <c r="AK222" i="90"/>
  <c r="AJ224" i="90"/>
  <c r="AL224" i="90"/>
  <c r="AK226" i="90"/>
  <c r="AJ228" i="90"/>
  <c r="AL228" i="90"/>
  <c r="AK230" i="90"/>
  <c r="AJ232" i="90"/>
  <c r="AL232" i="90"/>
  <c r="AK234" i="90"/>
  <c r="AJ236" i="90"/>
  <c r="AL236" i="90"/>
  <c r="AK238" i="90"/>
  <c r="AJ240" i="90"/>
  <c r="AL240" i="90"/>
  <c r="AK242" i="90"/>
  <c r="AJ244" i="90"/>
  <c r="AL244" i="90"/>
  <c r="AK246" i="90"/>
  <c r="AJ248" i="90"/>
  <c r="AL248" i="90"/>
  <c r="AK250" i="90"/>
  <c r="AJ252" i="90"/>
  <c r="AL252" i="90"/>
  <c r="AK254" i="90"/>
  <c r="AJ256" i="90"/>
  <c r="AL256" i="90"/>
  <c r="AK258" i="90"/>
  <c r="AJ260" i="90"/>
  <c r="AL260" i="90"/>
  <c r="AK262" i="90"/>
  <c r="AJ264" i="90"/>
  <c r="AL264" i="90"/>
  <c r="AK266" i="90"/>
  <c r="AJ268" i="90"/>
  <c r="AL268" i="90"/>
  <c r="AK270" i="90"/>
  <c r="AJ272" i="90"/>
  <c r="AL272" i="90"/>
  <c r="AK274" i="90"/>
  <c r="AJ276" i="90"/>
  <c r="AL276" i="90"/>
  <c r="AK278" i="90"/>
  <c r="AJ280" i="90"/>
  <c r="AL280" i="90"/>
  <c r="AK282" i="90"/>
  <c r="AJ284" i="90"/>
  <c r="AL284" i="90"/>
  <c r="AK286" i="90"/>
  <c r="AJ288" i="90"/>
  <c r="AL288" i="90"/>
  <c r="AK290" i="90"/>
  <c r="AJ292" i="90"/>
  <c r="AL292" i="90"/>
  <c r="AK294" i="90"/>
  <c r="AJ296" i="90"/>
  <c r="AL296" i="90"/>
  <c r="AK298" i="90"/>
  <c r="AJ300" i="90"/>
  <c r="AL300" i="90"/>
  <c r="AK302" i="90"/>
  <c r="AJ304" i="90"/>
  <c r="AL304" i="90"/>
  <c r="AK306" i="90"/>
  <c r="AJ308" i="90"/>
  <c r="AL308" i="90"/>
  <c r="AK310" i="90"/>
  <c r="AJ312" i="90"/>
  <c r="AL312" i="90"/>
  <c r="AK314" i="90"/>
  <c r="AJ316" i="90"/>
  <c r="AL316" i="90"/>
  <c r="AK318" i="90"/>
  <c r="AJ320" i="90"/>
  <c r="AL320" i="90"/>
  <c r="AK322" i="90"/>
  <c r="AJ324" i="90"/>
  <c r="AL324" i="90"/>
  <c r="AK326" i="90"/>
  <c r="AJ328" i="90"/>
  <c r="AL328" i="90"/>
  <c r="AK330" i="90"/>
  <c r="AJ332" i="90"/>
  <c r="AL332" i="90"/>
  <c r="AK334" i="90"/>
  <c r="AJ336" i="90"/>
  <c r="AL336" i="90"/>
  <c r="AK338" i="90"/>
  <c r="AJ340" i="90"/>
  <c r="AL340" i="90"/>
  <c r="AK342" i="90"/>
  <c r="AJ344" i="90"/>
  <c r="AL344" i="90"/>
  <c r="AK346" i="90"/>
  <c r="AJ348" i="90"/>
  <c r="AL348" i="90"/>
  <c r="AK350" i="90"/>
  <c r="AJ352" i="90"/>
  <c r="AL352" i="90"/>
  <c r="AK354" i="90"/>
  <c r="AJ356" i="90"/>
  <c r="AL356" i="90"/>
  <c r="AK358" i="90"/>
  <c r="AJ360" i="90"/>
  <c r="AL360" i="90"/>
  <c r="AK362" i="90"/>
  <c r="AJ364" i="90"/>
  <c r="AL364" i="90"/>
  <c r="AK366" i="90"/>
  <c r="AJ368" i="90"/>
  <c r="AL368" i="90"/>
  <c r="AK370" i="90"/>
  <c r="AJ372" i="90"/>
  <c r="AL372" i="90"/>
  <c r="AK374" i="90"/>
  <c r="AJ376" i="90"/>
  <c r="AL376" i="90"/>
  <c r="AK378" i="90"/>
  <c r="AJ380" i="90"/>
  <c r="AL380" i="90"/>
  <c r="AK382" i="90"/>
  <c r="AJ384" i="90"/>
  <c r="AL384" i="90"/>
  <c r="AK386" i="90"/>
  <c r="AJ388" i="90"/>
  <c r="AL388" i="90"/>
  <c r="AK390" i="90"/>
  <c r="AJ392" i="90"/>
  <c r="AL392" i="90"/>
  <c r="AK394" i="90"/>
  <c r="AJ396" i="90"/>
  <c r="AL396" i="90"/>
  <c r="AK398" i="90"/>
  <c r="AJ400" i="90"/>
  <c r="AL400" i="90"/>
  <c r="AK402" i="90"/>
  <c r="AJ404" i="90"/>
  <c r="AL404" i="90"/>
  <c r="AK406" i="90"/>
  <c r="AJ408" i="90"/>
  <c r="AL408" i="90"/>
  <c r="AK410" i="90"/>
  <c r="M14" i="83"/>
  <c r="AB55" i="73"/>
  <c r="AB54" i="73"/>
  <c r="L14" i="9" s="1"/>
  <c r="AF55" i="9" l="1"/>
  <c r="AR53" i="9" s="1"/>
  <c r="AF58" i="9"/>
  <c r="AR56" i="9" s="1"/>
  <c r="AF61" i="9"/>
  <c r="AR59" i="9" s="1"/>
  <c r="AF64" i="9"/>
  <c r="AR62" i="9" s="1"/>
  <c r="AF67" i="9"/>
  <c r="AR65" i="9" s="1"/>
  <c r="AF70" i="9"/>
  <c r="AR68" i="9" s="1"/>
  <c r="AF73" i="9"/>
  <c r="AR71" i="9" s="1"/>
  <c r="AF76" i="9"/>
  <c r="AR74" i="9" s="1"/>
  <c r="AF79" i="9"/>
  <c r="AR77" i="9" s="1"/>
  <c r="AF82" i="9"/>
  <c r="AR80" i="9" s="1"/>
  <c r="AF85" i="9"/>
  <c r="AR83" i="9" s="1"/>
  <c r="AF88" i="9"/>
  <c r="AR86" i="9" s="1"/>
  <c r="AF91" i="9"/>
  <c r="AR89" i="9" s="1"/>
  <c r="AF94" i="9"/>
  <c r="AR92" i="9" s="1"/>
  <c r="AF97" i="9"/>
  <c r="AR95" i="9" s="1"/>
  <c r="AF100" i="9"/>
  <c r="AR98" i="9" s="1"/>
  <c r="AF103" i="9"/>
  <c r="AR101" i="9" s="1"/>
  <c r="AF106" i="9"/>
  <c r="AR104" i="9" s="1"/>
  <c r="AF109" i="9"/>
  <c r="AR107" i="9" s="1"/>
  <c r="AF112" i="9"/>
  <c r="AR110" i="9" s="1"/>
  <c r="AF115" i="9"/>
  <c r="AR113" i="9" s="1"/>
  <c r="AF118" i="9"/>
  <c r="AR116" i="9" s="1"/>
  <c r="AF121" i="9"/>
  <c r="AR119" i="9" s="1"/>
  <c r="AF124" i="9"/>
  <c r="AR122" i="9" s="1"/>
  <c r="AF127" i="9"/>
  <c r="AR125" i="9" s="1"/>
  <c r="AF130" i="9"/>
  <c r="AR128" i="9" s="1"/>
  <c r="AF133" i="9"/>
  <c r="AR131" i="9" s="1"/>
  <c r="AF136" i="9"/>
  <c r="AR134" i="9" s="1"/>
  <c r="AF139" i="9"/>
  <c r="AR137" i="9" s="1"/>
  <c r="AF142" i="9"/>
  <c r="AR140" i="9" s="1"/>
  <c r="AF145" i="9"/>
  <c r="AR143" i="9" s="1"/>
  <c r="AF148" i="9"/>
  <c r="AR146" i="9" s="1"/>
  <c r="AF151" i="9"/>
  <c r="AR149" i="9" s="1"/>
  <c r="AF154" i="9"/>
  <c r="AR152" i="9" s="1"/>
  <c r="AF157" i="9"/>
  <c r="AR155" i="9" s="1"/>
  <c r="AF160" i="9"/>
  <c r="AR158" i="9" s="1"/>
  <c r="AF163" i="9"/>
  <c r="AR161" i="9" s="1"/>
  <c r="AF166" i="9"/>
  <c r="AR164" i="9" s="1"/>
  <c r="AF169" i="9"/>
  <c r="AR167" i="9" s="1"/>
  <c r="AF172" i="9"/>
  <c r="AR170" i="9" s="1"/>
  <c r="AF175" i="9"/>
  <c r="AR173" i="9" s="1"/>
  <c r="AF178" i="9"/>
  <c r="AR176" i="9" s="1"/>
  <c r="AF181" i="9"/>
  <c r="AR179" i="9" s="1"/>
  <c r="AF184" i="9"/>
  <c r="AR182" i="9" s="1"/>
  <c r="AF187" i="9"/>
  <c r="AR185" i="9" s="1"/>
  <c r="AF190" i="9"/>
  <c r="AR188" i="9" s="1"/>
  <c r="AF193" i="9"/>
  <c r="AR191" i="9" s="1"/>
  <c r="AF196" i="9"/>
  <c r="AR194" i="9" s="1"/>
  <c r="AF199" i="9"/>
  <c r="AR197" i="9" s="1"/>
  <c r="AF202" i="9"/>
  <c r="AR200" i="9" s="1"/>
  <c r="AF205" i="9"/>
  <c r="AR203" i="9" s="1"/>
  <c r="AF208" i="9"/>
  <c r="AR206" i="9" s="1"/>
  <c r="AF211" i="9"/>
  <c r="AR209" i="9" s="1"/>
  <c r="AF214" i="9"/>
  <c r="AR212" i="9" s="1"/>
  <c r="AF217" i="9"/>
  <c r="AR215" i="9" s="1"/>
  <c r="AF220" i="9"/>
  <c r="AR218" i="9" s="1"/>
  <c r="AF223" i="9"/>
  <c r="AR221" i="9" s="1"/>
  <c r="AF226" i="9"/>
  <c r="AR224" i="9" s="1"/>
  <c r="AF229" i="9"/>
  <c r="AR227" i="9" s="1"/>
  <c r="AF232" i="9"/>
  <c r="AR230" i="9" s="1"/>
  <c r="AF235" i="9"/>
  <c r="AR233" i="9" s="1"/>
  <c r="AF238" i="9"/>
  <c r="AR236" i="9" s="1"/>
  <c r="AF241" i="9"/>
  <c r="AR239" i="9" s="1"/>
  <c r="AF244" i="9"/>
  <c r="AR242" i="9" s="1"/>
  <c r="AF247" i="9"/>
  <c r="AR245" i="9" s="1"/>
  <c r="AF250" i="9"/>
  <c r="AR248" i="9" s="1"/>
  <c r="AF253" i="9"/>
  <c r="AR251" i="9" s="1"/>
  <c r="AF256" i="9"/>
  <c r="AR254" i="9" s="1"/>
  <c r="AF259" i="9"/>
  <c r="AR257" i="9" s="1"/>
  <c r="AF262" i="9"/>
  <c r="AR260" i="9" s="1"/>
  <c r="AF265" i="9"/>
  <c r="AR263" i="9" s="1"/>
  <c r="AF268" i="9"/>
  <c r="AR266" i="9" s="1"/>
  <c r="AF271" i="9"/>
  <c r="AR269" i="9" s="1"/>
  <c r="AF274" i="9"/>
  <c r="AR272" i="9" s="1"/>
  <c r="AF277" i="9"/>
  <c r="AR275" i="9" s="1"/>
  <c r="AF280" i="9"/>
  <c r="AR278" i="9" s="1"/>
  <c r="AF283" i="9"/>
  <c r="AR281" i="9" s="1"/>
  <c r="AF286" i="9"/>
  <c r="AR284" i="9" s="1"/>
  <c r="AF289" i="9"/>
  <c r="AR287" i="9" s="1"/>
  <c r="AF292" i="9"/>
  <c r="AR290" i="9" s="1"/>
  <c r="AF295" i="9"/>
  <c r="AR293" i="9" s="1"/>
  <c r="AF298" i="9"/>
  <c r="AR296" i="9" s="1"/>
  <c r="AF301" i="9"/>
  <c r="AR299" i="9" s="1"/>
  <c r="AF304" i="9"/>
  <c r="AR302" i="9" s="1"/>
  <c r="AF307" i="9"/>
  <c r="AR305" i="9" s="1"/>
  <c r="AF310" i="9"/>
  <c r="AR308" i="9" s="1"/>
  <c r="AF313" i="9"/>
  <c r="AR311" i="9" s="1"/>
  <c r="AF22" i="9"/>
  <c r="AR20" i="9" s="1"/>
  <c r="AF25" i="9"/>
  <c r="AR23" i="9" s="1"/>
  <c r="AF28" i="9"/>
  <c r="AR26" i="9" s="1"/>
  <c r="AF31" i="9"/>
  <c r="AR29" i="9" s="1"/>
  <c r="AF37" i="9"/>
  <c r="AR35" i="9" s="1"/>
  <c r="AF40" i="9"/>
  <c r="AR38" i="9" s="1"/>
  <c r="AF43" i="9"/>
  <c r="AR41" i="9" s="1"/>
  <c r="AF46" i="9"/>
  <c r="AR44" i="9" s="1"/>
  <c r="AF49" i="9"/>
  <c r="AR47" i="9" s="1"/>
  <c r="AF52" i="9"/>
  <c r="AR50" i="9" s="1"/>
  <c r="AR20" i="83"/>
  <c r="AA14" i="90"/>
  <c r="AK197" i="70"/>
  <c r="AR16" i="83"/>
  <c r="AK36" i="83" l="1"/>
  <c r="AK40" i="83"/>
  <c r="AK44" i="83"/>
  <c r="AK48" i="83"/>
  <c r="AK52" i="83"/>
  <c r="AK56" i="83"/>
  <c r="AK60" i="83"/>
  <c r="AK64" i="83"/>
  <c r="AK68" i="83"/>
  <c r="AK72" i="83"/>
  <c r="AK76" i="83"/>
  <c r="AK80" i="83"/>
  <c r="AK84" i="83"/>
  <c r="AK88" i="83"/>
  <c r="AK92" i="83"/>
  <c r="AK96" i="83"/>
  <c r="AK100" i="83"/>
  <c r="AK104" i="83"/>
  <c r="AK108" i="83"/>
  <c r="AK112" i="83"/>
  <c r="AK116" i="83"/>
  <c r="AK120" i="83"/>
  <c r="AK124" i="83"/>
  <c r="AK128" i="83"/>
  <c r="AK132" i="83"/>
  <c r="AK136" i="83"/>
  <c r="AK140" i="83"/>
  <c r="AK144" i="83"/>
  <c r="AK148" i="83"/>
  <c r="AK152" i="83"/>
  <c r="AK156" i="83"/>
  <c r="AK160" i="83"/>
  <c r="AK164" i="83"/>
  <c r="AK168" i="83"/>
  <c r="AK172" i="83"/>
  <c r="AK176" i="83"/>
  <c r="AK180" i="83"/>
  <c r="AK184" i="83"/>
  <c r="AK188" i="83"/>
  <c r="AK192" i="83"/>
  <c r="AK196" i="83"/>
  <c r="AK200" i="83"/>
  <c r="AK204" i="83"/>
  <c r="AK208" i="83"/>
  <c r="AK212" i="83"/>
  <c r="AK216" i="83"/>
  <c r="AK220" i="83"/>
  <c r="AK224" i="83"/>
  <c r="AK228" i="83"/>
  <c r="AK232" i="83"/>
  <c r="AK236" i="83"/>
  <c r="AK240" i="83"/>
  <c r="AK244" i="83"/>
  <c r="AK248" i="83"/>
  <c r="AK252" i="83"/>
  <c r="AK256" i="83"/>
  <c r="AK260" i="83"/>
  <c r="AK264" i="83"/>
  <c r="AK268" i="83"/>
  <c r="AK272" i="83"/>
  <c r="AK276" i="83"/>
  <c r="AK280" i="83"/>
  <c r="AK284" i="83"/>
  <c r="AK288" i="83"/>
  <c r="AK292" i="83"/>
  <c r="AK296" i="83"/>
  <c r="AK300" i="83"/>
  <c r="AK304" i="83"/>
  <c r="AK308" i="83"/>
  <c r="AK312" i="83"/>
  <c r="AK316" i="83"/>
  <c r="AK320" i="83"/>
  <c r="AK324" i="83"/>
  <c r="AK328" i="83"/>
  <c r="AK332" i="83"/>
  <c r="AK336" i="83"/>
  <c r="AK340" i="83"/>
  <c r="AK344" i="83"/>
  <c r="AK348" i="83"/>
  <c r="AK352" i="83"/>
  <c r="AK356" i="83"/>
  <c r="AK360" i="83"/>
  <c r="AK364" i="83"/>
  <c r="AK368" i="83"/>
  <c r="AK372" i="83"/>
  <c r="AK376" i="83"/>
  <c r="AK380" i="83"/>
  <c r="AK384" i="83"/>
  <c r="AK388" i="83"/>
  <c r="AK392" i="83"/>
  <c r="AK396" i="83"/>
  <c r="AK400" i="83"/>
  <c r="AK404" i="83"/>
  <c r="AK408" i="83"/>
  <c r="AK412" i="83"/>
  <c r="AB59" i="73"/>
  <c r="AB60" i="73"/>
  <c r="AB61" i="73"/>
  <c r="AB62" i="73"/>
  <c r="AB63" i="73"/>
  <c r="AB64" i="73"/>
  <c r="AB65" i="73"/>
  <c r="AB66" i="73"/>
  <c r="AB67" i="73"/>
  <c r="AB68" i="73"/>
  <c r="AB69" i="73"/>
  <c r="AB70" i="73"/>
  <c r="AB71" i="73"/>
  <c r="AB72" i="73"/>
  <c r="AB73" i="73"/>
  <c r="AB74" i="73"/>
  <c r="AB75" i="73"/>
  <c r="AB76" i="73"/>
  <c r="AB77" i="73"/>
  <c r="AB78" i="73"/>
  <c r="AB79" i="73"/>
  <c r="AB80" i="73"/>
  <c r="AB81" i="73"/>
  <c r="AB82" i="73"/>
  <c r="AB83" i="73"/>
  <c r="AB84" i="73"/>
  <c r="AB85" i="73"/>
  <c r="AB86" i="73"/>
  <c r="AB87" i="73"/>
  <c r="AB88" i="73"/>
  <c r="AB89" i="73"/>
  <c r="AB90" i="73"/>
  <c r="AB91" i="73"/>
  <c r="AB92" i="73"/>
  <c r="AB93" i="73"/>
  <c r="AB94" i="73"/>
  <c r="AB95" i="73"/>
  <c r="AK42" i="70"/>
  <c r="AQ38" i="90" l="1"/>
  <c r="AQ42" i="90"/>
  <c r="AQ46" i="90"/>
  <c r="AQ50" i="90"/>
  <c r="AQ54" i="90"/>
  <c r="AQ58" i="90"/>
  <c r="AQ62" i="90"/>
  <c r="AQ66" i="90"/>
  <c r="AQ70" i="90"/>
  <c r="AQ74" i="90"/>
  <c r="AQ78" i="90"/>
  <c r="AQ82" i="90"/>
  <c r="AQ86" i="90"/>
  <c r="AQ90" i="90"/>
  <c r="AQ94" i="90"/>
  <c r="AQ98" i="90"/>
  <c r="AQ102" i="90"/>
  <c r="AQ106" i="90"/>
  <c r="AQ110" i="90"/>
  <c r="AQ114" i="90"/>
  <c r="AQ118" i="90"/>
  <c r="AQ122" i="90"/>
  <c r="AQ126" i="90"/>
  <c r="AQ130" i="90"/>
  <c r="AQ134" i="90"/>
  <c r="AQ138" i="90"/>
  <c r="AQ142" i="90"/>
  <c r="AQ146" i="90"/>
  <c r="AQ150" i="90"/>
  <c r="AQ154" i="90"/>
  <c r="AQ158" i="90"/>
  <c r="AQ162" i="90"/>
  <c r="AQ166" i="90"/>
  <c r="AQ170" i="90"/>
  <c r="AQ174" i="90"/>
  <c r="AQ178" i="90"/>
  <c r="AQ182" i="90"/>
  <c r="AQ186" i="90"/>
  <c r="AQ190" i="90"/>
  <c r="AQ194" i="90"/>
  <c r="AQ198" i="90"/>
  <c r="AQ202" i="90"/>
  <c r="AQ206" i="90"/>
  <c r="AQ210" i="90"/>
  <c r="AQ214" i="90"/>
  <c r="AQ218" i="90"/>
  <c r="AQ222" i="90"/>
  <c r="AQ226" i="90"/>
  <c r="AQ230" i="90"/>
  <c r="AQ234" i="90"/>
  <c r="AQ238" i="90"/>
  <c r="AQ242" i="90"/>
  <c r="AQ246" i="90"/>
  <c r="AQ250" i="90"/>
  <c r="AQ254" i="90"/>
  <c r="AQ258" i="90"/>
  <c r="AQ262" i="90"/>
  <c r="AQ266" i="90"/>
  <c r="AQ270" i="90"/>
  <c r="AQ274" i="90"/>
  <c r="AQ278" i="90"/>
  <c r="AQ282" i="90"/>
  <c r="AQ286" i="90"/>
  <c r="AQ290" i="90"/>
  <c r="AQ294" i="90"/>
  <c r="AQ298" i="90"/>
  <c r="AQ302" i="90"/>
  <c r="AQ306" i="90"/>
  <c r="AQ310" i="90"/>
  <c r="AQ314" i="90"/>
  <c r="AQ318" i="90"/>
  <c r="AQ322" i="90"/>
  <c r="AQ326" i="90"/>
  <c r="AQ330" i="90"/>
  <c r="AQ334" i="90"/>
  <c r="AQ338" i="90"/>
  <c r="AQ342" i="90"/>
  <c r="AQ346" i="90"/>
  <c r="AQ350" i="90"/>
  <c r="AQ354" i="90"/>
  <c r="AQ358" i="90"/>
  <c r="AQ362" i="90"/>
  <c r="AQ366" i="90"/>
  <c r="AQ370" i="90"/>
  <c r="AQ374" i="90"/>
  <c r="AQ378" i="90"/>
  <c r="AQ382" i="90"/>
  <c r="AQ386" i="90"/>
  <c r="AQ390" i="90"/>
  <c r="AQ394" i="90"/>
  <c r="AQ398" i="90"/>
  <c r="AQ402" i="90"/>
  <c r="AQ406" i="90"/>
  <c r="AQ410" i="90"/>
  <c r="AO14" i="90"/>
  <c r="AQ18" i="90"/>
  <c r="AQ22" i="90"/>
  <c r="AQ26" i="90"/>
  <c r="AQ30" i="90"/>
  <c r="AQ34" i="90"/>
  <c r="AQ40" i="83"/>
  <c r="AQ44" i="83"/>
  <c r="AQ48" i="83"/>
  <c r="AQ52" i="83"/>
  <c r="AQ56" i="83"/>
  <c r="AQ60" i="83"/>
  <c r="AQ64" i="83"/>
  <c r="AQ68" i="83"/>
  <c r="AQ72" i="83"/>
  <c r="AQ76" i="83"/>
  <c r="AQ80" i="83"/>
  <c r="AQ84" i="83"/>
  <c r="AQ88" i="83"/>
  <c r="AQ92" i="83"/>
  <c r="AQ96" i="83"/>
  <c r="AQ100" i="83"/>
  <c r="AQ104" i="83"/>
  <c r="AQ108" i="83"/>
  <c r="AQ112" i="83"/>
  <c r="AQ116" i="83"/>
  <c r="AQ120" i="83"/>
  <c r="AQ124" i="83"/>
  <c r="AQ128" i="83"/>
  <c r="AQ132" i="83"/>
  <c r="AQ136" i="83"/>
  <c r="AQ140" i="83"/>
  <c r="AQ144" i="83"/>
  <c r="AQ148" i="83"/>
  <c r="AQ152" i="83"/>
  <c r="AQ156" i="83"/>
  <c r="AQ160" i="83"/>
  <c r="AQ164" i="83"/>
  <c r="AQ168" i="83"/>
  <c r="AQ172" i="83"/>
  <c r="AQ176" i="83"/>
  <c r="AQ180" i="83"/>
  <c r="AQ184" i="83"/>
  <c r="AQ188" i="83"/>
  <c r="AQ192" i="83"/>
  <c r="AQ196" i="83"/>
  <c r="AQ200" i="83"/>
  <c r="AQ204" i="83"/>
  <c r="AQ208" i="83"/>
  <c r="AQ212" i="83"/>
  <c r="AQ216" i="83"/>
  <c r="AQ220" i="83"/>
  <c r="AQ224" i="83"/>
  <c r="AQ228" i="83"/>
  <c r="AQ232" i="83"/>
  <c r="AQ236" i="83"/>
  <c r="AQ240" i="83"/>
  <c r="AQ244" i="83"/>
  <c r="AQ248" i="83"/>
  <c r="AQ252" i="83"/>
  <c r="AQ256" i="83"/>
  <c r="AQ260" i="83"/>
  <c r="AQ264" i="83"/>
  <c r="AQ268" i="83"/>
  <c r="AQ272" i="83"/>
  <c r="AQ276" i="83"/>
  <c r="AQ280" i="83"/>
  <c r="AQ284" i="83"/>
  <c r="AQ288" i="83"/>
  <c r="AQ292" i="83"/>
  <c r="AQ296" i="83"/>
  <c r="AQ300" i="83"/>
  <c r="AQ304" i="83"/>
  <c r="AQ308" i="83"/>
  <c r="AQ312" i="83"/>
  <c r="AQ316" i="83"/>
  <c r="AQ320" i="83"/>
  <c r="AQ324" i="83"/>
  <c r="AQ328" i="83"/>
  <c r="AQ332" i="83"/>
  <c r="AQ336" i="83"/>
  <c r="AQ340" i="83"/>
  <c r="AQ344" i="83"/>
  <c r="AQ348" i="83"/>
  <c r="AQ352" i="83"/>
  <c r="AQ356" i="83"/>
  <c r="AQ360" i="83"/>
  <c r="AQ364" i="83"/>
  <c r="AQ368" i="83"/>
  <c r="AQ372" i="83"/>
  <c r="AQ376" i="83"/>
  <c r="AQ380" i="83"/>
  <c r="AQ384" i="83"/>
  <c r="AQ388" i="83"/>
  <c r="AQ392" i="83"/>
  <c r="AQ396" i="83"/>
  <c r="AQ400" i="83"/>
  <c r="AQ404" i="83"/>
  <c r="AQ408" i="83"/>
  <c r="AQ36" i="83"/>
  <c r="AQ20" i="83"/>
  <c r="AQ24" i="83"/>
  <c r="AQ28" i="83"/>
  <c r="AQ32" i="83"/>
  <c r="AC82" i="70" l="1"/>
  <c r="AW26" i="9" l="1"/>
  <c r="AW29" i="9"/>
  <c r="AW32" i="9"/>
  <c r="AW35" i="9"/>
  <c r="AW38" i="9"/>
  <c r="AW41" i="9"/>
  <c r="AW44" i="9"/>
  <c r="AW47" i="9"/>
  <c r="AW50" i="9"/>
  <c r="AW53" i="9"/>
  <c r="AW56" i="9"/>
  <c r="AW59" i="9"/>
  <c r="AW62" i="9"/>
  <c r="AW65" i="9"/>
  <c r="AW68" i="9"/>
  <c r="AW71" i="9"/>
  <c r="AW74" i="9"/>
  <c r="AW77" i="9"/>
  <c r="AW80" i="9"/>
  <c r="AW83" i="9"/>
  <c r="AW86" i="9"/>
  <c r="AW89" i="9"/>
  <c r="AW92" i="9"/>
  <c r="AW95" i="9"/>
  <c r="AW98" i="9"/>
  <c r="AW101" i="9"/>
  <c r="AW104" i="9"/>
  <c r="AW107" i="9"/>
  <c r="AW110" i="9"/>
  <c r="AW113" i="9"/>
  <c r="AW116" i="9"/>
  <c r="AW119" i="9"/>
  <c r="AW122" i="9"/>
  <c r="AW125" i="9"/>
  <c r="AW128" i="9"/>
  <c r="AW131" i="9"/>
  <c r="AW134" i="9"/>
  <c r="AW137" i="9"/>
  <c r="AW140" i="9"/>
  <c r="AW143" i="9"/>
  <c r="AW146" i="9"/>
  <c r="AW149" i="9"/>
  <c r="AW152" i="9"/>
  <c r="AW155" i="9"/>
  <c r="AW158" i="9"/>
  <c r="AW161" i="9"/>
  <c r="AW164" i="9"/>
  <c r="AW167" i="9"/>
  <c r="AW170" i="9"/>
  <c r="AW173" i="9"/>
  <c r="AW176" i="9"/>
  <c r="AW179" i="9"/>
  <c r="AW182" i="9"/>
  <c r="AW185" i="9"/>
  <c r="AW188" i="9"/>
  <c r="AW191" i="9"/>
  <c r="AW194" i="9"/>
  <c r="AW197" i="9"/>
  <c r="AW200" i="9"/>
  <c r="AW203" i="9"/>
  <c r="AW206" i="9"/>
  <c r="AW209" i="9"/>
  <c r="AW212" i="9"/>
  <c r="AW215" i="9"/>
  <c r="AW218" i="9"/>
  <c r="AW221" i="9"/>
  <c r="AW224" i="9"/>
  <c r="AW227" i="9"/>
  <c r="AW230" i="9"/>
  <c r="AW233" i="9"/>
  <c r="AW236" i="9"/>
  <c r="AW239" i="9"/>
  <c r="AW242" i="9"/>
  <c r="AW245" i="9"/>
  <c r="AW248" i="9"/>
  <c r="AW251" i="9"/>
  <c r="AW254" i="9"/>
  <c r="AW257" i="9"/>
  <c r="AW260" i="9"/>
  <c r="AW263" i="9"/>
  <c r="AW266" i="9"/>
  <c r="AW269" i="9"/>
  <c r="AW272" i="9"/>
  <c r="AW275" i="9"/>
  <c r="AW278" i="9"/>
  <c r="AW281" i="9"/>
  <c r="AW284" i="9"/>
  <c r="AW287" i="9"/>
  <c r="AW290" i="9"/>
  <c r="AW293" i="9"/>
  <c r="AW296" i="9"/>
  <c r="AW299" i="9"/>
  <c r="AW302" i="9"/>
  <c r="AW305" i="9"/>
  <c r="AW308" i="9"/>
  <c r="AW311" i="9"/>
  <c r="AW17" i="9"/>
  <c r="AW20" i="9"/>
  <c r="AW23" i="9"/>
  <c r="AW14" i="9"/>
  <c r="BD20" i="90"/>
  <c r="BD21" i="90"/>
  <c r="BD24" i="90"/>
  <c r="BD25" i="90"/>
  <c r="BD28" i="90"/>
  <c r="BD29" i="90"/>
  <c r="BD32" i="90"/>
  <c r="BD33" i="90"/>
  <c r="BD36" i="90"/>
  <c r="BD37" i="90"/>
  <c r="BD40" i="90"/>
  <c r="BD41" i="90"/>
  <c r="BD44" i="90"/>
  <c r="BD45" i="90"/>
  <c r="BD48" i="90"/>
  <c r="BD49" i="90"/>
  <c r="BD52" i="90"/>
  <c r="BD53" i="90"/>
  <c r="BD56" i="90"/>
  <c r="BD57" i="90"/>
  <c r="BD60" i="90"/>
  <c r="BD61" i="90"/>
  <c r="BD64" i="90"/>
  <c r="BD65" i="90"/>
  <c r="BD68" i="90"/>
  <c r="BD69" i="90"/>
  <c r="BD72" i="90"/>
  <c r="BD73" i="90"/>
  <c r="BD76" i="90"/>
  <c r="BD77" i="90"/>
  <c r="BD80" i="90"/>
  <c r="BD81" i="90"/>
  <c r="BD84" i="90"/>
  <c r="BD85" i="90"/>
  <c r="BD88" i="90"/>
  <c r="BD89" i="90"/>
  <c r="BD92" i="90"/>
  <c r="BD93" i="90"/>
  <c r="BD96" i="90"/>
  <c r="BD97" i="90"/>
  <c r="BD100" i="90"/>
  <c r="BD101" i="90"/>
  <c r="BD104" i="90"/>
  <c r="BD105" i="90"/>
  <c r="BD108" i="90"/>
  <c r="BD109" i="90"/>
  <c r="BD112" i="90"/>
  <c r="BD113" i="90"/>
  <c r="BD116" i="90"/>
  <c r="BD117" i="90"/>
  <c r="BD120" i="90"/>
  <c r="BD121" i="90"/>
  <c r="BD124" i="90"/>
  <c r="BD125" i="90"/>
  <c r="BD128" i="90"/>
  <c r="BD129" i="90"/>
  <c r="BD132" i="90"/>
  <c r="BD133" i="90"/>
  <c r="BD136" i="90"/>
  <c r="BD137" i="90"/>
  <c r="BD140" i="90"/>
  <c r="BD141" i="90"/>
  <c r="BD144" i="90"/>
  <c r="BD145" i="90"/>
  <c r="BD148" i="90"/>
  <c r="BD149" i="90"/>
  <c r="BD152" i="90"/>
  <c r="BD153" i="90"/>
  <c r="BD156" i="90"/>
  <c r="BD157" i="90"/>
  <c r="BD160" i="90"/>
  <c r="BD161" i="90"/>
  <c r="BD164" i="90"/>
  <c r="BD165" i="90"/>
  <c r="BD168" i="90"/>
  <c r="BD169" i="90"/>
  <c r="BD172" i="90"/>
  <c r="BD173" i="90"/>
  <c r="BD176" i="90"/>
  <c r="BD177" i="90"/>
  <c r="BD180" i="90"/>
  <c r="BD181" i="90"/>
  <c r="BD184" i="90"/>
  <c r="BD185" i="90"/>
  <c r="BD188" i="90"/>
  <c r="BD189" i="90"/>
  <c r="BD192" i="90"/>
  <c r="BD193" i="90"/>
  <c r="BD196" i="90"/>
  <c r="BD197" i="90"/>
  <c r="BD200" i="90"/>
  <c r="BD201" i="90"/>
  <c r="BD204" i="90"/>
  <c r="BD205" i="90"/>
  <c r="BD208" i="90"/>
  <c r="BD209" i="90"/>
  <c r="BD212" i="90"/>
  <c r="BD213" i="90"/>
  <c r="BD216" i="90"/>
  <c r="BD217" i="90"/>
  <c r="BD220" i="90"/>
  <c r="BD221" i="90"/>
  <c r="BD224" i="90"/>
  <c r="BD225" i="90"/>
  <c r="BD228" i="90"/>
  <c r="BD229" i="90"/>
  <c r="BD232" i="90"/>
  <c r="BD233" i="90"/>
  <c r="BD236" i="90"/>
  <c r="BD237" i="90"/>
  <c r="BD240" i="90"/>
  <c r="BD241" i="90"/>
  <c r="BD244" i="90"/>
  <c r="BD245" i="90"/>
  <c r="BD248" i="90"/>
  <c r="BD249" i="90"/>
  <c r="BD252" i="90"/>
  <c r="BD253" i="90"/>
  <c r="BD256" i="90"/>
  <c r="BD257" i="90"/>
  <c r="BD260" i="90"/>
  <c r="BD261" i="90"/>
  <c r="BD264" i="90"/>
  <c r="BD265" i="90"/>
  <c r="BD268" i="90"/>
  <c r="BD269" i="90"/>
  <c r="BD272" i="90"/>
  <c r="BD273" i="90"/>
  <c r="BD276" i="90"/>
  <c r="BD277" i="90"/>
  <c r="BD280" i="90"/>
  <c r="BD281" i="90"/>
  <c r="BD284" i="90"/>
  <c r="BD285" i="90"/>
  <c r="BD288" i="90"/>
  <c r="BD289" i="90"/>
  <c r="BD292" i="90"/>
  <c r="BD293" i="90"/>
  <c r="BD296" i="90"/>
  <c r="BD297" i="90"/>
  <c r="BD300" i="90"/>
  <c r="BD301" i="90"/>
  <c r="BD304" i="90"/>
  <c r="BD305" i="90"/>
  <c r="BD308" i="90"/>
  <c r="BD309" i="90"/>
  <c r="BD312" i="90"/>
  <c r="BD313" i="90"/>
  <c r="BD316" i="90"/>
  <c r="BD317" i="90"/>
  <c r="BD320" i="90"/>
  <c r="BD321" i="90"/>
  <c r="BD324" i="90"/>
  <c r="BD325" i="90"/>
  <c r="BD328" i="90"/>
  <c r="BD329" i="90"/>
  <c r="BD332" i="90"/>
  <c r="BD333" i="90"/>
  <c r="BD336" i="90"/>
  <c r="BD337" i="90"/>
  <c r="BD340" i="90"/>
  <c r="BD341" i="90"/>
  <c r="BD344" i="90"/>
  <c r="BD345" i="90"/>
  <c r="BD348" i="90"/>
  <c r="BD349" i="90"/>
  <c r="BD352" i="90"/>
  <c r="BD353" i="90"/>
  <c r="BD356" i="90"/>
  <c r="BD357" i="90"/>
  <c r="BD360" i="90"/>
  <c r="BD361" i="90"/>
  <c r="BD364" i="90"/>
  <c r="BD365" i="90"/>
  <c r="BD368" i="90"/>
  <c r="BD369" i="90"/>
  <c r="BD372" i="90"/>
  <c r="BD373" i="90"/>
  <c r="BD376" i="90"/>
  <c r="BD377" i="90"/>
  <c r="BD380" i="90"/>
  <c r="BD381" i="90"/>
  <c r="BD384" i="90"/>
  <c r="BD385" i="90"/>
  <c r="BD388" i="90"/>
  <c r="BD389" i="90"/>
  <c r="BD392" i="90"/>
  <c r="BD393" i="90"/>
  <c r="BD396" i="90"/>
  <c r="BD397" i="90"/>
  <c r="BD400" i="90"/>
  <c r="BD401" i="90"/>
  <c r="BD404" i="90"/>
  <c r="BD405" i="90"/>
  <c r="BD408" i="90"/>
  <c r="BD409" i="90"/>
  <c r="BD412" i="90"/>
  <c r="BD413" i="90"/>
  <c r="BD16" i="90"/>
  <c r="BJ14" i="83"/>
  <c r="BJ18" i="83"/>
  <c r="BJ22" i="83"/>
  <c r="BJ26" i="83"/>
  <c r="BJ30" i="83"/>
  <c r="BJ34" i="83"/>
  <c r="BJ38" i="83"/>
  <c r="BJ42" i="83"/>
  <c r="BJ46" i="83"/>
  <c r="BJ50" i="83"/>
  <c r="BJ54" i="83"/>
  <c r="BJ58" i="83"/>
  <c r="BJ62" i="83"/>
  <c r="BJ66" i="83"/>
  <c r="BJ70" i="83"/>
  <c r="BJ74" i="83"/>
  <c r="BJ78" i="83"/>
  <c r="BJ82" i="83"/>
  <c r="BJ86" i="83"/>
  <c r="BJ90" i="83"/>
  <c r="BJ94" i="83"/>
  <c r="BJ98" i="83"/>
  <c r="BJ102" i="83"/>
  <c r="BJ106" i="83"/>
  <c r="BJ110" i="83"/>
  <c r="BJ114" i="83"/>
  <c r="BJ118" i="83"/>
  <c r="BJ122" i="83"/>
  <c r="BJ126" i="83"/>
  <c r="BJ130" i="83"/>
  <c r="BJ134" i="83"/>
  <c r="BJ138" i="83"/>
  <c r="BJ142" i="83"/>
  <c r="BJ146" i="83"/>
  <c r="BJ150" i="83"/>
  <c r="BJ154" i="83"/>
  <c r="BJ158" i="83"/>
  <c r="BJ162" i="83"/>
  <c r="BJ166" i="83"/>
  <c r="BJ170" i="83"/>
  <c r="BJ174" i="83"/>
  <c r="BJ178" i="83"/>
  <c r="BJ182" i="83"/>
  <c r="BJ186" i="83"/>
  <c r="BJ190" i="83"/>
  <c r="BJ194" i="83"/>
  <c r="BJ198" i="83"/>
  <c r="BJ202" i="83"/>
  <c r="BJ206" i="83"/>
  <c r="BJ210" i="83"/>
  <c r="BJ214" i="83"/>
  <c r="BJ218" i="83"/>
  <c r="BJ222" i="83"/>
  <c r="BJ226" i="83"/>
  <c r="BJ230" i="83"/>
  <c r="BJ234" i="83"/>
  <c r="BJ238" i="83"/>
  <c r="BJ242" i="83"/>
  <c r="BJ246" i="83"/>
  <c r="BJ250" i="83"/>
  <c r="BJ254" i="83"/>
  <c r="BJ258" i="83"/>
  <c r="BJ262" i="83"/>
  <c r="BJ266" i="83"/>
  <c r="BJ270" i="83"/>
  <c r="BJ274" i="83"/>
  <c r="BJ278" i="83"/>
  <c r="BJ282" i="83"/>
  <c r="BJ286" i="83"/>
  <c r="BJ290" i="83"/>
  <c r="BJ294" i="83"/>
  <c r="BJ298" i="83"/>
  <c r="BJ302" i="83"/>
  <c r="BJ306" i="83"/>
  <c r="BJ310" i="83"/>
  <c r="BJ314" i="83"/>
  <c r="BJ318" i="83"/>
  <c r="BJ322" i="83"/>
  <c r="BJ326" i="83"/>
  <c r="BJ330" i="83"/>
  <c r="BJ334" i="83"/>
  <c r="BJ338" i="83"/>
  <c r="BJ342" i="83"/>
  <c r="BJ346" i="83"/>
  <c r="BJ350" i="83"/>
  <c r="BJ354" i="83"/>
  <c r="BJ358" i="83"/>
  <c r="BJ362" i="83"/>
  <c r="BJ366" i="83"/>
  <c r="BJ370" i="83"/>
  <c r="BJ374" i="83"/>
  <c r="BJ378" i="83"/>
  <c r="BJ382" i="83"/>
  <c r="BJ386" i="83"/>
  <c r="BJ390" i="83"/>
  <c r="BJ394" i="83"/>
  <c r="BJ398" i="83"/>
  <c r="BJ402" i="83"/>
  <c r="BJ406" i="83"/>
  <c r="BJ410" i="83"/>
  <c r="AM40" i="83"/>
  <c r="AN40" i="83"/>
  <c r="AP40" i="83"/>
  <c r="AR40" i="83"/>
  <c r="AM44" i="83"/>
  <c r="AN44" i="83"/>
  <c r="AP44" i="83"/>
  <c r="AR44" i="83"/>
  <c r="AM48" i="83"/>
  <c r="AN48" i="83"/>
  <c r="AP48" i="83"/>
  <c r="AR48" i="83"/>
  <c r="AM52" i="83"/>
  <c r="AN52" i="83"/>
  <c r="AP52" i="83"/>
  <c r="AR52" i="83"/>
  <c r="AM56" i="83"/>
  <c r="AN56" i="83"/>
  <c r="AP56" i="83"/>
  <c r="AR56" i="83"/>
  <c r="AM60" i="83"/>
  <c r="AN60" i="83"/>
  <c r="AP60" i="83"/>
  <c r="AR60" i="83"/>
  <c r="AM64" i="83"/>
  <c r="AN64" i="83"/>
  <c r="AP64" i="83"/>
  <c r="AR64" i="83"/>
  <c r="AM68" i="83"/>
  <c r="AN68" i="83"/>
  <c r="AP68" i="83"/>
  <c r="AR68" i="83"/>
  <c r="AM72" i="83"/>
  <c r="AN72" i="83"/>
  <c r="AP72" i="83"/>
  <c r="AR72" i="83"/>
  <c r="AM76" i="83"/>
  <c r="AN76" i="83"/>
  <c r="AP76" i="83"/>
  <c r="AR76" i="83"/>
  <c r="AM80" i="83"/>
  <c r="AN80" i="83"/>
  <c r="AP80" i="83"/>
  <c r="AR80" i="83"/>
  <c r="AM84" i="83"/>
  <c r="AN84" i="83"/>
  <c r="AP84" i="83"/>
  <c r="AR84" i="83"/>
  <c r="AM88" i="83"/>
  <c r="AN88" i="83"/>
  <c r="AP88" i="83"/>
  <c r="AR88" i="83"/>
  <c r="AM92" i="83"/>
  <c r="AN92" i="83"/>
  <c r="AP92" i="83"/>
  <c r="AR92" i="83"/>
  <c r="AM96" i="83"/>
  <c r="AN96" i="83"/>
  <c r="AP96" i="83"/>
  <c r="AR96" i="83"/>
  <c r="AM100" i="83"/>
  <c r="AN100" i="83"/>
  <c r="AP100" i="83"/>
  <c r="AR100" i="83"/>
  <c r="AM104" i="83"/>
  <c r="AN104" i="83"/>
  <c r="AP104" i="83"/>
  <c r="AR104" i="83"/>
  <c r="AM108" i="83"/>
  <c r="AN108" i="83"/>
  <c r="AP108" i="83"/>
  <c r="AR108" i="83"/>
  <c r="AM112" i="83"/>
  <c r="AN112" i="83"/>
  <c r="AP112" i="83"/>
  <c r="AR112" i="83"/>
  <c r="AM116" i="83"/>
  <c r="AN116" i="83"/>
  <c r="AP116" i="83"/>
  <c r="AR116" i="83"/>
  <c r="AM120" i="83"/>
  <c r="AN120" i="83"/>
  <c r="AP120" i="83"/>
  <c r="AR120" i="83"/>
  <c r="AM124" i="83"/>
  <c r="AN124" i="83"/>
  <c r="AP124" i="83"/>
  <c r="AR124" i="83"/>
  <c r="AM128" i="83"/>
  <c r="AN128" i="83"/>
  <c r="AP128" i="83"/>
  <c r="AR128" i="83"/>
  <c r="AM132" i="83"/>
  <c r="AN132" i="83"/>
  <c r="AP132" i="83"/>
  <c r="AR132" i="83"/>
  <c r="AM136" i="83"/>
  <c r="AN136" i="83"/>
  <c r="AP136" i="83"/>
  <c r="AR136" i="83"/>
  <c r="AM140" i="83"/>
  <c r="AN140" i="83"/>
  <c r="AP140" i="83"/>
  <c r="AR140" i="83"/>
  <c r="AM144" i="83"/>
  <c r="AN144" i="83"/>
  <c r="AP144" i="83"/>
  <c r="AR144" i="83"/>
  <c r="AM148" i="83"/>
  <c r="AN148" i="83"/>
  <c r="AP148" i="83"/>
  <c r="AR148" i="83"/>
  <c r="AM152" i="83"/>
  <c r="AN152" i="83"/>
  <c r="AP152" i="83"/>
  <c r="AR152" i="83"/>
  <c r="AM156" i="83"/>
  <c r="AN156" i="83"/>
  <c r="AP156" i="83"/>
  <c r="AR156" i="83"/>
  <c r="AM160" i="83"/>
  <c r="AN160" i="83"/>
  <c r="AP160" i="83"/>
  <c r="AR160" i="83"/>
  <c r="AM164" i="83"/>
  <c r="AN164" i="83"/>
  <c r="AP164" i="83"/>
  <c r="AR164" i="83"/>
  <c r="AM168" i="83"/>
  <c r="AN168" i="83"/>
  <c r="AP168" i="83"/>
  <c r="AR168" i="83"/>
  <c r="AM172" i="83"/>
  <c r="AN172" i="83"/>
  <c r="AP172" i="83"/>
  <c r="AR172" i="83"/>
  <c r="AM176" i="83"/>
  <c r="AN176" i="83"/>
  <c r="AP176" i="83"/>
  <c r="AR176" i="83"/>
  <c r="AM180" i="83"/>
  <c r="AN180" i="83"/>
  <c r="AP180" i="83"/>
  <c r="AR180" i="83"/>
  <c r="AM184" i="83"/>
  <c r="AN184" i="83"/>
  <c r="AP184" i="83"/>
  <c r="AR184" i="83"/>
  <c r="AM188" i="83"/>
  <c r="AN188" i="83"/>
  <c r="AP188" i="83"/>
  <c r="AR188" i="83"/>
  <c r="AM192" i="83"/>
  <c r="AN192" i="83"/>
  <c r="AP192" i="83"/>
  <c r="AR192" i="83"/>
  <c r="AM196" i="83"/>
  <c r="AN196" i="83"/>
  <c r="AP196" i="83"/>
  <c r="AR196" i="83"/>
  <c r="AM200" i="83"/>
  <c r="AN200" i="83"/>
  <c r="AP200" i="83"/>
  <c r="AR200" i="83"/>
  <c r="AM204" i="83"/>
  <c r="AN204" i="83"/>
  <c r="AP204" i="83"/>
  <c r="AR204" i="83"/>
  <c r="AM208" i="83"/>
  <c r="AN208" i="83"/>
  <c r="AP208" i="83"/>
  <c r="AR208" i="83"/>
  <c r="AM212" i="83"/>
  <c r="AN212" i="83"/>
  <c r="AP212" i="83"/>
  <c r="AR212" i="83"/>
  <c r="AM216" i="83"/>
  <c r="AN216" i="83"/>
  <c r="AP216" i="83"/>
  <c r="AR216" i="83"/>
  <c r="AM220" i="83"/>
  <c r="AN220" i="83"/>
  <c r="AP220" i="83"/>
  <c r="AR220" i="83"/>
  <c r="AM224" i="83"/>
  <c r="AN224" i="83"/>
  <c r="AP224" i="83"/>
  <c r="AR224" i="83"/>
  <c r="AM228" i="83"/>
  <c r="AN228" i="83"/>
  <c r="AP228" i="83"/>
  <c r="AR228" i="83"/>
  <c r="AM232" i="83"/>
  <c r="AN232" i="83"/>
  <c r="AP232" i="83"/>
  <c r="AR232" i="83"/>
  <c r="AM236" i="83"/>
  <c r="AN236" i="83"/>
  <c r="AP236" i="83"/>
  <c r="AR236" i="83"/>
  <c r="AM240" i="83"/>
  <c r="AN240" i="83"/>
  <c r="AP240" i="83"/>
  <c r="AR240" i="83"/>
  <c r="AM244" i="83"/>
  <c r="AN244" i="83"/>
  <c r="AP244" i="83"/>
  <c r="AR244" i="83"/>
  <c r="AM248" i="83"/>
  <c r="AN248" i="83"/>
  <c r="AP248" i="83"/>
  <c r="AR248" i="83"/>
  <c r="AM252" i="83"/>
  <c r="AN252" i="83"/>
  <c r="AP252" i="83"/>
  <c r="AR252" i="83"/>
  <c r="AM256" i="83"/>
  <c r="AN256" i="83"/>
  <c r="AP256" i="83"/>
  <c r="AR256" i="83"/>
  <c r="AM260" i="83"/>
  <c r="AN260" i="83"/>
  <c r="AP260" i="83"/>
  <c r="AR260" i="83"/>
  <c r="AM264" i="83"/>
  <c r="AN264" i="83"/>
  <c r="AP264" i="83"/>
  <c r="AR264" i="83"/>
  <c r="AM268" i="83"/>
  <c r="AN268" i="83"/>
  <c r="AP268" i="83"/>
  <c r="AR268" i="83"/>
  <c r="AM272" i="83"/>
  <c r="AN272" i="83"/>
  <c r="AP272" i="83"/>
  <c r="AR272" i="83"/>
  <c r="AM276" i="83"/>
  <c r="AN276" i="83"/>
  <c r="AP276" i="83"/>
  <c r="AR276" i="83"/>
  <c r="AM280" i="83"/>
  <c r="AN280" i="83"/>
  <c r="AP280" i="83"/>
  <c r="AR280" i="83"/>
  <c r="AM284" i="83"/>
  <c r="AN284" i="83"/>
  <c r="AP284" i="83"/>
  <c r="AR284" i="83"/>
  <c r="AM288" i="83"/>
  <c r="AN288" i="83"/>
  <c r="AP288" i="83"/>
  <c r="AR288" i="83"/>
  <c r="AM292" i="83"/>
  <c r="AN292" i="83"/>
  <c r="AP292" i="83"/>
  <c r="AR292" i="83"/>
  <c r="AM296" i="83"/>
  <c r="AN296" i="83"/>
  <c r="AP296" i="83"/>
  <c r="AR296" i="83"/>
  <c r="AM300" i="83"/>
  <c r="AN300" i="83"/>
  <c r="AP300" i="83"/>
  <c r="AR300" i="83"/>
  <c r="AM304" i="83"/>
  <c r="AN304" i="83"/>
  <c r="AP304" i="83"/>
  <c r="AR304" i="83"/>
  <c r="AM308" i="83"/>
  <c r="AN308" i="83"/>
  <c r="AP308" i="83"/>
  <c r="AR308" i="83"/>
  <c r="AM312" i="83"/>
  <c r="AN312" i="83"/>
  <c r="AP312" i="83"/>
  <c r="AR312" i="83"/>
  <c r="AM316" i="83"/>
  <c r="AN316" i="83"/>
  <c r="AP316" i="83"/>
  <c r="AR316" i="83"/>
  <c r="AM320" i="83"/>
  <c r="AN320" i="83"/>
  <c r="AP320" i="83"/>
  <c r="AR320" i="83"/>
  <c r="AM324" i="83"/>
  <c r="AN324" i="83"/>
  <c r="AP324" i="83"/>
  <c r="AR324" i="83"/>
  <c r="AM328" i="83"/>
  <c r="AN328" i="83"/>
  <c r="AP328" i="83"/>
  <c r="AR328" i="83"/>
  <c r="AM332" i="83"/>
  <c r="AN332" i="83"/>
  <c r="AP332" i="83"/>
  <c r="AR332" i="83"/>
  <c r="AM336" i="83"/>
  <c r="AN336" i="83"/>
  <c r="AP336" i="83"/>
  <c r="AR336" i="83"/>
  <c r="AM340" i="83"/>
  <c r="AN340" i="83"/>
  <c r="AP340" i="83"/>
  <c r="AR340" i="83"/>
  <c r="AM344" i="83"/>
  <c r="AN344" i="83"/>
  <c r="AP344" i="83"/>
  <c r="AR344" i="83"/>
  <c r="AM348" i="83"/>
  <c r="AN348" i="83"/>
  <c r="AP348" i="83"/>
  <c r="AR348" i="83"/>
  <c r="AM352" i="83"/>
  <c r="AN352" i="83"/>
  <c r="AP352" i="83"/>
  <c r="AR352" i="83"/>
  <c r="AM356" i="83"/>
  <c r="AN356" i="83"/>
  <c r="AP356" i="83"/>
  <c r="AR356" i="83"/>
  <c r="AM360" i="83"/>
  <c r="AN360" i="83"/>
  <c r="AP360" i="83"/>
  <c r="AR360" i="83"/>
  <c r="AM364" i="83"/>
  <c r="AN364" i="83"/>
  <c r="AP364" i="83"/>
  <c r="AR364" i="83"/>
  <c r="AM368" i="83"/>
  <c r="AN368" i="83"/>
  <c r="AP368" i="83"/>
  <c r="AR368" i="83"/>
  <c r="AM372" i="83"/>
  <c r="AN372" i="83"/>
  <c r="AP372" i="83"/>
  <c r="AR372" i="83"/>
  <c r="AM376" i="83"/>
  <c r="AN376" i="83"/>
  <c r="AP376" i="83"/>
  <c r="AR376" i="83"/>
  <c r="AM380" i="83"/>
  <c r="AN380" i="83"/>
  <c r="AP380" i="83"/>
  <c r="AR380" i="83"/>
  <c r="AM384" i="83"/>
  <c r="AN384" i="83"/>
  <c r="AP384" i="83"/>
  <c r="AR384" i="83"/>
  <c r="AM388" i="83"/>
  <c r="AN388" i="83"/>
  <c r="AP388" i="83"/>
  <c r="AR388" i="83"/>
  <c r="AM392" i="83"/>
  <c r="AN392" i="83"/>
  <c r="AP392" i="83"/>
  <c r="AR392" i="83"/>
  <c r="AM396" i="83"/>
  <c r="AN396" i="83"/>
  <c r="AP396" i="83"/>
  <c r="AR396" i="83"/>
  <c r="AM400" i="83"/>
  <c r="AN400" i="83"/>
  <c r="AP400" i="83"/>
  <c r="AR400" i="83"/>
  <c r="AM404" i="83"/>
  <c r="AN404" i="83"/>
  <c r="AP404" i="83"/>
  <c r="AR404" i="83"/>
  <c r="AM408" i="83"/>
  <c r="AN408" i="83"/>
  <c r="AP408" i="83"/>
  <c r="AR408" i="83"/>
  <c r="AM412" i="83"/>
  <c r="AN412" i="83"/>
  <c r="AP412" i="83"/>
  <c r="AR412" i="83"/>
  <c r="AF34" i="83"/>
  <c r="AF36" i="83"/>
  <c r="AM36" i="83"/>
  <c r="AN36" i="83"/>
  <c r="AP36" i="83"/>
  <c r="AR36" i="83"/>
  <c r="AR24" i="83" l="1"/>
  <c r="AR32" i="83"/>
  <c r="AP32" i="83"/>
  <c r="AN32" i="83"/>
  <c r="AM32" i="83"/>
  <c r="AK32" i="83"/>
  <c r="AR28" i="83" l="1"/>
  <c r="AP28" i="83"/>
  <c r="AN28" i="83"/>
  <c r="AM28" i="83"/>
  <c r="AK28" i="83"/>
  <c r="AP24" i="83"/>
  <c r="AN24" i="83"/>
  <c r="AM24" i="83"/>
  <c r="AK24" i="83"/>
  <c r="AP20" i="83"/>
  <c r="AN20" i="83"/>
  <c r="AM20" i="83"/>
  <c r="AK20" i="83"/>
  <c r="AQ16" i="83"/>
  <c r="AP16" i="83"/>
  <c r="AN16" i="83"/>
  <c r="AK16" i="83"/>
  <c r="AF32" i="83"/>
  <c r="AF28" i="83"/>
  <c r="AF24" i="83"/>
  <c r="AF20" i="83"/>
  <c r="AB37" i="70" l="1"/>
  <c r="Q28" i="70"/>
  <c r="AS23" i="9" l="1"/>
  <c r="AT23" i="9"/>
  <c r="AU23" i="9"/>
  <c r="AS26" i="9"/>
  <c r="AT26" i="9"/>
  <c r="AU26" i="9"/>
  <c r="AS29" i="9"/>
  <c r="AT29" i="9"/>
  <c r="AU29" i="9"/>
  <c r="AS32" i="9"/>
  <c r="AT32" i="9"/>
  <c r="AU32" i="9"/>
  <c r="AS35" i="9"/>
  <c r="AT35" i="9"/>
  <c r="AU35" i="9"/>
  <c r="AS38" i="9"/>
  <c r="AT38" i="9"/>
  <c r="AU38" i="9"/>
  <c r="AS41" i="9"/>
  <c r="AT41" i="9"/>
  <c r="AU41" i="9"/>
  <c r="AS44" i="9"/>
  <c r="AT44" i="9"/>
  <c r="AU44" i="9"/>
  <c r="AS47" i="9"/>
  <c r="AT47" i="9"/>
  <c r="AU47" i="9"/>
  <c r="AS50" i="9"/>
  <c r="AT50" i="9"/>
  <c r="AU50" i="9"/>
  <c r="AS53" i="9"/>
  <c r="AT53" i="9"/>
  <c r="AU53" i="9"/>
  <c r="AS56" i="9"/>
  <c r="AT56" i="9"/>
  <c r="AU56" i="9"/>
  <c r="AS59" i="9"/>
  <c r="AT59" i="9"/>
  <c r="AU59" i="9"/>
  <c r="AS62" i="9"/>
  <c r="AT62" i="9"/>
  <c r="AU62" i="9"/>
  <c r="AS65" i="9"/>
  <c r="AT65" i="9"/>
  <c r="AU65" i="9"/>
  <c r="AS68" i="9"/>
  <c r="AT68" i="9"/>
  <c r="AU68" i="9"/>
  <c r="AS71" i="9"/>
  <c r="AT71" i="9"/>
  <c r="AU71" i="9"/>
  <c r="AS74" i="9"/>
  <c r="AT74" i="9"/>
  <c r="AU74" i="9"/>
  <c r="AS77" i="9"/>
  <c r="AT77" i="9"/>
  <c r="AU77" i="9"/>
  <c r="AS80" i="9"/>
  <c r="AT80" i="9"/>
  <c r="AU80" i="9"/>
  <c r="AS83" i="9"/>
  <c r="AT83" i="9"/>
  <c r="AU83" i="9"/>
  <c r="AS86" i="9"/>
  <c r="AT86" i="9"/>
  <c r="AU86" i="9"/>
  <c r="AS89" i="9"/>
  <c r="AT89" i="9"/>
  <c r="AU89" i="9"/>
  <c r="AS92" i="9"/>
  <c r="AT92" i="9"/>
  <c r="AU92" i="9"/>
  <c r="AS95" i="9"/>
  <c r="AT95" i="9"/>
  <c r="AU95" i="9"/>
  <c r="AS98" i="9"/>
  <c r="AT98" i="9"/>
  <c r="AU98" i="9"/>
  <c r="AS101" i="9"/>
  <c r="AT101" i="9"/>
  <c r="AU101" i="9"/>
  <c r="AS104" i="9"/>
  <c r="AT104" i="9"/>
  <c r="AU104" i="9"/>
  <c r="AS107" i="9"/>
  <c r="AT107" i="9"/>
  <c r="AU107" i="9"/>
  <c r="AS110" i="9"/>
  <c r="AT110" i="9"/>
  <c r="AU110" i="9"/>
  <c r="AS113" i="9"/>
  <c r="AT113" i="9"/>
  <c r="AU113" i="9"/>
  <c r="AS116" i="9"/>
  <c r="AT116" i="9"/>
  <c r="AU116" i="9"/>
  <c r="AS119" i="9"/>
  <c r="AT119" i="9"/>
  <c r="AU119" i="9"/>
  <c r="AS122" i="9"/>
  <c r="AT122" i="9"/>
  <c r="AU122" i="9"/>
  <c r="AS125" i="9"/>
  <c r="AT125" i="9"/>
  <c r="AU125" i="9"/>
  <c r="AS128" i="9"/>
  <c r="AT128" i="9"/>
  <c r="AU128" i="9"/>
  <c r="AS131" i="9"/>
  <c r="AT131" i="9"/>
  <c r="AU131" i="9"/>
  <c r="AS134" i="9"/>
  <c r="AT134" i="9"/>
  <c r="AU134" i="9"/>
  <c r="AS137" i="9"/>
  <c r="AT137" i="9"/>
  <c r="AU137" i="9"/>
  <c r="AS140" i="9"/>
  <c r="AT140" i="9"/>
  <c r="AU140" i="9"/>
  <c r="AS143" i="9"/>
  <c r="AT143" i="9"/>
  <c r="AU143" i="9"/>
  <c r="AS146" i="9"/>
  <c r="AT146" i="9"/>
  <c r="AU146" i="9"/>
  <c r="AS149" i="9"/>
  <c r="AT149" i="9"/>
  <c r="AU149" i="9"/>
  <c r="AS152" i="9"/>
  <c r="AT152" i="9"/>
  <c r="AU152" i="9"/>
  <c r="AS155" i="9"/>
  <c r="AT155" i="9"/>
  <c r="AU155" i="9"/>
  <c r="AS158" i="9"/>
  <c r="AT158" i="9"/>
  <c r="AU158" i="9"/>
  <c r="AS161" i="9"/>
  <c r="AT161" i="9"/>
  <c r="AU161" i="9"/>
  <c r="AS164" i="9"/>
  <c r="AT164" i="9"/>
  <c r="AU164" i="9"/>
  <c r="AS167" i="9"/>
  <c r="AT167" i="9"/>
  <c r="AU167" i="9"/>
  <c r="AS170" i="9"/>
  <c r="AT170" i="9"/>
  <c r="AU170" i="9"/>
  <c r="AS173" i="9"/>
  <c r="AT173" i="9"/>
  <c r="AU173" i="9"/>
  <c r="AS176" i="9"/>
  <c r="AT176" i="9"/>
  <c r="AU176" i="9"/>
  <c r="AS179" i="9"/>
  <c r="AT179" i="9"/>
  <c r="AU179" i="9"/>
  <c r="AS182" i="9"/>
  <c r="AT182" i="9"/>
  <c r="AU182" i="9"/>
  <c r="AS185" i="9"/>
  <c r="AT185" i="9"/>
  <c r="AU185" i="9"/>
  <c r="AS188" i="9"/>
  <c r="AT188" i="9"/>
  <c r="AU188" i="9"/>
  <c r="AS191" i="9"/>
  <c r="AT191" i="9"/>
  <c r="AU191" i="9"/>
  <c r="AS194" i="9"/>
  <c r="AT194" i="9"/>
  <c r="AU194" i="9"/>
  <c r="AS197" i="9"/>
  <c r="AT197" i="9"/>
  <c r="AU197" i="9"/>
  <c r="AS200" i="9"/>
  <c r="AT200" i="9"/>
  <c r="AU200" i="9"/>
  <c r="AS203" i="9"/>
  <c r="AT203" i="9"/>
  <c r="AU203" i="9"/>
  <c r="AS206" i="9"/>
  <c r="AT206" i="9"/>
  <c r="AU206" i="9"/>
  <c r="AS209" i="9"/>
  <c r="AT209" i="9"/>
  <c r="AU209" i="9"/>
  <c r="AS212" i="9"/>
  <c r="AT212" i="9"/>
  <c r="AU212" i="9"/>
  <c r="AS215" i="9"/>
  <c r="AT215" i="9"/>
  <c r="AU215" i="9"/>
  <c r="AS218" i="9"/>
  <c r="AT218" i="9"/>
  <c r="AU218" i="9"/>
  <c r="AS221" i="9"/>
  <c r="AT221" i="9"/>
  <c r="AU221" i="9"/>
  <c r="AS224" i="9"/>
  <c r="AT224" i="9"/>
  <c r="AU224" i="9"/>
  <c r="AS227" i="9"/>
  <c r="AT227" i="9"/>
  <c r="AU227" i="9"/>
  <c r="AS230" i="9"/>
  <c r="AT230" i="9"/>
  <c r="AU230" i="9"/>
  <c r="AS233" i="9"/>
  <c r="AT233" i="9"/>
  <c r="AU233" i="9"/>
  <c r="AS236" i="9"/>
  <c r="AT236" i="9"/>
  <c r="AU236" i="9"/>
  <c r="AS239" i="9"/>
  <c r="AT239" i="9"/>
  <c r="AU239" i="9"/>
  <c r="AS242" i="9"/>
  <c r="AT242" i="9"/>
  <c r="AU242" i="9"/>
  <c r="AS245" i="9"/>
  <c r="AT245" i="9"/>
  <c r="AU245" i="9"/>
  <c r="AS248" i="9"/>
  <c r="AT248" i="9"/>
  <c r="AU248" i="9"/>
  <c r="AS251" i="9"/>
  <c r="AT251" i="9"/>
  <c r="AU251" i="9"/>
  <c r="AS254" i="9"/>
  <c r="AT254" i="9"/>
  <c r="AU254" i="9"/>
  <c r="AS257" i="9"/>
  <c r="AT257" i="9"/>
  <c r="AU257" i="9"/>
  <c r="AS260" i="9"/>
  <c r="AT260" i="9"/>
  <c r="AU260" i="9"/>
  <c r="AS263" i="9"/>
  <c r="AT263" i="9"/>
  <c r="AU263" i="9"/>
  <c r="AS266" i="9"/>
  <c r="AT266" i="9"/>
  <c r="AU266" i="9"/>
  <c r="AS269" i="9"/>
  <c r="AT269" i="9"/>
  <c r="AU269" i="9"/>
  <c r="AS272" i="9"/>
  <c r="AT272" i="9"/>
  <c r="AU272" i="9"/>
  <c r="AS275" i="9"/>
  <c r="AT275" i="9"/>
  <c r="AU275" i="9"/>
  <c r="AS278" i="9"/>
  <c r="AT278" i="9"/>
  <c r="AU278" i="9"/>
  <c r="AS281" i="9"/>
  <c r="AT281" i="9"/>
  <c r="AU281" i="9"/>
  <c r="AS284" i="9"/>
  <c r="AT284" i="9"/>
  <c r="AU284" i="9"/>
  <c r="AS287" i="9"/>
  <c r="AT287" i="9"/>
  <c r="AU287" i="9"/>
  <c r="AS290" i="9"/>
  <c r="AT290" i="9"/>
  <c r="AU290" i="9"/>
  <c r="AS293" i="9"/>
  <c r="AT293" i="9"/>
  <c r="AU293" i="9"/>
  <c r="AS296" i="9"/>
  <c r="AT296" i="9"/>
  <c r="AU296" i="9"/>
  <c r="AS299" i="9"/>
  <c r="AT299" i="9"/>
  <c r="AU299" i="9"/>
  <c r="AS302" i="9"/>
  <c r="AT302" i="9"/>
  <c r="AU302" i="9"/>
  <c r="AS305" i="9"/>
  <c r="AT305" i="9"/>
  <c r="AU305" i="9"/>
  <c r="AS308" i="9"/>
  <c r="AT308" i="9"/>
  <c r="AU308" i="9"/>
  <c r="AS311" i="9"/>
  <c r="AT311" i="9"/>
  <c r="AU311" i="9"/>
  <c r="AS17" i="9"/>
  <c r="AT17" i="9"/>
  <c r="AU17" i="9"/>
  <c r="AS20" i="9"/>
  <c r="AT20" i="9"/>
  <c r="AU20" i="9"/>
  <c r="AU14" i="9"/>
  <c r="AS14" i="9"/>
  <c r="AH11" i="9" l="1"/>
  <c r="AD33" i="73"/>
  <c r="I8" i="70" s="1"/>
  <c r="AK232" i="70" l="1"/>
  <c r="BB7" i="90" l="1"/>
  <c r="AR11" i="90" s="1"/>
  <c r="AY7" i="90"/>
  <c r="AW7" i="90"/>
  <c r="AU7" i="90"/>
  <c r="AQ6" i="90"/>
  <c r="AR18" i="90"/>
  <c r="AK7" i="9" l="1"/>
  <c r="W50" i="90" l="1"/>
  <c r="Y50" i="90"/>
  <c r="AA50" i="90"/>
  <c r="AC50" i="90"/>
  <c r="AF52" i="90"/>
  <c r="W54" i="90"/>
  <c r="Y54" i="90"/>
  <c r="AA54" i="90"/>
  <c r="AC54" i="90"/>
  <c r="AF56" i="90"/>
  <c r="W58" i="90"/>
  <c r="Y58" i="90"/>
  <c r="AA58" i="90"/>
  <c r="AC58" i="90"/>
  <c r="AF60" i="90"/>
  <c r="W62" i="90"/>
  <c r="Y62" i="90"/>
  <c r="AA62" i="90"/>
  <c r="AC62" i="90"/>
  <c r="AF64" i="90"/>
  <c r="W66" i="90"/>
  <c r="Y66" i="90"/>
  <c r="AA66" i="90"/>
  <c r="AC66" i="90"/>
  <c r="AF68" i="90"/>
  <c r="W70" i="90"/>
  <c r="Y70" i="90"/>
  <c r="AA70" i="90"/>
  <c r="AC70" i="90"/>
  <c r="AF72" i="90"/>
  <c r="W74" i="90"/>
  <c r="Y74" i="90"/>
  <c r="AA74" i="90"/>
  <c r="AC74" i="90"/>
  <c r="AF76" i="90"/>
  <c r="W78" i="90"/>
  <c r="Y78" i="90"/>
  <c r="AA78" i="90"/>
  <c r="AC78" i="90"/>
  <c r="AF80" i="90"/>
  <c r="W82" i="90"/>
  <c r="Y82" i="90"/>
  <c r="AA82" i="90"/>
  <c r="AC82" i="90"/>
  <c r="AF84" i="90"/>
  <c r="W86" i="90"/>
  <c r="Y86" i="90"/>
  <c r="AA86" i="90"/>
  <c r="AC86" i="90"/>
  <c r="AF88" i="90"/>
  <c r="W90" i="90"/>
  <c r="Y90" i="90"/>
  <c r="AA90" i="90"/>
  <c r="AC90" i="90"/>
  <c r="AF92" i="90"/>
  <c r="W94" i="90"/>
  <c r="Y94" i="90"/>
  <c r="AA94" i="90"/>
  <c r="AC94" i="90"/>
  <c r="AF96" i="90"/>
  <c r="W98" i="90"/>
  <c r="Y98" i="90"/>
  <c r="AA98" i="90"/>
  <c r="AC98" i="90"/>
  <c r="AF100" i="90"/>
  <c r="W102" i="90"/>
  <c r="Y102" i="90"/>
  <c r="AA102" i="90"/>
  <c r="AC102" i="90"/>
  <c r="AF104" i="90"/>
  <c r="W106" i="90"/>
  <c r="Y106" i="90"/>
  <c r="AA106" i="90"/>
  <c r="AC106" i="90"/>
  <c r="AF108" i="90"/>
  <c r="W110" i="90"/>
  <c r="Y110" i="90"/>
  <c r="AA110" i="90"/>
  <c r="AC110" i="90"/>
  <c r="AF112" i="90"/>
  <c r="W114" i="90"/>
  <c r="Y114" i="90"/>
  <c r="AA114" i="90"/>
  <c r="AC114" i="90"/>
  <c r="AF116" i="90"/>
  <c r="W118" i="90"/>
  <c r="Y118" i="90"/>
  <c r="AA118" i="90"/>
  <c r="AC118" i="90"/>
  <c r="AF120" i="90"/>
  <c r="W122" i="90"/>
  <c r="Y122" i="90"/>
  <c r="AA122" i="90"/>
  <c r="AC122" i="90"/>
  <c r="AF124" i="90"/>
  <c r="W126" i="90"/>
  <c r="Y126" i="90"/>
  <c r="AA126" i="90"/>
  <c r="AC126" i="90"/>
  <c r="AF128" i="90"/>
  <c r="W130" i="90"/>
  <c r="Y130" i="90"/>
  <c r="AA130" i="90"/>
  <c r="AC130" i="90"/>
  <c r="AF132" i="90"/>
  <c r="W134" i="90"/>
  <c r="Y134" i="90"/>
  <c r="AA134" i="90"/>
  <c r="AC134" i="90"/>
  <c r="AF136" i="90"/>
  <c r="W138" i="90"/>
  <c r="Y138" i="90"/>
  <c r="AA138" i="90"/>
  <c r="AC138" i="90"/>
  <c r="AF140" i="90"/>
  <c r="W142" i="90"/>
  <c r="Y142" i="90"/>
  <c r="AA142" i="90"/>
  <c r="AC142" i="90"/>
  <c r="AF144" i="90"/>
  <c r="W146" i="90"/>
  <c r="Y146" i="90"/>
  <c r="AA146" i="90"/>
  <c r="AC146" i="90"/>
  <c r="AF148" i="90"/>
  <c r="W150" i="90"/>
  <c r="Y150" i="90"/>
  <c r="AA150" i="90"/>
  <c r="AC150" i="90"/>
  <c r="AF152" i="90"/>
  <c r="W154" i="90"/>
  <c r="Y154" i="90"/>
  <c r="AA154" i="90"/>
  <c r="AC154" i="90"/>
  <c r="AF156" i="90"/>
  <c r="W158" i="90"/>
  <c r="Y158" i="90"/>
  <c r="AA158" i="90"/>
  <c r="AC158" i="90"/>
  <c r="AF160" i="90"/>
  <c r="W162" i="90"/>
  <c r="Y162" i="90"/>
  <c r="AA162" i="90"/>
  <c r="AC162" i="90"/>
  <c r="AF164" i="90"/>
  <c r="W166" i="90"/>
  <c r="Y166" i="90"/>
  <c r="AA166" i="90"/>
  <c r="AC166" i="90"/>
  <c r="AF168" i="90"/>
  <c r="W170" i="90"/>
  <c r="Y170" i="90"/>
  <c r="AA170" i="90"/>
  <c r="AC170" i="90"/>
  <c r="AF172" i="90"/>
  <c r="W174" i="90"/>
  <c r="Y174" i="90"/>
  <c r="AA174" i="90"/>
  <c r="AC174" i="90"/>
  <c r="AF176" i="90"/>
  <c r="W178" i="90"/>
  <c r="Y178" i="90"/>
  <c r="AA178" i="90"/>
  <c r="AC178" i="90"/>
  <c r="AF180" i="90"/>
  <c r="W182" i="90"/>
  <c r="Y182" i="90"/>
  <c r="AA182" i="90"/>
  <c r="AC182" i="90"/>
  <c r="AF184" i="90"/>
  <c r="W186" i="90"/>
  <c r="Y186" i="90"/>
  <c r="AA186" i="90"/>
  <c r="AC186" i="90"/>
  <c r="AF188" i="90"/>
  <c r="W190" i="90"/>
  <c r="Y190" i="90"/>
  <c r="AA190" i="90"/>
  <c r="AC190" i="90"/>
  <c r="AF192" i="90"/>
  <c r="W194" i="90"/>
  <c r="Y194" i="90"/>
  <c r="AA194" i="90"/>
  <c r="AC194" i="90"/>
  <c r="AF196" i="90"/>
  <c r="W198" i="90"/>
  <c r="Y198" i="90"/>
  <c r="AA198" i="90"/>
  <c r="AC198" i="90"/>
  <c r="AF200" i="90"/>
  <c r="W202" i="90"/>
  <c r="Y202" i="90"/>
  <c r="AA202" i="90"/>
  <c r="AC202" i="90"/>
  <c r="AF204" i="90"/>
  <c r="W206" i="90"/>
  <c r="Y206" i="90"/>
  <c r="AA206" i="90"/>
  <c r="AC206" i="90"/>
  <c r="AF208" i="90"/>
  <c r="W210" i="90"/>
  <c r="Y210" i="90"/>
  <c r="AA210" i="90"/>
  <c r="AC210" i="90"/>
  <c r="AF212" i="90"/>
  <c r="W214" i="90"/>
  <c r="Y214" i="90"/>
  <c r="AA214" i="90"/>
  <c r="AC214" i="90"/>
  <c r="AF216" i="90"/>
  <c r="W218" i="90"/>
  <c r="Y218" i="90"/>
  <c r="AA218" i="90"/>
  <c r="AC218" i="90"/>
  <c r="AF220" i="90"/>
  <c r="W222" i="90"/>
  <c r="Y222" i="90"/>
  <c r="AA222" i="90"/>
  <c r="AC222" i="90"/>
  <c r="AF224" i="90"/>
  <c r="W226" i="90"/>
  <c r="Y226" i="90"/>
  <c r="AA226" i="90"/>
  <c r="AC226" i="90"/>
  <c r="AF228" i="90"/>
  <c r="W230" i="90"/>
  <c r="Y230" i="90"/>
  <c r="AA230" i="90"/>
  <c r="AC230" i="90"/>
  <c r="AF232" i="90"/>
  <c r="W234" i="90"/>
  <c r="Y234" i="90"/>
  <c r="AA234" i="90"/>
  <c r="AC234" i="90"/>
  <c r="AF236" i="90"/>
  <c r="W238" i="90"/>
  <c r="Y238" i="90"/>
  <c r="AA238" i="90"/>
  <c r="AC238" i="90"/>
  <c r="AF240" i="90"/>
  <c r="W242" i="90"/>
  <c r="Y242" i="90"/>
  <c r="AA242" i="90"/>
  <c r="AC242" i="90"/>
  <c r="AF244" i="90"/>
  <c r="W246" i="90"/>
  <c r="Y246" i="90"/>
  <c r="AA246" i="90"/>
  <c r="AC246" i="90"/>
  <c r="AF248" i="90"/>
  <c r="W250" i="90"/>
  <c r="Y250" i="90"/>
  <c r="AA250" i="90"/>
  <c r="AC250" i="90"/>
  <c r="AF252" i="90"/>
  <c r="W254" i="90"/>
  <c r="Y254" i="90"/>
  <c r="AA254" i="90"/>
  <c r="AC254" i="90"/>
  <c r="AF256" i="90"/>
  <c r="W258" i="90"/>
  <c r="Y258" i="90"/>
  <c r="AA258" i="90"/>
  <c r="AC258" i="90"/>
  <c r="AF260" i="90"/>
  <c r="W262" i="90"/>
  <c r="Y262" i="90"/>
  <c r="AA262" i="90"/>
  <c r="AC262" i="90"/>
  <c r="AF264" i="90"/>
  <c r="W266" i="90"/>
  <c r="Y266" i="90"/>
  <c r="AA266" i="90"/>
  <c r="AC266" i="90"/>
  <c r="AF268" i="90"/>
  <c r="W270" i="90"/>
  <c r="Y270" i="90"/>
  <c r="AA270" i="90"/>
  <c r="AC270" i="90"/>
  <c r="AF272" i="90"/>
  <c r="W274" i="90"/>
  <c r="Y274" i="90"/>
  <c r="AA274" i="90"/>
  <c r="AC274" i="90"/>
  <c r="AF276" i="90"/>
  <c r="W278" i="90"/>
  <c r="Y278" i="90"/>
  <c r="AA278" i="90"/>
  <c r="AC278" i="90"/>
  <c r="AF280" i="90"/>
  <c r="W282" i="90"/>
  <c r="Y282" i="90"/>
  <c r="AA282" i="90"/>
  <c r="AC282" i="90"/>
  <c r="AF284" i="90"/>
  <c r="W286" i="90"/>
  <c r="Y286" i="90"/>
  <c r="AA286" i="90"/>
  <c r="AC286" i="90"/>
  <c r="AF288" i="90"/>
  <c r="W290" i="90"/>
  <c r="Y290" i="90"/>
  <c r="AA290" i="90"/>
  <c r="AC290" i="90"/>
  <c r="AF292" i="90"/>
  <c r="W294" i="90"/>
  <c r="Y294" i="90"/>
  <c r="AA294" i="90"/>
  <c r="AC294" i="90"/>
  <c r="AF296" i="90"/>
  <c r="W298" i="90"/>
  <c r="Y298" i="90"/>
  <c r="AA298" i="90"/>
  <c r="AC298" i="90"/>
  <c r="AF300" i="90"/>
  <c r="W302" i="90"/>
  <c r="Y302" i="90"/>
  <c r="AA302" i="90"/>
  <c r="AC302" i="90"/>
  <c r="AF304" i="90"/>
  <c r="W306" i="90"/>
  <c r="Y306" i="90"/>
  <c r="AA306" i="90"/>
  <c r="AC306" i="90"/>
  <c r="AF308" i="90"/>
  <c r="W310" i="90"/>
  <c r="Y310" i="90"/>
  <c r="AA310" i="90"/>
  <c r="AC310" i="90"/>
  <c r="AF312" i="90"/>
  <c r="W314" i="90"/>
  <c r="Y314" i="90"/>
  <c r="AA314" i="90"/>
  <c r="AC314" i="90"/>
  <c r="AF316" i="90"/>
  <c r="W318" i="90"/>
  <c r="Y318" i="90"/>
  <c r="AA318" i="90"/>
  <c r="AC318" i="90"/>
  <c r="AF320" i="90"/>
  <c r="W322" i="90"/>
  <c r="Y322" i="90"/>
  <c r="AA322" i="90"/>
  <c r="AC322" i="90"/>
  <c r="AF324" i="90"/>
  <c r="W326" i="90"/>
  <c r="Y326" i="90"/>
  <c r="AA326" i="90"/>
  <c r="AC326" i="90"/>
  <c r="AF328" i="90"/>
  <c r="W330" i="90"/>
  <c r="Y330" i="90"/>
  <c r="AA330" i="90"/>
  <c r="AC330" i="90"/>
  <c r="AF332" i="90"/>
  <c r="W334" i="90"/>
  <c r="Y334" i="90"/>
  <c r="AA334" i="90"/>
  <c r="AC334" i="90"/>
  <c r="AF336" i="90"/>
  <c r="W338" i="90"/>
  <c r="Y338" i="90"/>
  <c r="AA338" i="90"/>
  <c r="AC338" i="90"/>
  <c r="AF340" i="90"/>
  <c r="W342" i="90"/>
  <c r="Y342" i="90"/>
  <c r="AA342" i="90"/>
  <c r="AC342" i="90"/>
  <c r="AF344" i="90"/>
  <c r="W346" i="90"/>
  <c r="Y346" i="90"/>
  <c r="AA346" i="90"/>
  <c r="AC346" i="90"/>
  <c r="AF348" i="90"/>
  <c r="W350" i="90"/>
  <c r="Y350" i="90"/>
  <c r="AA350" i="90"/>
  <c r="AC350" i="90"/>
  <c r="AF352" i="90"/>
  <c r="W354" i="90"/>
  <c r="Y354" i="90"/>
  <c r="AA354" i="90"/>
  <c r="AC354" i="90"/>
  <c r="AF356" i="90"/>
  <c r="W358" i="90"/>
  <c r="Y358" i="90"/>
  <c r="AA358" i="90"/>
  <c r="AC358" i="90"/>
  <c r="AF360" i="90"/>
  <c r="W362" i="90"/>
  <c r="Y362" i="90"/>
  <c r="AA362" i="90"/>
  <c r="AC362" i="90"/>
  <c r="AF364" i="90"/>
  <c r="W366" i="90"/>
  <c r="Y366" i="90"/>
  <c r="AA366" i="90"/>
  <c r="AC366" i="90"/>
  <c r="AF368" i="90"/>
  <c r="W370" i="90"/>
  <c r="Y370" i="90"/>
  <c r="AA370" i="90"/>
  <c r="AC370" i="90"/>
  <c r="AF372" i="90"/>
  <c r="W374" i="90"/>
  <c r="Y374" i="90"/>
  <c r="AA374" i="90"/>
  <c r="AC374" i="90"/>
  <c r="AF376" i="90"/>
  <c r="W378" i="90"/>
  <c r="Y378" i="90"/>
  <c r="AA378" i="90"/>
  <c r="AC378" i="90"/>
  <c r="AF380" i="90"/>
  <c r="W382" i="90"/>
  <c r="Y382" i="90"/>
  <c r="AA382" i="90"/>
  <c r="AC382" i="90"/>
  <c r="AF384" i="90"/>
  <c r="W386" i="90"/>
  <c r="Y386" i="90"/>
  <c r="AA386" i="90"/>
  <c r="AC386" i="90"/>
  <c r="AF388" i="90"/>
  <c r="W390" i="90"/>
  <c r="Y390" i="90"/>
  <c r="AA390" i="90"/>
  <c r="AC390" i="90"/>
  <c r="AF392" i="90"/>
  <c r="W394" i="90"/>
  <c r="Y394" i="90"/>
  <c r="AA394" i="90"/>
  <c r="AC394" i="90"/>
  <c r="AF396" i="90"/>
  <c r="W398" i="90"/>
  <c r="Y398" i="90"/>
  <c r="AA398" i="90"/>
  <c r="AC398" i="90"/>
  <c r="AF400" i="90"/>
  <c r="W402" i="90"/>
  <c r="Y402" i="90"/>
  <c r="AA402" i="90"/>
  <c r="AC402" i="90"/>
  <c r="AF404" i="90"/>
  <c r="W406" i="90"/>
  <c r="Y406" i="90"/>
  <c r="AA406" i="90"/>
  <c r="AC406" i="90"/>
  <c r="AF408" i="90"/>
  <c r="W410" i="90"/>
  <c r="Y410" i="90"/>
  <c r="AA410" i="90"/>
  <c r="AC410" i="90"/>
  <c r="AF412" i="90"/>
  <c r="W46" i="90"/>
  <c r="Y46" i="90"/>
  <c r="AA46" i="90"/>
  <c r="AC46" i="90"/>
  <c r="AF48" i="90"/>
  <c r="W42" i="90"/>
  <c r="Y42" i="90"/>
  <c r="AA42" i="90"/>
  <c r="AC42" i="90"/>
  <c r="AF44" i="90"/>
  <c r="T42" i="90"/>
  <c r="T46" i="90"/>
  <c r="T50" i="90"/>
  <c r="T54" i="90"/>
  <c r="T58" i="90"/>
  <c r="T62" i="90"/>
  <c r="T66" i="90"/>
  <c r="T70" i="90"/>
  <c r="T74" i="90"/>
  <c r="T78" i="90"/>
  <c r="T82" i="90"/>
  <c r="T86" i="90"/>
  <c r="T90" i="90"/>
  <c r="T94" i="90"/>
  <c r="T98" i="90"/>
  <c r="T102" i="90"/>
  <c r="T106" i="90"/>
  <c r="T110" i="90"/>
  <c r="T114" i="90"/>
  <c r="T118" i="90"/>
  <c r="T122" i="90"/>
  <c r="T126" i="90"/>
  <c r="T130" i="90"/>
  <c r="T134" i="90"/>
  <c r="T138" i="90"/>
  <c r="T142" i="90"/>
  <c r="T146" i="90"/>
  <c r="T150" i="90"/>
  <c r="T154" i="90"/>
  <c r="T158" i="90"/>
  <c r="T162" i="90"/>
  <c r="T166" i="90"/>
  <c r="T170" i="90"/>
  <c r="T174" i="90"/>
  <c r="T178" i="90"/>
  <c r="T182" i="90"/>
  <c r="T186" i="90"/>
  <c r="T190" i="90"/>
  <c r="T194" i="90"/>
  <c r="T198" i="90"/>
  <c r="T202" i="90"/>
  <c r="T206" i="90"/>
  <c r="T210" i="90"/>
  <c r="T214" i="90"/>
  <c r="T218" i="90"/>
  <c r="T222" i="90"/>
  <c r="T226" i="90"/>
  <c r="T230" i="90"/>
  <c r="T234" i="90"/>
  <c r="T238" i="90"/>
  <c r="T242" i="90"/>
  <c r="T246" i="90"/>
  <c r="T250" i="90"/>
  <c r="T254" i="90"/>
  <c r="T258" i="90"/>
  <c r="T262" i="90"/>
  <c r="T266" i="90"/>
  <c r="T270" i="90"/>
  <c r="T274" i="90"/>
  <c r="T278" i="90"/>
  <c r="T282" i="90"/>
  <c r="T286" i="90"/>
  <c r="T290" i="90"/>
  <c r="T294" i="90"/>
  <c r="T298" i="90"/>
  <c r="T302" i="90"/>
  <c r="T306" i="90"/>
  <c r="T310" i="90"/>
  <c r="T314" i="90"/>
  <c r="T318" i="90"/>
  <c r="T322" i="90"/>
  <c r="T326" i="90"/>
  <c r="T330" i="90"/>
  <c r="T334" i="90"/>
  <c r="T338" i="90"/>
  <c r="T342" i="90"/>
  <c r="T346" i="90"/>
  <c r="T350" i="90"/>
  <c r="T354" i="90"/>
  <c r="T358" i="90"/>
  <c r="T362" i="90"/>
  <c r="T366" i="90"/>
  <c r="T370" i="90"/>
  <c r="T374" i="90"/>
  <c r="T378" i="90"/>
  <c r="T382" i="90"/>
  <c r="T386" i="90"/>
  <c r="T390" i="90"/>
  <c r="T394" i="90"/>
  <c r="T398" i="90"/>
  <c r="T402" i="90"/>
  <c r="T406" i="90"/>
  <c r="T410" i="90"/>
  <c r="AM50" i="90"/>
  <c r="AN50" i="90"/>
  <c r="AO50" i="90"/>
  <c r="AP50" i="90"/>
  <c r="AR50" i="90"/>
  <c r="AM54" i="90"/>
  <c r="AN54" i="90"/>
  <c r="AO54" i="90"/>
  <c r="AP54" i="90"/>
  <c r="AR54" i="90"/>
  <c r="AM58" i="90"/>
  <c r="AN58" i="90"/>
  <c r="AO58" i="90"/>
  <c r="AP58" i="90"/>
  <c r="AR58" i="90"/>
  <c r="AM62" i="90"/>
  <c r="AN62" i="90"/>
  <c r="AO62" i="90"/>
  <c r="AP62" i="90"/>
  <c r="AR62" i="90"/>
  <c r="AM66" i="90"/>
  <c r="AN66" i="90"/>
  <c r="AO66" i="90"/>
  <c r="AP66" i="90"/>
  <c r="AR66" i="90"/>
  <c r="AM70" i="90"/>
  <c r="AN70" i="90"/>
  <c r="AO70" i="90"/>
  <c r="AP70" i="90"/>
  <c r="AR70" i="90"/>
  <c r="AM74" i="90"/>
  <c r="AN74" i="90"/>
  <c r="AO74" i="90"/>
  <c r="AP74" i="90"/>
  <c r="AR74" i="90"/>
  <c r="AM78" i="90"/>
  <c r="AN78" i="90"/>
  <c r="AO78" i="90"/>
  <c r="AP78" i="90"/>
  <c r="AR78" i="90"/>
  <c r="AM82" i="90"/>
  <c r="AN82" i="90"/>
  <c r="AO82" i="90"/>
  <c r="AP82" i="90"/>
  <c r="AR82" i="90"/>
  <c r="AM86" i="90"/>
  <c r="AN86" i="90"/>
  <c r="AO86" i="90"/>
  <c r="AP86" i="90"/>
  <c r="AR86" i="90"/>
  <c r="AM90" i="90"/>
  <c r="AN90" i="90"/>
  <c r="AO90" i="90"/>
  <c r="AP90" i="90"/>
  <c r="AR90" i="90"/>
  <c r="AM94" i="90"/>
  <c r="AN94" i="90"/>
  <c r="AO94" i="90"/>
  <c r="AP94" i="90"/>
  <c r="AR94" i="90"/>
  <c r="AM98" i="90"/>
  <c r="AN98" i="90"/>
  <c r="AO98" i="90"/>
  <c r="AP98" i="90"/>
  <c r="AR98" i="90"/>
  <c r="AM102" i="90"/>
  <c r="AN102" i="90"/>
  <c r="AO102" i="90"/>
  <c r="AP102" i="90"/>
  <c r="AR102" i="90"/>
  <c r="AM106" i="90"/>
  <c r="AN106" i="90"/>
  <c r="AO106" i="90"/>
  <c r="AP106" i="90"/>
  <c r="AR106" i="90"/>
  <c r="AM110" i="90"/>
  <c r="AN110" i="90"/>
  <c r="AO110" i="90"/>
  <c r="AP110" i="90"/>
  <c r="AR110" i="90"/>
  <c r="AM114" i="90"/>
  <c r="AN114" i="90"/>
  <c r="AO114" i="90"/>
  <c r="AP114" i="90"/>
  <c r="AR114" i="90"/>
  <c r="AM118" i="90"/>
  <c r="AN118" i="90"/>
  <c r="AO118" i="90"/>
  <c r="AP118" i="90"/>
  <c r="AR118" i="90"/>
  <c r="AM122" i="90"/>
  <c r="AN122" i="90"/>
  <c r="AO122" i="90"/>
  <c r="AP122" i="90"/>
  <c r="AR122" i="90"/>
  <c r="AM126" i="90"/>
  <c r="AN126" i="90"/>
  <c r="AO126" i="90"/>
  <c r="AP126" i="90"/>
  <c r="AR126" i="90"/>
  <c r="AM130" i="90"/>
  <c r="AN130" i="90"/>
  <c r="AO130" i="90"/>
  <c r="AP130" i="90"/>
  <c r="AR130" i="90"/>
  <c r="AM134" i="90"/>
  <c r="AN134" i="90"/>
  <c r="AO134" i="90"/>
  <c r="AP134" i="90"/>
  <c r="AR134" i="90"/>
  <c r="AM138" i="90"/>
  <c r="AN138" i="90"/>
  <c r="AO138" i="90"/>
  <c r="AP138" i="90"/>
  <c r="AR138" i="90"/>
  <c r="AM142" i="90"/>
  <c r="AN142" i="90"/>
  <c r="AO142" i="90"/>
  <c r="AP142" i="90"/>
  <c r="AR142" i="90"/>
  <c r="AM146" i="90"/>
  <c r="AN146" i="90"/>
  <c r="AO146" i="90"/>
  <c r="AP146" i="90"/>
  <c r="AR146" i="90"/>
  <c r="AM150" i="90"/>
  <c r="AN150" i="90"/>
  <c r="AO150" i="90"/>
  <c r="AP150" i="90"/>
  <c r="AR150" i="90"/>
  <c r="AM154" i="90"/>
  <c r="AN154" i="90"/>
  <c r="AO154" i="90"/>
  <c r="AP154" i="90"/>
  <c r="AR154" i="90"/>
  <c r="AM158" i="90"/>
  <c r="AN158" i="90"/>
  <c r="AO158" i="90"/>
  <c r="AP158" i="90"/>
  <c r="AR158" i="90"/>
  <c r="AM162" i="90"/>
  <c r="AN162" i="90"/>
  <c r="AO162" i="90"/>
  <c r="AP162" i="90"/>
  <c r="AR162" i="90"/>
  <c r="AM166" i="90"/>
  <c r="AN166" i="90"/>
  <c r="AO166" i="90"/>
  <c r="AP166" i="90"/>
  <c r="AR166" i="90"/>
  <c r="AM170" i="90"/>
  <c r="AN170" i="90"/>
  <c r="AO170" i="90"/>
  <c r="AP170" i="90"/>
  <c r="AR170" i="90"/>
  <c r="AM174" i="90"/>
  <c r="AN174" i="90"/>
  <c r="AO174" i="90"/>
  <c r="AP174" i="90"/>
  <c r="AR174" i="90"/>
  <c r="AM178" i="90"/>
  <c r="AN178" i="90"/>
  <c r="AO178" i="90"/>
  <c r="AP178" i="90"/>
  <c r="AR178" i="90"/>
  <c r="AM182" i="90"/>
  <c r="AN182" i="90"/>
  <c r="AO182" i="90"/>
  <c r="AP182" i="90"/>
  <c r="AR182" i="90"/>
  <c r="AM186" i="90"/>
  <c r="AN186" i="90"/>
  <c r="AO186" i="90"/>
  <c r="AP186" i="90"/>
  <c r="AR186" i="90"/>
  <c r="AM190" i="90"/>
  <c r="AN190" i="90"/>
  <c r="AO190" i="90"/>
  <c r="AP190" i="90"/>
  <c r="AR190" i="90"/>
  <c r="AM194" i="90"/>
  <c r="AN194" i="90"/>
  <c r="AO194" i="90"/>
  <c r="AP194" i="90"/>
  <c r="AR194" i="90"/>
  <c r="AM198" i="90"/>
  <c r="AN198" i="90"/>
  <c r="AO198" i="90"/>
  <c r="AP198" i="90"/>
  <c r="AR198" i="90"/>
  <c r="AM202" i="90"/>
  <c r="AN202" i="90"/>
  <c r="AO202" i="90"/>
  <c r="AP202" i="90"/>
  <c r="AR202" i="90"/>
  <c r="AM206" i="90"/>
  <c r="AN206" i="90"/>
  <c r="AO206" i="90"/>
  <c r="AP206" i="90"/>
  <c r="AR206" i="90"/>
  <c r="AM210" i="90"/>
  <c r="AN210" i="90"/>
  <c r="AO210" i="90"/>
  <c r="AP210" i="90"/>
  <c r="AR210" i="90"/>
  <c r="AM214" i="90"/>
  <c r="AN214" i="90"/>
  <c r="AO214" i="90"/>
  <c r="AP214" i="90"/>
  <c r="AR214" i="90"/>
  <c r="AM218" i="90"/>
  <c r="AN218" i="90"/>
  <c r="AO218" i="90"/>
  <c r="AP218" i="90"/>
  <c r="AR218" i="90"/>
  <c r="AM222" i="90"/>
  <c r="AN222" i="90"/>
  <c r="AO222" i="90"/>
  <c r="AP222" i="90"/>
  <c r="AR222" i="90"/>
  <c r="AM226" i="90"/>
  <c r="AN226" i="90"/>
  <c r="AO226" i="90"/>
  <c r="AP226" i="90"/>
  <c r="AR226" i="90"/>
  <c r="AM230" i="90"/>
  <c r="AN230" i="90"/>
  <c r="AO230" i="90"/>
  <c r="AP230" i="90"/>
  <c r="AR230" i="90"/>
  <c r="AM234" i="90"/>
  <c r="AN234" i="90"/>
  <c r="AO234" i="90"/>
  <c r="AP234" i="90"/>
  <c r="AR234" i="90"/>
  <c r="AM238" i="90"/>
  <c r="AN238" i="90"/>
  <c r="AO238" i="90"/>
  <c r="AP238" i="90"/>
  <c r="AR238" i="90"/>
  <c r="AM242" i="90"/>
  <c r="AN242" i="90"/>
  <c r="AO242" i="90"/>
  <c r="AP242" i="90"/>
  <c r="AR242" i="90"/>
  <c r="AM246" i="90"/>
  <c r="AN246" i="90"/>
  <c r="AO246" i="90"/>
  <c r="AP246" i="90"/>
  <c r="AR246" i="90"/>
  <c r="AM250" i="90"/>
  <c r="AN250" i="90"/>
  <c r="AO250" i="90"/>
  <c r="AP250" i="90"/>
  <c r="AR250" i="90"/>
  <c r="AM254" i="90"/>
  <c r="AN254" i="90"/>
  <c r="AO254" i="90"/>
  <c r="AP254" i="90"/>
  <c r="AR254" i="90"/>
  <c r="AM258" i="90"/>
  <c r="AN258" i="90"/>
  <c r="AO258" i="90"/>
  <c r="AP258" i="90"/>
  <c r="AR258" i="90"/>
  <c r="AM262" i="90"/>
  <c r="AN262" i="90"/>
  <c r="AO262" i="90"/>
  <c r="AP262" i="90"/>
  <c r="AR262" i="90"/>
  <c r="AM266" i="90"/>
  <c r="AN266" i="90"/>
  <c r="AO266" i="90"/>
  <c r="AP266" i="90"/>
  <c r="AR266" i="90"/>
  <c r="AM270" i="90"/>
  <c r="AN270" i="90"/>
  <c r="AO270" i="90"/>
  <c r="AP270" i="90"/>
  <c r="AR270" i="90"/>
  <c r="AM274" i="90"/>
  <c r="AN274" i="90"/>
  <c r="AO274" i="90"/>
  <c r="AP274" i="90"/>
  <c r="AR274" i="90"/>
  <c r="AM278" i="90"/>
  <c r="AN278" i="90"/>
  <c r="AO278" i="90"/>
  <c r="AP278" i="90"/>
  <c r="AR278" i="90"/>
  <c r="AM282" i="90"/>
  <c r="AN282" i="90"/>
  <c r="AO282" i="90"/>
  <c r="AP282" i="90"/>
  <c r="AR282" i="90"/>
  <c r="AM286" i="90"/>
  <c r="AN286" i="90"/>
  <c r="AO286" i="90"/>
  <c r="AP286" i="90"/>
  <c r="AR286" i="90"/>
  <c r="AM290" i="90"/>
  <c r="AN290" i="90"/>
  <c r="AO290" i="90"/>
  <c r="AP290" i="90"/>
  <c r="AR290" i="90"/>
  <c r="AM294" i="90"/>
  <c r="AN294" i="90"/>
  <c r="AO294" i="90"/>
  <c r="AP294" i="90"/>
  <c r="AR294" i="90"/>
  <c r="AM298" i="90"/>
  <c r="AN298" i="90"/>
  <c r="AO298" i="90"/>
  <c r="AP298" i="90"/>
  <c r="AR298" i="90"/>
  <c r="AM302" i="90"/>
  <c r="AN302" i="90"/>
  <c r="AO302" i="90"/>
  <c r="AP302" i="90"/>
  <c r="AR302" i="90"/>
  <c r="AM306" i="90"/>
  <c r="AN306" i="90"/>
  <c r="AO306" i="90"/>
  <c r="AP306" i="90"/>
  <c r="AR306" i="90"/>
  <c r="AM310" i="90"/>
  <c r="AN310" i="90"/>
  <c r="AO310" i="90"/>
  <c r="AP310" i="90"/>
  <c r="AR310" i="90"/>
  <c r="AM314" i="90"/>
  <c r="AN314" i="90"/>
  <c r="AO314" i="90"/>
  <c r="AP314" i="90"/>
  <c r="AR314" i="90"/>
  <c r="AM318" i="90"/>
  <c r="AN318" i="90"/>
  <c r="AO318" i="90"/>
  <c r="AP318" i="90"/>
  <c r="AR318" i="90"/>
  <c r="AM322" i="90"/>
  <c r="AN322" i="90"/>
  <c r="AO322" i="90"/>
  <c r="AP322" i="90"/>
  <c r="AR322" i="90"/>
  <c r="AM326" i="90"/>
  <c r="AN326" i="90"/>
  <c r="AO326" i="90"/>
  <c r="AP326" i="90"/>
  <c r="AR326" i="90"/>
  <c r="AM330" i="90"/>
  <c r="AN330" i="90"/>
  <c r="AO330" i="90"/>
  <c r="AP330" i="90"/>
  <c r="AR330" i="90"/>
  <c r="AM334" i="90"/>
  <c r="AN334" i="90"/>
  <c r="AO334" i="90"/>
  <c r="AP334" i="90"/>
  <c r="AR334" i="90"/>
  <c r="AM338" i="90"/>
  <c r="AN338" i="90"/>
  <c r="AO338" i="90"/>
  <c r="AP338" i="90"/>
  <c r="AR338" i="90"/>
  <c r="AM342" i="90"/>
  <c r="AN342" i="90"/>
  <c r="AO342" i="90"/>
  <c r="AP342" i="90"/>
  <c r="AR342" i="90"/>
  <c r="AM346" i="90"/>
  <c r="AN346" i="90"/>
  <c r="AO346" i="90"/>
  <c r="AP346" i="90"/>
  <c r="AR346" i="90"/>
  <c r="AM350" i="90"/>
  <c r="AN350" i="90"/>
  <c r="AO350" i="90"/>
  <c r="AP350" i="90"/>
  <c r="AR350" i="90"/>
  <c r="AM354" i="90"/>
  <c r="AN354" i="90"/>
  <c r="AO354" i="90"/>
  <c r="AP354" i="90"/>
  <c r="AR354" i="90"/>
  <c r="AM358" i="90"/>
  <c r="AN358" i="90"/>
  <c r="AO358" i="90"/>
  <c r="AP358" i="90"/>
  <c r="AR358" i="90"/>
  <c r="AM362" i="90"/>
  <c r="AN362" i="90"/>
  <c r="AO362" i="90"/>
  <c r="AP362" i="90"/>
  <c r="AR362" i="90"/>
  <c r="AM366" i="90"/>
  <c r="AN366" i="90"/>
  <c r="AO366" i="90"/>
  <c r="AP366" i="90"/>
  <c r="AR366" i="90"/>
  <c r="AM370" i="90"/>
  <c r="AN370" i="90"/>
  <c r="AO370" i="90"/>
  <c r="AP370" i="90"/>
  <c r="AR370" i="90"/>
  <c r="AM374" i="90"/>
  <c r="AN374" i="90"/>
  <c r="AO374" i="90"/>
  <c r="AP374" i="90"/>
  <c r="AR374" i="90"/>
  <c r="AM378" i="90"/>
  <c r="AN378" i="90"/>
  <c r="AO378" i="90"/>
  <c r="AP378" i="90"/>
  <c r="AR378" i="90"/>
  <c r="AM382" i="90"/>
  <c r="AN382" i="90"/>
  <c r="AO382" i="90"/>
  <c r="AP382" i="90"/>
  <c r="AR382" i="90"/>
  <c r="AM386" i="90"/>
  <c r="AN386" i="90"/>
  <c r="AO386" i="90"/>
  <c r="AP386" i="90"/>
  <c r="AR386" i="90"/>
  <c r="AM390" i="90"/>
  <c r="AN390" i="90"/>
  <c r="AO390" i="90"/>
  <c r="AP390" i="90"/>
  <c r="AR390" i="90"/>
  <c r="AM394" i="90"/>
  <c r="AN394" i="90"/>
  <c r="AO394" i="90"/>
  <c r="AP394" i="90"/>
  <c r="AR394" i="90"/>
  <c r="AM398" i="90"/>
  <c r="AN398" i="90"/>
  <c r="AO398" i="90"/>
  <c r="AP398" i="90"/>
  <c r="AR398" i="90"/>
  <c r="AM402" i="90"/>
  <c r="AN402" i="90"/>
  <c r="AO402" i="90"/>
  <c r="AP402" i="90"/>
  <c r="AR402" i="90"/>
  <c r="AM406" i="90"/>
  <c r="AN406" i="90"/>
  <c r="AO406" i="90"/>
  <c r="AP406" i="90"/>
  <c r="AR406" i="90"/>
  <c r="AM410" i="90"/>
  <c r="AN410" i="90"/>
  <c r="AO410" i="90"/>
  <c r="AP410" i="90"/>
  <c r="AR410" i="90"/>
  <c r="AM42" i="90"/>
  <c r="AN42" i="90"/>
  <c r="AO42" i="90"/>
  <c r="AP42" i="90"/>
  <c r="AR42" i="90"/>
  <c r="AM46" i="90"/>
  <c r="AN46" i="90"/>
  <c r="AO46" i="90"/>
  <c r="AP46" i="90"/>
  <c r="AR46" i="90"/>
  <c r="K311" i="9"/>
  <c r="J311" i="9"/>
  <c r="I311" i="9"/>
  <c r="H311" i="9"/>
  <c r="G311" i="9"/>
  <c r="B311" i="9"/>
  <c r="K308" i="9"/>
  <c r="J308" i="9"/>
  <c r="I308" i="9"/>
  <c r="H308" i="9"/>
  <c r="G308" i="9"/>
  <c r="B308" i="9"/>
  <c r="K305" i="9"/>
  <c r="J305" i="9"/>
  <c r="I305" i="9"/>
  <c r="H305" i="9"/>
  <c r="G305" i="9"/>
  <c r="B305" i="9"/>
  <c r="K302" i="9"/>
  <c r="J302" i="9"/>
  <c r="I302" i="9"/>
  <c r="H302" i="9"/>
  <c r="G302" i="9"/>
  <c r="B302" i="9"/>
  <c r="K299" i="9"/>
  <c r="J299" i="9"/>
  <c r="I299" i="9"/>
  <c r="H299" i="9"/>
  <c r="G299" i="9"/>
  <c r="B299" i="9"/>
  <c r="K296" i="9"/>
  <c r="J296" i="9"/>
  <c r="I296" i="9"/>
  <c r="H296" i="9"/>
  <c r="G296" i="9"/>
  <c r="B296" i="9"/>
  <c r="K293" i="9"/>
  <c r="J293" i="9"/>
  <c r="I293" i="9"/>
  <c r="H293" i="9"/>
  <c r="G293" i="9"/>
  <c r="B293" i="9"/>
  <c r="K290" i="9"/>
  <c r="J290" i="9"/>
  <c r="I290" i="9"/>
  <c r="H290" i="9"/>
  <c r="G290" i="9"/>
  <c r="B290" i="9"/>
  <c r="K287" i="9"/>
  <c r="J287" i="9"/>
  <c r="I287" i="9"/>
  <c r="H287" i="9"/>
  <c r="G287" i="9"/>
  <c r="B287" i="9"/>
  <c r="K284" i="9"/>
  <c r="J284" i="9"/>
  <c r="I284" i="9"/>
  <c r="H284" i="9"/>
  <c r="G284" i="9"/>
  <c r="B284" i="9"/>
  <c r="K281" i="9"/>
  <c r="J281" i="9"/>
  <c r="I281" i="9"/>
  <c r="H281" i="9"/>
  <c r="G281" i="9"/>
  <c r="B281" i="9"/>
  <c r="K278" i="9"/>
  <c r="J278" i="9"/>
  <c r="I278" i="9"/>
  <c r="H278" i="9"/>
  <c r="G278" i="9"/>
  <c r="B278" i="9"/>
  <c r="K275" i="9"/>
  <c r="J275" i="9"/>
  <c r="I275" i="9"/>
  <c r="H275" i="9"/>
  <c r="G275" i="9"/>
  <c r="B275" i="9"/>
  <c r="K272" i="9"/>
  <c r="J272" i="9"/>
  <c r="I272" i="9"/>
  <c r="H272" i="9"/>
  <c r="G272" i="9"/>
  <c r="B272" i="9"/>
  <c r="K269" i="9"/>
  <c r="J269" i="9"/>
  <c r="I269" i="9"/>
  <c r="H269" i="9"/>
  <c r="G269" i="9"/>
  <c r="B269" i="9"/>
  <c r="K266" i="9"/>
  <c r="J266" i="9"/>
  <c r="I266" i="9"/>
  <c r="H266" i="9"/>
  <c r="G266" i="9"/>
  <c r="B266" i="9"/>
  <c r="K263" i="9"/>
  <c r="J263" i="9"/>
  <c r="I263" i="9"/>
  <c r="H263" i="9"/>
  <c r="G263" i="9"/>
  <c r="B263" i="9"/>
  <c r="K260" i="9"/>
  <c r="J260" i="9"/>
  <c r="I260" i="9"/>
  <c r="H260" i="9"/>
  <c r="G260" i="9"/>
  <c r="B260" i="9"/>
  <c r="K257" i="9"/>
  <c r="J257" i="9"/>
  <c r="I257" i="9"/>
  <c r="H257" i="9"/>
  <c r="G257" i="9"/>
  <c r="B257" i="9"/>
  <c r="K254" i="9"/>
  <c r="J254" i="9"/>
  <c r="I254" i="9"/>
  <c r="H254" i="9"/>
  <c r="G254" i="9"/>
  <c r="B254" i="9"/>
  <c r="K251" i="9"/>
  <c r="J251" i="9"/>
  <c r="I251" i="9"/>
  <c r="H251" i="9"/>
  <c r="G251" i="9"/>
  <c r="B251" i="9"/>
  <c r="K248" i="9"/>
  <c r="J248" i="9"/>
  <c r="I248" i="9"/>
  <c r="H248" i="9"/>
  <c r="G248" i="9"/>
  <c r="B248" i="9"/>
  <c r="K245" i="9"/>
  <c r="J245" i="9"/>
  <c r="I245" i="9"/>
  <c r="H245" i="9"/>
  <c r="G245" i="9"/>
  <c r="B245" i="9"/>
  <c r="K242" i="9"/>
  <c r="J242" i="9"/>
  <c r="I242" i="9"/>
  <c r="H242" i="9"/>
  <c r="G242" i="9"/>
  <c r="B242" i="9"/>
  <c r="K239" i="9"/>
  <c r="J239" i="9"/>
  <c r="I239" i="9"/>
  <c r="H239" i="9"/>
  <c r="G239" i="9"/>
  <c r="B239" i="9"/>
  <c r="K236" i="9"/>
  <c r="J236" i="9"/>
  <c r="I236" i="9"/>
  <c r="H236" i="9"/>
  <c r="G236" i="9"/>
  <c r="B236" i="9"/>
  <c r="K233" i="9"/>
  <c r="J233" i="9"/>
  <c r="I233" i="9"/>
  <c r="H233" i="9"/>
  <c r="G233" i="9"/>
  <c r="B233" i="9"/>
  <c r="K230" i="9"/>
  <c r="J230" i="9"/>
  <c r="I230" i="9"/>
  <c r="H230" i="9"/>
  <c r="G230" i="9"/>
  <c r="B230" i="9"/>
  <c r="K227" i="9"/>
  <c r="J227" i="9"/>
  <c r="I227" i="9"/>
  <c r="H227" i="9"/>
  <c r="G227" i="9"/>
  <c r="B227" i="9"/>
  <c r="K224" i="9"/>
  <c r="J224" i="9"/>
  <c r="I224" i="9"/>
  <c r="H224" i="9"/>
  <c r="G224" i="9"/>
  <c r="B224" i="9"/>
  <c r="K221" i="9"/>
  <c r="J221" i="9"/>
  <c r="I221" i="9"/>
  <c r="H221" i="9"/>
  <c r="G221" i="9"/>
  <c r="B221" i="9"/>
  <c r="K218" i="9"/>
  <c r="J218" i="9"/>
  <c r="I218" i="9"/>
  <c r="H218" i="9"/>
  <c r="G218" i="9"/>
  <c r="B218" i="9"/>
  <c r="K215" i="9"/>
  <c r="J215" i="9"/>
  <c r="I215" i="9"/>
  <c r="H215" i="9"/>
  <c r="G215" i="9"/>
  <c r="B215" i="9"/>
  <c r="K212" i="9"/>
  <c r="J212" i="9"/>
  <c r="I212" i="9"/>
  <c r="H212" i="9"/>
  <c r="G212" i="9"/>
  <c r="B212" i="9"/>
  <c r="K209" i="9"/>
  <c r="J209" i="9"/>
  <c r="I209" i="9"/>
  <c r="H209" i="9"/>
  <c r="G209" i="9"/>
  <c r="B209" i="9"/>
  <c r="K206" i="9"/>
  <c r="J206" i="9"/>
  <c r="I206" i="9"/>
  <c r="H206" i="9"/>
  <c r="G206" i="9"/>
  <c r="B206" i="9"/>
  <c r="K203" i="9"/>
  <c r="J203" i="9"/>
  <c r="I203" i="9"/>
  <c r="H203" i="9"/>
  <c r="G203" i="9"/>
  <c r="B203" i="9"/>
  <c r="K200" i="9"/>
  <c r="J200" i="9"/>
  <c r="I200" i="9"/>
  <c r="H200" i="9"/>
  <c r="G200" i="9"/>
  <c r="B200" i="9"/>
  <c r="K197" i="9"/>
  <c r="J197" i="9"/>
  <c r="I197" i="9"/>
  <c r="H197" i="9"/>
  <c r="G197" i="9"/>
  <c r="B197" i="9"/>
  <c r="K194" i="9"/>
  <c r="J194" i="9"/>
  <c r="I194" i="9"/>
  <c r="H194" i="9"/>
  <c r="G194" i="9"/>
  <c r="B194" i="9"/>
  <c r="K191" i="9"/>
  <c r="J191" i="9"/>
  <c r="I191" i="9"/>
  <c r="H191" i="9"/>
  <c r="G191" i="9"/>
  <c r="B191" i="9"/>
  <c r="K188" i="9"/>
  <c r="J188" i="9"/>
  <c r="I188" i="9"/>
  <c r="H188" i="9"/>
  <c r="G188" i="9"/>
  <c r="B188" i="9"/>
  <c r="K185" i="9"/>
  <c r="J185" i="9"/>
  <c r="I185" i="9"/>
  <c r="H185" i="9"/>
  <c r="G185" i="9"/>
  <c r="B185" i="9"/>
  <c r="K182" i="9"/>
  <c r="J182" i="9"/>
  <c r="I182" i="9"/>
  <c r="H182" i="9"/>
  <c r="G182" i="9"/>
  <c r="B182" i="9"/>
  <c r="K179" i="9"/>
  <c r="J179" i="9"/>
  <c r="I179" i="9"/>
  <c r="H179" i="9"/>
  <c r="G179" i="9"/>
  <c r="B179" i="9"/>
  <c r="K176" i="9"/>
  <c r="J176" i="9"/>
  <c r="I176" i="9"/>
  <c r="H176" i="9"/>
  <c r="G176" i="9"/>
  <c r="B176" i="9"/>
  <c r="K173" i="9"/>
  <c r="J173" i="9"/>
  <c r="I173" i="9"/>
  <c r="H173" i="9"/>
  <c r="G173" i="9"/>
  <c r="B173" i="9"/>
  <c r="K170" i="9"/>
  <c r="J170" i="9"/>
  <c r="I170" i="9"/>
  <c r="H170" i="9"/>
  <c r="G170" i="9"/>
  <c r="B170" i="9"/>
  <c r="K167" i="9"/>
  <c r="J167" i="9"/>
  <c r="I167" i="9"/>
  <c r="H167" i="9"/>
  <c r="G167" i="9"/>
  <c r="B167" i="9"/>
  <c r="K164" i="9"/>
  <c r="J164" i="9"/>
  <c r="I164" i="9"/>
  <c r="H164" i="9"/>
  <c r="G164" i="9"/>
  <c r="B164" i="9"/>
  <c r="K161" i="9"/>
  <c r="J161" i="9"/>
  <c r="I161" i="9"/>
  <c r="H161" i="9"/>
  <c r="G161" i="9"/>
  <c r="B161" i="9"/>
  <c r="K158" i="9"/>
  <c r="J158" i="9"/>
  <c r="I158" i="9"/>
  <c r="H158" i="9"/>
  <c r="G158" i="9"/>
  <c r="B158" i="9"/>
  <c r="K155" i="9"/>
  <c r="J155" i="9"/>
  <c r="I155" i="9"/>
  <c r="H155" i="9"/>
  <c r="G155" i="9"/>
  <c r="B155" i="9"/>
  <c r="K152" i="9"/>
  <c r="J152" i="9"/>
  <c r="I152" i="9"/>
  <c r="H152" i="9"/>
  <c r="G152" i="9"/>
  <c r="B152" i="9"/>
  <c r="K149" i="9"/>
  <c r="J149" i="9"/>
  <c r="I149" i="9"/>
  <c r="H149" i="9"/>
  <c r="G149" i="9"/>
  <c r="B149" i="9"/>
  <c r="K146" i="9"/>
  <c r="J146" i="9"/>
  <c r="I146" i="9"/>
  <c r="H146" i="9"/>
  <c r="G146" i="9"/>
  <c r="B146" i="9"/>
  <c r="K143" i="9"/>
  <c r="J143" i="9"/>
  <c r="I143" i="9"/>
  <c r="H143" i="9"/>
  <c r="G143" i="9"/>
  <c r="B143" i="9"/>
  <c r="K140" i="9"/>
  <c r="J140" i="9"/>
  <c r="I140" i="9"/>
  <c r="H140" i="9"/>
  <c r="G140" i="9"/>
  <c r="B140" i="9"/>
  <c r="L137" i="9"/>
  <c r="K137" i="9"/>
  <c r="J137" i="9"/>
  <c r="I137" i="9"/>
  <c r="H137" i="9"/>
  <c r="G137" i="9"/>
  <c r="B137" i="9"/>
  <c r="L134" i="9"/>
  <c r="K134" i="9"/>
  <c r="J134" i="9"/>
  <c r="I134" i="9"/>
  <c r="H134" i="9"/>
  <c r="G134" i="9"/>
  <c r="B134" i="9"/>
  <c r="L131" i="9"/>
  <c r="K131" i="9"/>
  <c r="J131" i="9"/>
  <c r="I131" i="9"/>
  <c r="H131" i="9"/>
  <c r="G131" i="9"/>
  <c r="B131" i="9"/>
  <c r="L128" i="9"/>
  <c r="K128" i="9"/>
  <c r="J128" i="9"/>
  <c r="I128" i="9"/>
  <c r="H128" i="9"/>
  <c r="G128" i="9"/>
  <c r="B128" i="9"/>
  <c r="L125" i="9"/>
  <c r="K125" i="9"/>
  <c r="J125" i="9"/>
  <c r="I125" i="9"/>
  <c r="H125" i="9"/>
  <c r="G125" i="9"/>
  <c r="B125" i="9"/>
  <c r="L122" i="9"/>
  <c r="K122" i="9"/>
  <c r="J122" i="9"/>
  <c r="I122" i="9"/>
  <c r="H122" i="9"/>
  <c r="G122" i="9"/>
  <c r="B122" i="9"/>
  <c r="L119" i="9"/>
  <c r="K119" i="9"/>
  <c r="J119" i="9"/>
  <c r="I119" i="9"/>
  <c r="H119" i="9"/>
  <c r="G119" i="9"/>
  <c r="B119" i="9"/>
  <c r="L116" i="9"/>
  <c r="K116" i="9"/>
  <c r="J116" i="9"/>
  <c r="I116" i="9"/>
  <c r="H116" i="9"/>
  <c r="G116" i="9"/>
  <c r="B116" i="9"/>
  <c r="L113" i="9"/>
  <c r="K113" i="9"/>
  <c r="J113" i="9"/>
  <c r="I113" i="9"/>
  <c r="H113" i="9"/>
  <c r="G113" i="9"/>
  <c r="B113" i="9"/>
  <c r="L110" i="9"/>
  <c r="K110" i="9"/>
  <c r="J110" i="9"/>
  <c r="I110" i="9"/>
  <c r="H110" i="9"/>
  <c r="G110" i="9"/>
  <c r="B110" i="9"/>
  <c r="L107" i="9"/>
  <c r="K107" i="9"/>
  <c r="J107" i="9"/>
  <c r="I107" i="9"/>
  <c r="H107" i="9"/>
  <c r="G107" i="9"/>
  <c r="B107" i="9"/>
  <c r="L104" i="9"/>
  <c r="K104" i="9"/>
  <c r="J104" i="9"/>
  <c r="I104" i="9"/>
  <c r="H104" i="9"/>
  <c r="G104" i="9"/>
  <c r="B104" i="9"/>
  <c r="L101" i="9"/>
  <c r="K101" i="9"/>
  <c r="J101" i="9"/>
  <c r="I101" i="9"/>
  <c r="H101" i="9"/>
  <c r="G101" i="9"/>
  <c r="B101" i="9"/>
  <c r="L98" i="9"/>
  <c r="K98" i="9"/>
  <c r="J98" i="9"/>
  <c r="I98" i="9"/>
  <c r="H98" i="9"/>
  <c r="G98" i="9"/>
  <c r="B98" i="9"/>
  <c r="L95" i="9"/>
  <c r="K95" i="9"/>
  <c r="J95" i="9"/>
  <c r="I95" i="9"/>
  <c r="H95" i="9"/>
  <c r="G95" i="9"/>
  <c r="B95" i="9"/>
  <c r="L92" i="9"/>
  <c r="K92" i="9"/>
  <c r="J92" i="9"/>
  <c r="I92" i="9"/>
  <c r="H92" i="9"/>
  <c r="G92" i="9"/>
  <c r="B92" i="9"/>
  <c r="L89" i="9"/>
  <c r="K89" i="9"/>
  <c r="J89" i="9"/>
  <c r="I89" i="9"/>
  <c r="H89" i="9"/>
  <c r="G89" i="9"/>
  <c r="B89" i="9"/>
  <c r="L86" i="9"/>
  <c r="K86" i="9"/>
  <c r="J86" i="9"/>
  <c r="I86" i="9"/>
  <c r="H86" i="9"/>
  <c r="G86" i="9"/>
  <c r="B86" i="9"/>
  <c r="L83" i="9"/>
  <c r="K83" i="9"/>
  <c r="J83" i="9"/>
  <c r="I83" i="9"/>
  <c r="H83" i="9"/>
  <c r="G83" i="9"/>
  <c r="B83" i="9"/>
  <c r="L80" i="9"/>
  <c r="K80" i="9"/>
  <c r="J80" i="9"/>
  <c r="I80" i="9"/>
  <c r="H80" i="9"/>
  <c r="G80" i="9"/>
  <c r="B80" i="9"/>
  <c r="L77" i="9"/>
  <c r="K77" i="9"/>
  <c r="J77" i="9"/>
  <c r="I77" i="9"/>
  <c r="H77" i="9"/>
  <c r="G77" i="9"/>
  <c r="B77" i="9"/>
  <c r="L74" i="9"/>
  <c r="K74" i="9"/>
  <c r="J74" i="9"/>
  <c r="I74" i="9"/>
  <c r="H74" i="9"/>
  <c r="G74" i="9"/>
  <c r="B74" i="9"/>
  <c r="L71" i="9"/>
  <c r="K71" i="9"/>
  <c r="J71" i="9"/>
  <c r="I71" i="9"/>
  <c r="H71" i="9"/>
  <c r="G71" i="9"/>
  <c r="B71" i="9"/>
  <c r="L68" i="9"/>
  <c r="K68" i="9"/>
  <c r="J68" i="9"/>
  <c r="I68" i="9"/>
  <c r="H68" i="9"/>
  <c r="G68" i="9"/>
  <c r="B68" i="9"/>
  <c r="L65" i="9"/>
  <c r="K65" i="9"/>
  <c r="J65" i="9"/>
  <c r="I65" i="9"/>
  <c r="H65" i="9"/>
  <c r="G65" i="9"/>
  <c r="B65" i="9"/>
  <c r="L62" i="9"/>
  <c r="K62" i="9"/>
  <c r="J62" i="9"/>
  <c r="I62" i="9"/>
  <c r="H62" i="9"/>
  <c r="G62" i="9"/>
  <c r="B62" i="9"/>
  <c r="L59" i="9"/>
  <c r="K59" i="9"/>
  <c r="J59" i="9"/>
  <c r="I59" i="9"/>
  <c r="H59" i="9"/>
  <c r="G59" i="9"/>
  <c r="B59" i="9"/>
  <c r="L56" i="9"/>
  <c r="K56" i="9"/>
  <c r="J56" i="9"/>
  <c r="I56" i="9"/>
  <c r="H56" i="9"/>
  <c r="G56" i="9"/>
  <c r="B56" i="9"/>
  <c r="L53" i="9"/>
  <c r="K53" i="9"/>
  <c r="J53" i="9"/>
  <c r="I53" i="9"/>
  <c r="H53" i="9"/>
  <c r="G53" i="9"/>
  <c r="B53" i="9"/>
  <c r="L50" i="9"/>
  <c r="K50" i="9"/>
  <c r="J50" i="9"/>
  <c r="I50" i="9"/>
  <c r="H50" i="9"/>
  <c r="G50" i="9"/>
  <c r="B50" i="9"/>
  <c r="L47" i="9"/>
  <c r="K47" i="9"/>
  <c r="J47" i="9"/>
  <c r="I47" i="9"/>
  <c r="H47" i="9"/>
  <c r="G47" i="9"/>
  <c r="B47" i="9"/>
  <c r="L44" i="9"/>
  <c r="K44" i="9"/>
  <c r="J44" i="9"/>
  <c r="I44" i="9"/>
  <c r="H44" i="9"/>
  <c r="G44" i="9"/>
  <c r="B44" i="9"/>
  <c r="L41" i="9"/>
  <c r="K41" i="9"/>
  <c r="J41" i="9"/>
  <c r="I41" i="9"/>
  <c r="H41" i="9"/>
  <c r="G41" i="9"/>
  <c r="B41" i="9"/>
  <c r="L38" i="9"/>
  <c r="K38" i="9"/>
  <c r="J38" i="9"/>
  <c r="I38" i="9"/>
  <c r="H38" i="9"/>
  <c r="G38" i="9"/>
  <c r="B38" i="9"/>
  <c r="L35" i="9"/>
  <c r="K35" i="9"/>
  <c r="J35" i="9"/>
  <c r="I35" i="9"/>
  <c r="H35" i="9"/>
  <c r="G35" i="9"/>
  <c r="B35" i="9"/>
  <c r="L32" i="9"/>
  <c r="K32" i="9"/>
  <c r="J32" i="9"/>
  <c r="I32" i="9"/>
  <c r="H32" i="9"/>
  <c r="G32" i="9"/>
  <c r="B32" i="9"/>
  <c r="K29" i="9"/>
  <c r="J29" i="9"/>
  <c r="I29" i="9"/>
  <c r="H29" i="9"/>
  <c r="G29" i="9"/>
  <c r="B29" i="9"/>
  <c r="K26" i="9"/>
  <c r="J26" i="9"/>
  <c r="I26" i="9"/>
  <c r="H26" i="9"/>
  <c r="G26" i="9"/>
  <c r="B26" i="9"/>
  <c r="K23" i="9"/>
  <c r="J23" i="9"/>
  <c r="I23" i="9"/>
  <c r="H23" i="9"/>
  <c r="G23" i="9"/>
  <c r="B23" i="9"/>
  <c r="K20" i="9"/>
  <c r="J20" i="9"/>
  <c r="I20" i="9"/>
  <c r="H20" i="9"/>
  <c r="G20" i="9"/>
  <c r="B20" i="9"/>
  <c r="K17" i="9"/>
  <c r="J17" i="9"/>
  <c r="I17" i="9"/>
  <c r="H17" i="9"/>
  <c r="G17" i="9"/>
  <c r="B17" i="9"/>
  <c r="K14" i="9"/>
  <c r="J14" i="9"/>
  <c r="I14" i="9"/>
  <c r="H14" i="9"/>
  <c r="G14" i="9"/>
  <c r="B14" i="9"/>
  <c r="BB413" i="90"/>
  <c r="BA413" i="90"/>
  <c r="AZ413" i="90"/>
  <c r="AY413" i="90"/>
  <c r="BB412" i="90"/>
  <c r="BA412" i="90"/>
  <c r="AZ412" i="90"/>
  <c r="BB409" i="90"/>
  <c r="BA409" i="90"/>
  <c r="AZ409" i="90"/>
  <c r="AY409" i="90"/>
  <c r="BB408" i="90"/>
  <c r="BA408" i="90"/>
  <c r="AZ408" i="90"/>
  <c r="BB405" i="90"/>
  <c r="BA405" i="90"/>
  <c r="AZ405" i="90"/>
  <c r="AY405" i="90"/>
  <c r="BB404" i="90"/>
  <c r="BA404" i="90"/>
  <c r="AZ404" i="90"/>
  <c r="BB401" i="90"/>
  <c r="BA401" i="90"/>
  <c r="AZ401" i="90"/>
  <c r="AY401" i="90"/>
  <c r="BB400" i="90"/>
  <c r="BA400" i="90"/>
  <c r="AZ400" i="90"/>
  <c r="BB397" i="90"/>
  <c r="BA397" i="90"/>
  <c r="AZ397" i="90"/>
  <c r="AY397" i="90"/>
  <c r="BB396" i="90"/>
  <c r="BA396" i="90"/>
  <c r="AZ396" i="90"/>
  <c r="BB393" i="90"/>
  <c r="BA393" i="90"/>
  <c r="AZ393" i="90"/>
  <c r="AY393" i="90"/>
  <c r="BB392" i="90"/>
  <c r="BA392" i="90"/>
  <c r="AZ392" i="90"/>
  <c r="BB389" i="90"/>
  <c r="BA389" i="90"/>
  <c r="AZ389" i="90"/>
  <c r="AY389" i="90"/>
  <c r="BB388" i="90"/>
  <c r="BA388" i="90"/>
  <c r="AZ388" i="90"/>
  <c r="BB385" i="90"/>
  <c r="BA385" i="90"/>
  <c r="AZ385" i="90"/>
  <c r="AY385" i="90"/>
  <c r="BB384" i="90"/>
  <c r="BA384" i="90"/>
  <c r="AZ384" i="90"/>
  <c r="BB381" i="90"/>
  <c r="BA381" i="90"/>
  <c r="AZ381" i="90"/>
  <c r="AY381" i="90"/>
  <c r="BB380" i="90"/>
  <c r="BA380" i="90"/>
  <c r="AZ380" i="90"/>
  <c r="BB377" i="90"/>
  <c r="BA377" i="90"/>
  <c r="AZ377" i="90"/>
  <c r="AY377" i="90"/>
  <c r="BB376" i="90"/>
  <c r="BA376" i="90"/>
  <c r="AZ376" i="90"/>
  <c r="BB373" i="90"/>
  <c r="BA373" i="90"/>
  <c r="AZ373" i="90"/>
  <c r="AY373" i="90"/>
  <c r="BB372" i="90"/>
  <c r="BA372" i="90"/>
  <c r="AZ372" i="90"/>
  <c r="BB369" i="90"/>
  <c r="BA369" i="90"/>
  <c r="AZ369" i="90"/>
  <c r="AY369" i="90"/>
  <c r="BB368" i="90"/>
  <c r="BA368" i="90"/>
  <c r="AZ368" i="90"/>
  <c r="BB365" i="90"/>
  <c r="BA365" i="90"/>
  <c r="AZ365" i="90"/>
  <c r="AY365" i="90"/>
  <c r="BB364" i="90"/>
  <c r="BA364" i="90"/>
  <c r="AZ364" i="90"/>
  <c r="BB361" i="90"/>
  <c r="BA361" i="90"/>
  <c r="AZ361" i="90"/>
  <c r="AY361" i="90"/>
  <c r="BB360" i="90"/>
  <c r="BA360" i="90"/>
  <c r="AZ360" i="90"/>
  <c r="BB357" i="90"/>
  <c r="BA357" i="90"/>
  <c r="AZ357" i="90"/>
  <c r="AY357" i="90"/>
  <c r="BB356" i="90"/>
  <c r="BA356" i="90"/>
  <c r="AZ356" i="90"/>
  <c r="BB353" i="90"/>
  <c r="BA353" i="90"/>
  <c r="AZ353" i="90"/>
  <c r="AY353" i="90"/>
  <c r="BB352" i="90"/>
  <c r="BA352" i="90"/>
  <c r="AZ352" i="90"/>
  <c r="BB349" i="90"/>
  <c r="BA349" i="90"/>
  <c r="AZ349" i="90"/>
  <c r="AY349" i="90"/>
  <c r="BB348" i="90"/>
  <c r="BA348" i="90"/>
  <c r="AZ348" i="90"/>
  <c r="BB345" i="90"/>
  <c r="BA345" i="90"/>
  <c r="AZ345" i="90"/>
  <c r="AY345" i="90"/>
  <c r="BB344" i="90"/>
  <c r="BA344" i="90"/>
  <c r="AZ344" i="90"/>
  <c r="BB341" i="90"/>
  <c r="BA341" i="90"/>
  <c r="AZ341" i="90"/>
  <c r="AY341" i="90"/>
  <c r="BB340" i="90"/>
  <c r="BA340" i="90"/>
  <c r="AZ340" i="90"/>
  <c r="BB337" i="90"/>
  <c r="BA337" i="90"/>
  <c r="AZ337" i="90"/>
  <c r="AY337" i="90"/>
  <c r="BB336" i="90"/>
  <c r="BA336" i="90"/>
  <c r="AZ336" i="90"/>
  <c r="BB333" i="90"/>
  <c r="BA333" i="90"/>
  <c r="AZ333" i="90"/>
  <c r="AY333" i="90"/>
  <c r="BB332" i="90"/>
  <c r="BA332" i="90"/>
  <c r="AZ332" i="90"/>
  <c r="BB329" i="90"/>
  <c r="BA329" i="90"/>
  <c r="AZ329" i="90"/>
  <c r="AY329" i="90"/>
  <c r="BB328" i="90"/>
  <c r="BA328" i="90"/>
  <c r="AZ328" i="90"/>
  <c r="BB325" i="90"/>
  <c r="BA325" i="90"/>
  <c r="AZ325" i="90"/>
  <c r="AY325" i="90"/>
  <c r="BB324" i="90"/>
  <c r="BA324" i="90"/>
  <c r="AZ324" i="90"/>
  <c r="BB321" i="90"/>
  <c r="BA321" i="90"/>
  <c r="AZ321" i="90"/>
  <c r="AY321" i="90"/>
  <c r="BB320" i="90"/>
  <c r="BA320" i="90"/>
  <c r="AZ320" i="90"/>
  <c r="BB317" i="90"/>
  <c r="BA317" i="90"/>
  <c r="AZ317" i="90"/>
  <c r="AY317" i="90"/>
  <c r="BB316" i="90"/>
  <c r="BA316" i="90"/>
  <c r="AZ316" i="90"/>
  <c r="BB313" i="90"/>
  <c r="BA313" i="90"/>
  <c r="AZ313" i="90"/>
  <c r="AY313" i="90"/>
  <c r="BB312" i="90"/>
  <c r="BA312" i="90"/>
  <c r="AZ312" i="90"/>
  <c r="BB309" i="90"/>
  <c r="BA309" i="90"/>
  <c r="AZ309" i="90"/>
  <c r="AY309" i="90"/>
  <c r="BB308" i="90"/>
  <c r="BA308" i="90"/>
  <c r="AZ308" i="90"/>
  <c r="BB305" i="90"/>
  <c r="BA305" i="90"/>
  <c r="AZ305" i="90"/>
  <c r="AY305" i="90"/>
  <c r="BB304" i="90"/>
  <c r="BA304" i="90"/>
  <c r="AZ304" i="90"/>
  <c r="BB301" i="90"/>
  <c r="BA301" i="90"/>
  <c r="AZ301" i="90"/>
  <c r="AY301" i="90"/>
  <c r="BB300" i="90"/>
  <c r="BA300" i="90"/>
  <c r="AZ300" i="90"/>
  <c r="BB297" i="90"/>
  <c r="BA297" i="90"/>
  <c r="AZ297" i="90"/>
  <c r="AY297" i="90"/>
  <c r="BB296" i="90"/>
  <c r="BA296" i="90"/>
  <c r="AZ296" i="90"/>
  <c r="BB293" i="90"/>
  <c r="BA293" i="90"/>
  <c r="AZ293" i="90"/>
  <c r="AY293" i="90"/>
  <c r="BB292" i="90"/>
  <c r="BA292" i="90"/>
  <c r="AZ292" i="90"/>
  <c r="BB289" i="90"/>
  <c r="BA289" i="90"/>
  <c r="AZ289" i="90"/>
  <c r="AY289" i="90"/>
  <c r="BB288" i="90"/>
  <c r="BA288" i="90"/>
  <c r="AZ288" i="90"/>
  <c r="BB285" i="90"/>
  <c r="BA285" i="90"/>
  <c r="AZ285" i="90"/>
  <c r="AY285" i="90"/>
  <c r="BB284" i="90"/>
  <c r="BA284" i="90"/>
  <c r="AZ284" i="90"/>
  <c r="BB281" i="90"/>
  <c r="BA281" i="90"/>
  <c r="AZ281" i="90"/>
  <c r="AY281" i="90"/>
  <c r="BB280" i="90"/>
  <c r="BA280" i="90"/>
  <c r="AZ280" i="90"/>
  <c r="BB277" i="90"/>
  <c r="BA277" i="90"/>
  <c r="AZ277" i="90"/>
  <c r="AY277" i="90"/>
  <c r="BB276" i="90"/>
  <c r="BA276" i="90"/>
  <c r="AZ276" i="90"/>
  <c r="BB273" i="90"/>
  <c r="BA273" i="90"/>
  <c r="AZ273" i="90"/>
  <c r="AY273" i="90"/>
  <c r="BB272" i="90"/>
  <c r="BA272" i="90"/>
  <c r="AZ272" i="90"/>
  <c r="BB269" i="90"/>
  <c r="BA269" i="90"/>
  <c r="AZ269" i="90"/>
  <c r="AY269" i="90"/>
  <c r="BB268" i="90"/>
  <c r="BA268" i="90"/>
  <c r="AZ268" i="90"/>
  <c r="BB265" i="90"/>
  <c r="BA265" i="90"/>
  <c r="AZ265" i="90"/>
  <c r="AY265" i="90"/>
  <c r="BB264" i="90"/>
  <c r="BA264" i="90"/>
  <c r="AZ264" i="90"/>
  <c r="BB261" i="90"/>
  <c r="BA261" i="90"/>
  <c r="AZ261" i="90"/>
  <c r="AY261" i="90"/>
  <c r="BB260" i="90"/>
  <c r="BA260" i="90"/>
  <c r="AZ260" i="90"/>
  <c r="BB257" i="90"/>
  <c r="BA257" i="90"/>
  <c r="AZ257" i="90"/>
  <c r="AY257" i="90"/>
  <c r="BB256" i="90"/>
  <c r="BA256" i="90"/>
  <c r="AZ256" i="90"/>
  <c r="BB253" i="90"/>
  <c r="BA253" i="90"/>
  <c r="AZ253" i="90"/>
  <c r="AY253" i="90"/>
  <c r="BB252" i="90"/>
  <c r="BA252" i="90"/>
  <c r="AZ252" i="90"/>
  <c r="BB249" i="90"/>
  <c r="BA249" i="90"/>
  <c r="AZ249" i="90"/>
  <c r="AY249" i="90"/>
  <c r="BB248" i="90"/>
  <c r="BA248" i="90"/>
  <c r="AZ248" i="90"/>
  <c r="BB245" i="90"/>
  <c r="BA245" i="90"/>
  <c r="AZ245" i="90"/>
  <c r="AY245" i="90"/>
  <c r="BB244" i="90"/>
  <c r="BA244" i="90"/>
  <c r="AZ244" i="90"/>
  <c r="BB241" i="90"/>
  <c r="BA241" i="90"/>
  <c r="AZ241" i="90"/>
  <c r="AY241" i="90"/>
  <c r="BB240" i="90"/>
  <c r="BA240" i="90"/>
  <c r="AZ240" i="90"/>
  <c r="BB237" i="90"/>
  <c r="BA237" i="90"/>
  <c r="AZ237" i="90"/>
  <c r="AY237" i="90"/>
  <c r="BB236" i="90"/>
  <c r="BA236" i="90"/>
  <c r="AZ236" i="90"/>
  <c r="BB233" i="90"/>
  <c r="BA233" i="90"/>
  <c r="AZ233" i="90"/>
  <c r="AY233" i="90"/>
  <c r="BB232" i="90"/>
  <c r="BA232" i="90"/>
  <c r="AZ232" i="90"/>
  <c r="BB229" i="90"/>
  <c r="BA229" i="90"/>
  <c r="AZ229" i="90"/>
  <c r="AY229" i="90"/>
  <c r="BB228" i="90"/>
  <c r="BA228" i="90"/>
  <c r="AZ228" i="90"/>
  <c r="BB225" i="90"/>
  <c r="BA225" i="90"/>
  <c r="AZ225" i="90"/>
  <c r="AY225" i="90"/>
  <c r="BB224" i="90"/>
  <c r="BA224" i="90"/>
  <c r="AZ224" i="90"/>
  <c r="BB221" i="90"/>
  <c r="BA221" i="90"/>
  <c r="AZ221" i="90"/>
  <c r="AY221" i="90"/>
  <c r="BB220" i="90"/>
  <c r="BA220" i="90"/>
  <c r="AZ220" i="90"/>
  <c r="BB217" i="90"/>
  <c r="BA217" i="90"/>
  <c r="AZ217" i="90"/>
  <c r="AY217" i="90"/>
  <c r="BB216" i="90"/>
  <c r="BA216" i="90"/>
  <c r="AZ216" i="90"/>
  <c r="BB213" i="90"/>
  <c r="BA213" i="90"/>
  <c r="AZ213" i="90"/>
  <c r="AY213" i="90"/>
  <c r="BB212" i="90"/>
  <c r="BA212" i="90"/>
  <c r="AZ212" i="90"/>
  <c r="BB209" i="90"/>
  <c r="BA209" i="90"/>
  <c r="AZ209" i="90"/>
  <c r="AY209" i="90"/>
  <c r="BB208" i="90"/>
  <c r="BA208" i="90"/>
  <c r="AZ208" i="90"/>
  <c r="BB205" i="90"/>
  <c r="BA205" i="90"/>
  <c r="AZ205" i="90"/>
  <c r="AY205" i="90"/>
  <c r="BB204" i="90"/>
  <c r="BA204" i="90"/>
  <c r="AZ204" i="90"/>
  <c r="BB201" i="90"/>
  <c r="BA201" i="90"/>
  <c r="AZ201" i="90"/>
  <c r="AY201" i="90"/>
  <c r="BB200" i="90"/>
  <c r="BA200" i="90"/>
  <c r="AZ200" i="90"/>
  <c r="BB197" i="90"/>
  <c r="BA197" i="90"/>
  <c r="AZ197" i="90"/>
  <c r="AY197" i="90"/>
  <c r="BB196" i="90"/>
  <c r="BA196" i="90"/>
  <c r="AZ196" i="90"/>
  <c r="BB193" i="90"/>
  <c r="BA193" i="90"/>
  <c r="AZ193" i="90"/>
  <c r="AY193" i="90"/>
  <c r="BB192" i="90"/>
  <c r="BA192" i="90"/>
  <c r="AZ192" i="90"/>
  <c r="BB189" i="90"/>
  <c r="BA189" i="90"/>
  <c r="AZ189" i="90"/>
  <c r="AY189" i="90"/>
  <c r="BB188" i="90"/>
  <c r="BA188" i="90"/>
  <c r="AZ188" i="90"/>
  <c r="BB185" i="90"/>
  <c r="BA185" i="90"/>
  <c r="AZ185" i="90"/>
  <c r="AY185" i="90"/>
  <c r="BB184" i="90"/>
  <c r="BA184" i="90"/>
  <c r="AZ184" i="90"/>
  <c r="BB181" i="90"/>
  <c r="BA181" i="90"/>
  <c r="AZ181" i="90"/>
  <c r="AY181" i="90"/>
  <c r="BB180" i="90"/>
  <c r="BA180" i="90"/>
  <c r="AZ180" i="90"/>
  <c r="BB177" i="90"/>
  <c r="BA177" i="90"/>
  <c r="AZ177" i="90"/>
  <c r="AY177" i="90"/>
  <c r="BB176" i="90"/>
  <c r="BA176" i="90"/>
  <c r="AZ176" i="90"/>
  <c r="BB173" i="90"/>
  <c r="BA173" i="90"/>
  <c r="AZ173" i="90"/>
  <c r="AY173" i="90"/>
  <c r="BB172" i="90"/>
  <c r="BA172" i="90"/>
  <c r="AZ172" i="90"/>
  <c r="BB169" i="90"/>
  <c r="BA169" i="90"/>
  <c r="AZ169" i="90"/>
  <c r="AY169" i="90"/>
  <c r="BB168" i="90"/>
  <c r="BA168" i="90"/>
  <c r="AZ168" i="90"/>
  <c r="BB165" i="90"/>
  <c r="BA165" i="90"/>
  <c r="AZ165" i="90"/>
  <c r="AY165" i="90"/>
  <c r="BB164" i="90"/>
  <c r="BA164" i="90"/>
  <c r="AZ164" i="90"/>
  <c r="BB161" i="90"/>
  <c r="BA161" i="90"/>
  <c r="AZ161" i="90"/>
  <c r="AY161" i="90"/>
  <c r="BB160" i="90"/>
  <c r="BA160" i="90"/>
  <c r="AZ160" i="90"/>
  <c r="BB157" i="90"/>
  <c r="BA157" i="90"/>
  <c r="AZ157" i="90"/>
  <c r="AY157" i="90"/>
  <c r="BB156" i="90"/>
  <c r="BA156" i="90"/>
  <c r="AZ156" i="90"/>
  <c r="BB153" i="90"/>
  <c r="BA153" i="90"/>
  <c r="AZ153" i="90"/>
  <c r="AY153" i="90"/>
  <c r="BB152" i="90"/>
  <c r="BA152" i="90"/>
  <c r="AZ152" i="90"/>
  <c r="BB149" i="90"/>
  <c r="BA149" i="90"/>
  <c r="AZ149" i="90"/>
  <c r="AY149" i="90"/>
  <c r="BB148" i="90"/>
  <c r="BA148" i="90"/>
  <c r="AZ148" i="90"/>
  <c r="BB145" i="90"/>
  <c r="BA145" i="90"/>
  <c r="AZ145" i="90"/>
  <c r="AY145" i="90"/>
  <c r="BB144" i="90"/>
  <c r="BA144" i="90"/>
  <c r="AZ144" i="90"/>
  <c r="BB141" i="90"/>
  <c r="BA141" i="90"/>
  <c r="AZ141" i="90"/>
  <c r="AY141" i="90"/>
  <c r="BB140" i="90"/>
  <c r="BA140" i="90"/>
  <c r="AZ140" i="90"/>
  <c r="BB137" i="90"/>
  <c r="BA137" i="90"/>
  <c r="AZ137" i="90"/>
  <c r="AY137" i="90"/>
  <c r="BB136" i="90"/>
  <c r="BA136" i="90"/>
  <c r="AZ136" i="90"/>
  <c r="BB133" i="90"/>
  <c r="BA133" i="90"/>
  <c r="AZ133" i="90"/>
  <c r="AY133" i="90"/>
  <c r="BB132" i="90"/>
  <c r="BA132" i="90"/>
  <c r="AZ132" i="90"/>
  <c r="BB129" i="90"/>
  <c r="BA129" i="90"/>
  <c r="AZ129" i="90"/>
  <c r="AY129" i="90"/>
  <c r="BB128" i="90"/>
  <c r="BA128" i="90"/>
  <c r="AZ128" i="90"/>
  <c r="BB125" i="90"/>
  <c r="BA125" i="90"/>
  <c r="AZ125" i="90"/>
  <c r="AY125" i="90"/>
  <c r="BB124" i="90"/>
  <c r="BA124" i="90"/>
  <c r="AZ124" i="90"/>
  <c r="BB121" i="90"/>
  <c r="BA121" i="90"/>
  <c r="AZ121" i="90"/>
  <c r="AY121" i="90"/>
  <c r="BB120" i="90"/>
  <c r="BA120" i="90"/>
  <c r="AZ120" i="90"/>
  <c r="BB117" i="90"/>
  <c r="BA117" i="90"/>
  <c r="AZ117" i="90"/>
  <c r="AY117" i="90"/>
  <c r="BB116" i="90"/>
  <c r="BA116" i="90"/>
  <c r="AZ116" i="90"/>
  <c r="BB113" i="90"/>
  <c r="BA113" i="90"/>
  <c r="AZ113" i="90"/>
  <c r="AY113" i="90"/>
  <c r="BB112" i="90"/>
  <c r="BA112" i="90"/>
  <c r="AZ112" i="90"/>
  <c r="BB109" i="90"/>
  <c r="BA109" i="90"/>
  <c r="AZ109" i="90"/>
  <c r="AY109" i="90"/>
  <c r="BB108" i="90"/>
  <c r="BA108" i="90"/>
  <c r="AZ108" i="90"/>
  <c r="BB105" i="90"/>
  <c r="BA105" i="90"/>
  <c r="AZ105" i="90"/>
  <c r="AY105" i="90"/>
  <c r="BB104" i="90"/>
  <c r="BA104" i="90"/>
  <c r="AZ104" i="90"/>
  <c r="BB101" i="90"/>
  <c r="BA101" i="90"/>
  <c r="AZ101" i="90"/>
  <c r="AY101" i="90"/>
  <c r="BB100" i="90"/>
  <c r="BA100" i="90"/>
  <c r="AZ100" i="90"/>
  <c r="BB97" i="90"/>
  <c r="BA97" i="90"/>
  <c r="AZ97" i="90"/>
  <c r="AY97" i="90"/>
  <c r="BB96" i="90"/>
  <c r="BA96" i="90"/>
  <c r="AZ96" i="90"/>
  <c r="BB93" i="90"/>
  <c r="BA93" i="90"/>
  <c r="AZ93" i="90"/>
  <c r="AY93" i="90"/>
  <c r="BB92" i="90"/>
  <c r="BA92" i="90"/>
  <c r="AZ92" i="90"/>
  <c r="BB89" i="90"/>
  <c r="BA89" i="90"/>
  <c r="AZ89" i="90"/>
  <c r="AY89" i="90"/>
  <c r="BB88" i="90"/>
  <c r="BA88" i="90"/>
  <c r="AZ88" i="90"/>
  <c r="BB85" i="90"/>
  <c r="BA85" i="90"/>
  <c r="AZ85" i="90"/>
  <c r="AY85" i="90"/>
  <c r="BB84" i="90"/>
  <c r="BA84" i="90"/>
  <c r="AZ84" i="90"/>
  <c r="BB81" i="90"/>
  <c r="BA81" i="90"/>
  <c r="AZ81" i="90"/>
  <c r="AY81" i="90"/>
  <c r="BB80" i="90"/>
  <c r="BA80" i="90"/>
  <c r="AZ80" i="90"/>
  <c r="BB77" i="90"/>
  <c r="BA77" i="90"/>
  <c r="AZ77" i="90"/>
  <c r="AY77" i="90"/>
  <c r="BB76" i="90"/>
  <c r="BA76" i="90"/>
  <c r="AZ76" i="90"/>
  <c r="BB73" i="90"/>
  <c r="BA73" i="90"/>
  <c r="AZ73" i="90"/>
  <c r="AY73" i="90"/>
  <c r="BB72" i="90"/>
  <c r="BA72" i="90"/>
  <c r="AZ72" i="90"/>
  <c r="BB69" i="90"/>
  <c r="BA69" i="90"/>
  <c r="AZ69" i="90"/>
  <c r="AY69" i="90"/>
  <c r="BB68" i="90"/>
  <c r="BA68" i="90"/>
  <c r="AZ68" i="90"/>
  <c r="BB65" i="90"/>
  <c r="BA65" i="90"/>
  <c r="AZ65" i="90"/>
  <c r="AY65" i="90"/>
  <c r="BB64" i="90"/>
  <c r="BA64" i="90"/>
  <c r="AZ64" i="90"/>
  <c r="BB61" i="90"/>
  <c r="BA61" i="90"/>
  <c r="AZ61" i="90"/>
  <c r="AY61" i="90"/>
  <c r="BB60" i="90"/>
  <c r="BA60" i="90"/>
  <c r="AZ60" i="90"/>
  <c r="BB57" i="90"/>
  <c r="BA57" i="90"/>
  <c r="AZ57" i="90"/>
  <c r="AY57" i="90"/>
  <c r="BB56" i="90"/>
  <c r="BA56" i="90"/>
  <c r="AZ56" i="90"/>
  <c r="BB53" i="90"/>
  <c r="BA53" i="90"/>
  <c r="AZ53" i="90"/>
  <c r="AY53" i="90"/>
  <c r="BB52" i="90"/>
  <c r="BA52" i="90"/>
  <c r="AZ52" i="90"/>
  <c r="BB49" i="90"/>
  <c r="BA49" i="90"/>
  <c r="AZ49" i="90"/>
  <c r="AY49" i="90"/>
  <c r="BB48" i="90"/>
  <c r="BA48" i="90"/>
  <c r="AZ48" i="90"/>
  <c r="BB45" i="90"/>
  <c r="BA45" i="90"/>
  <c r="AZ45" i="90"/>
  <c r="AY45" i="90"/>
  <c r="BB44" i="90"/>
  <c r="BA44" i="90"/>
  <c r="AZ44" i="90"/>
  <c r="BB41" i="90"/>
  <c r="BA41" i="90"/>
  <c r="AZ41" i="90"/>
  <c r="AY41" i="90"/>
  <c r="BB40" i="90"/>
  <c r="BA40" i="90"/>
  <c r="AZ40" i="90"/>
  <c r="BB37" i="90"/>
  <c r="BA37" i="90"/>
  <c r="AZ37" i="90"/>
  <c r="AY37" i="90"/>
  <c r="BB36" i="90"/>
  <c r="BA36" i="90"/>
  <c r="AZ36" i="90"/>
  <c r="BB33" i="90"/>
  <c r="BA33" i="90"/>
  <c r="AZ33" i="90"/>
  <c r="AY33" i="90"/>
  <c r="BB32" i="90"/>
  <c r="BA32" i="90"/>
  <c r="AZ32" i="90"/>
  <c r="BB29" i="90"/>
  <c r="BA29" i="90"/>
  <c r="AZ29" i="90"/>
  <c r="AY29" i="90"/>
  <c r="BB28" i="90"/>
  <c r="BA28" i="90"/>
  <c r="AZ28" i="90"/>
  <c r="BB25" i="90"/>
  <c r="BA25" i="90"/>
  <c r="AZ25" i="90"/>
  <c r="AY25" i="90"/>
  <c r="BB24" i="90"/>
  <c r="BA24" i="90"/>
  <c r="AZ24" i="90"/>
  <c r="AV413" i="90"/>
  <c r="AV411" i="90"/>
  <c r="AV410" i="90"/>
  <c r="AV409" i="90"/>
  <c r="AV407" i="90"/>
  <c r="AV406" i="90"/>
  <c r="AV405" i="90"/>
  <c r="AV403" i="90"/>
  <c r="AV402" i="90"/>
  <c r="AV401" i="90"/>
  <c r="AV399" i="90"/>
  <c r="AV398" i="90"/>
  <c r="AV397" i="90"/>
  <c r="AV395" i="90"/>
  <c r="AV394" i="90"/>
  <c r="AV393" i="90"/>
  <c r="AV391" i="90"/>
  <c r="AV390" i="90"/>
  <c r="AV389" i="90"/>
  <c r="AV387" i="90"/>
  <c r="AV386" i="90"/>
  <c r="AV385" i="90"/>
  <c r="AV383" i="90"/>
  <c r="AV382" i="90"/>
  <c r="AV381" i="90"/>
  <c r="AV379" i="90"/>
  <c r="AV378" i="90"/>
  <c r="AV377" i="90"/>
  <c r="AV375" i="90"/>
  <c r="AV374" i="90"/>
  <c r="AV373" i="90"/>
  <c r="AV371" i="90"/>
  <c r="AV370" i="90"/>
  <c r="AV369" i="90"/>
  <c r="AV367" i="90"/>
  <c r="AV366" i="90"/>
  <c r="AV365" i="90"/>
  <c r="AV363" i="90"/>
  <c r="AV362" i="90"/>
  <c r="AV361" i="90"/>
  <c r="AV359" i="90"/>
  <c r="AV358" i="90"/>
  <c r="AV357" i="90"/>
  <c r="AV355" i="90"/>
  <c r="AV354" i="90"/>
  <c r="AV353" i="90"/>
  <c r="AV351" i="90"/>
  <c r="AV350" i="90"/>
  <c r="AV349" i="90"/>
  <c r="AV347" i="90"/>
  <c r="AV346" i="90"/>
  <c r="AV345" i="90"/>
  <c r="AV343" i="90"/>
  <c r="AV342" i="90"/>
  <c r="AV341" i="90"/>
  <c r="AV339" i="90"/>
  <c r="AV338" i="90"/>
  <c r="AV337" i="90"/>
  <c r="AV335" i="90"/>
  <c r="AV334" i="90"/>
  <c r="AV333" i="90"/>
  <c r="AV331" i="90"/>
  <c r="AV330" i="90"/>
  <c r="AV329" i="90"/>
  <c r="AV327" i="90"/>
  <c r="AV326" i="90"/>
  <c r="AV325" i="90"/>
  <c r="AV323" i="90"/>
  <c r="AV322" i="90"/>
  <c r="AV321" i="90"/>
  <c r="AV319" i="90"/>
  <c r="AV318" i="90"/>
  <c r="AV317" i="90"/>
  <c r="AV315" i="90"/>
  <c r="AV314" i="90"/>
  <c r="AV313" i="90"/>
  <c r="AV311" i="90"/>
  <c r="AV310" i="90"/>
  <c r="AV309" i="90"/>
  <c r="AV307" i="90"/>
  <c r="AV306" i="90"/>
  <c r="AV305" i="90"/>
  <c r="AV303" i="90"/>
  <c r="AV302" i="90"/>
  <c r="AV301" i="90"/>
  <c r="AV299" i="90"/>
  <c r="AV298" i="90"/>
  <c r="AV297" i="90"/>
  <c r="AV295" i="90"/>
  <c r="AV294" i="90"/>
  <c r="AV293" i="90"/>
  <c r="AV291" i="90"/>
  <c r="AV290" i="90"/>
  <c r="AV289" i="90"/>
  <c r="AV287" i="90"/>
  <c r="AV286" i="90"/>
  <c r="AV285" i="90"/>
  <c r="AV283" i="90"/>
  <c r="AV282" i="90"/>
  <c r="AV281" i="90"/>
  <c r="AV279" i="90"/>
  <c r="AV278" i="90"/>
  <c r="AV277" i="90"/>
  <c r="AV275" i="90"/>
  <c r="AV274" i="90"/>
  <c r="AV273" i="90"/>
  <c r="AV271" i="90"/>
  <c r="AV270" i="90"/>
  <c r="AV269" i="90"/>
  <c r="AV267" i="90"/>
  <c r="AV266" i="90"/>
  <c r="AV265" i="90"/>
  <c r="AV263" i="90"/>
  <c r="AV262" i="90"/>
  <c r="AV261" i="90"/>
  <c r="AV259" i="90"/>
  <c r="AV258" i="90"/>
  <c r="AV257" i="90"/>
  <c r="AV255" i="90"/>
  <c r="AV254" i="90"/>
  <c r="AV253" i="90"/>
  <c r="AV251" i="90"/>
  <c r="AV250" i="90"/>
  <c r="AV249" i="90"/>
  <c r="AV247" i="90"/>
  <c r="AV246" i="90"/>
  <c r="AV245" i="90"/>
  <c r="AV243" i="90"/>
  <c r="AV242" i="90"/>
  <c r="AV241" i="90"/>
  <c r="AV239" i="90"/>
  <c r="AV238" i="90"/>
  <c r="AV237" i="90"/>
  <c r="AV235" i="90"/>
  <c r="AV234" i="90"/>
  <c r="AV233" i="90"/>
  <c r="AV231" i="90"/>
  <c r="AV230" i="90"/>
  <c r="AV229" i="90"/>
  <c r="AV227" i="90"/>
  <c r="AV226" i="90"/>
  <c r="AV225" i="90"/>
  <c r="AV223" i="90"/>
  <c r="AV222" i="90"/>
  <c r="AV221" i="90"/>
  <c r="AV219" i="90"/>
  <c r="AV218" i="90"/>
  <c r="AV217" i="90"/>
  <c r="AV215" i="90"/>
  <c r="AV214" i="90"/>
  <c r="AV213" i="90"/>
  <c r="AV211" i="90"/>
  <c r="AV210" i="90"/>
  <c r="AV209" i="90"/>
  <c r="AV207" i="90"/>
  <c r="AV206" i="90"/>
  <c r="AV205" i="90"/>
  <c r="AV203" i="90"/>
  <c r="AV202" i="90"/>
  <c r="AV201" i="90"/>
  <c r="AV199" i="90"/>
  <c r="AV198" i="90"/>
  <c r="AV197" i="90"/>
  <c r="AV195" i="90"/>
  <c r="AV194" i="90"/>
  <c r="AV193" i="90"/>
  <c r="AV191" i="90"/>
  <c r="AV190" i="90"/>
  <c r="AV189" i="90"/>
  <c r="AV187" i="90"/>
  <c r="AV186" i="90"/>
  <c r="AV185" i="90"/>
  <c r="AV183" i="90"/>
  <c r="AV182" i="90"/>
  <c r="AV181" i="90"/>
  <c r="AV179" i="90"/>
  <c r="AV178" i="90"/>
  <c r="AV177" i="90"/>
  <c r="AV175" i="90"/>
  <c r="AV174" i="90"/>
  <c r="AV173" i="90"/>
  <c r="AV171" i="90"/>
  <c r="AV170" i="90"/>
  <c r="AV169" i="90"/>
  <c r="AV167" i="90"/>
  <c r="AV166" i="90"/>
  <c r="AV165" i="90"/>
  <c r="AV163" i="90"/>
  <c r="AV162" i="90"/>
  <c r="AV161" i="90"/>
  <c r="AV159" i="90"/>
  <c r="AV158" i="90"/>
  <c r="AV157" i="90"/>
  <c r="AV155" i="90"/>
  <c r="AV154" i="90"/>
  <c r="AV153" i="90"/>
  <c r="AV151" i="90"/>
  <c r="AV150" i="90"/>
  <c r="AV149" i="90"/>
  <c r="AV147" i="90"/>
  <c r="AV146" i="90"/>
  <c r="AV145" i="90"/>
  <c r="AV143" i="90"/>
  <c r="AV142" i="90"/>
  <c r="AV141" i="90"/>
  <c r="AV139" i="90"/>
  <c r="AV138" i="90"/>
  <c r="AV137" i="90"/>
  <c r="AV135" i="90"/>
  <c r="AV134" i="90"/>
  <c r="AV133" i="90"/>
  <c r="AV131" i="90"/>
  <c r="AV130" i="90"/>
  <c r="AV129" i="90"/>
  <c r="AV127" i="90"/>
  <c r="AV126" i="90"/>
  <c r="AV125" i="90"/>
  <c r="AV123" i="90"/>
  <c r="AV122" i="90"/>
  <c r="AV121" i="90"/>
  <c r="AV119" i="90"/>
  <c r="AV118" i="90"/>
  <c r="AV117" i="90"/>
  <c r="AV115" i="90"/>
  <c r="AV114" i="90"/>
  <c r="AV113" i="90"/>
  <c r="AV111" i="90"/>
  <c r="AV110" i="90"/>
  <c r="AV109" i="90"/>
  <c r="AV107" i="90"/>
  <c r="AV106" i="90"/>
  <c r="AV105" i="90"/>
  <c r="AV103" i="90"/>
  <c r="AV102" i="90"/>
  <c r="AV101" i="90"/>
  <c r="AV99" i="90"/>
  <c r="AV98" i="90"/>
  <c r="AV97" i="90"/>
  <c r="AV95" i="90"/>
  <c r="AV94" i="90"/>
  <c r="AV93" i="90"/>
  <c r="AV91" i="90"/>
  <c r="AV90" i="90"/>
  <c r="AV89" i="90"/>
  <c r="AV87" i="90"/>
  <c r="AV86" i="90"/>
  <c r="AV85" i="90"/>
  <c r="AV83" i="90"/>
  <c r="AV82" i="90"/>
  <c r="AV81" i="90"/>
  <c r="AV79" i="90"/>
  <c r="AV78" i="90"/>
  <c r="AV77" i="90"/>
  <c r="AV75" i="90"/>
  <c r="AV74" i="90"/>
  <c r="AV73" i="90"/>
  <c r="AV71" i="90"/>
  <c r="AV70" i="90"/>
  <c r="AV69" i="90"/>
  <c r="AV67" i="90"/>
  <c r="AV66" i="90"/>
  <c r="AV65" i="90"/>
  <c r="AV63" i="90"/>
  <c r="AV62" i="90"/>
  <c r="AV61" i="90"/>
  <c r="AV59" i="90"/>
  <c r="AV58" i="90"/>
  <c r="AV57" i="90"/>
  <c r="AV55" i="90"/>
  <c r="AV54" i="90"/>
  <c r="AV53" i="90"/>
  <c r="AV51" i="90"/>
  <c r="AV50" i="90"/>
  <c r="AV49" i="90"/>
  <c r="AV47" i="90"/>
  <c r="AV46" i="90"/>
  <c r="AV45" i="90"/>
  <c r="AV43" i="90"/>
  <c r="AV42" i="90"/>
  <c r="AV41" i="90"/>
  <c r="AV39" i="90"/>
  <c r="AV38" i="90"/>
  <c r="AV37" i="90"/>
  <c r="AV35" i="90"/>
  <c r="AV34" i="90"/>
  <c r="AV33" i="90"/>
  <c r="AV31" i="90"/>
  <c r="AV30" i="90"/>
  <c r="AV29" i="90"/>
  <c r="AV27" i="90"/>
  <c r="AV26" i="90"/>
  <c r="AV25" i="90"/>
  <c r="AV23" i="90"/>
  <c r="AV22" i="90"/>
  <c r="AV21" i="90"/>
  <c r="AV19" i="90"/>
  <c r="AV18" i="90"/>
  <c r="AV17" i="90"/>
  <c r="AV15" i="90"/>
  <c r="AV14" i="90"/>
  <c r="AV413" i="83"/>
  <c r="AV411" i="83"/>
  <c r="AV410" i="83"/>
  <c r="AV409" i="83"/>
  <c r="AV407" i="83"/>
  <c r="AV406" i="83"/>
  <c r="AV405" i="83"/>
  <c r="AV403" i="83"/>
  <c r="AV402" i="83"/>
  <c r="AV401" i="83"/>
  <c r="AV399" i="83"/>
  <c r="AV398" i="83"/>
  <c r="AV397" i="83"/>
  <c r="AV395" i="83"/>
  <c r="AV394" i="83"/>
  <c r="AV393" i="83"/>
  <c r="AV391" i="83"/>
  <c r="AV390" i="83"/>
  <c r="AV389" i="83"/>
  <c r="AV387" i="83"/>
  <c r="AV386" i="83"/>
  <c r="AV385" i="83"/>
  <c r="AV383" i="83"/>
  <c r="AV382" i="83"/>
  <c r="AV381" i="83"/>
  <c r="AV379" i="83"/>
  <c r="AV378" i="83"/>
  <c r="AV377" i="83"/>
  <c r="AV375" i="83"/>
  <c r="AV374" i="83"/>
  <c r="AV373" i="83"/>
  <c r="AV371" i="83"/>
  <c r="AV370" i="83"/>
  <c r="AV369" i="83"/>
  <c r="AV367" i="83"/>
  <c r="AV366" i="83"/>
  <c r="AV365" i="83"/>
  <c r="AV363" i="83"/>
  <c r="AV362" i="83"/>
  <c r="AV361" i="83"/>
  <c r="AV359" i="83"/>
  <c r="AV358" i="83"/>
  <c r="AV357" i="83"/>
  <c r="AV355" i="83"/>
  <c r="AV354" i="83"/>
  <c r="AV353" i="83"/>
  <c r="AV351" i="83"/>
  <c r="AV350" i="83"/>
  <c r="AV349" i="83"/>
  <c r="AV347" i="83"/>
  <c r="AV346" i="83"/>
  <c r="AV345" i="83"/>
  <c r="AV343" i="83"/>
  <c r="AV342" i="83"/>
  <c r="AV341" i="83"/>
  <c r="AV339" i="83"/>
  <c r="AV338" i="83"/>
  <c r="AV337" i="83"/>
  <c r="AV335" i="83"/>
  <c r="AV334" i="83"/>
  <c r="AV333" i="83"/>
  <c r="AV331" i="83"/>
  <c r="AV330" i="83"/>
  <c r="AV329" i="83"/>
  <c r="AV327" i="83"/>
  <c r="AV326" i="83"/>
  <c r="AV325" i="83"/>
  <c r="AV323" i="83"/>
  <c r="AV322" i="83"/>
  <c r="AV321" i="83"/>
  <c r="AV319" i="83"/>
  <c r="AV318" i="83"/>
  <c r="AV317" i="83"/>
  <c r="AV315" i="83"/>
  <c r="AV314" i="83"/>
  <c r="AV313" i="83"/>
  <c r="AV311" i="83"/>
  <c r="AV310" i="83"/>
  <c r="AV309" i="83"/>
  <c r="AV307" i="83"/>
  <c r="AV306" i="83"/>
  <c r="AV305" i="83"/>
  <c r="AV303" i="83"/>
  <c r="AV302" i="83"/>
  <c r="AV301" i="83"/>
  <c r="AV299" i="83"/>
  <c r="AV298" i="83"/>
  <c r="AV297" i="83"/>
  <c r="AV295" i="83"/>
  <c r="AV294" i="83"/>
  <c r="AV293" i="83"/>
  <c r="AV291" i="83"/>
  <c r="AV290" i="83"/>
  <c r="AV289" i="83"/>
  <c r="AV287" i="83"/>
  <c r="AV286" i="83"/>
  <c r="AV285" i="83"/>
  <c r="AV283" i="83"/>
  <c r="AV282" i="83"/>
  <c r="AV281" i="83"/>
  <c r="AV279" i="83"/>
  <c r="AV278" i="83"/>
  <c r="AV277" i="83"/>
  <c r="AV275" i="83"/>
  <c r="AV274" i="83"/>
  <c r="AV273" i="83"/>
  <c r="AV271" i="83"/>
  <c r="AV270" i="83"/>
  <c r="AV269" i="83"/>
  <c r="AV267" i="83"/>
  <c r="AV266" i="83"/>
  <c r="AV265" i="83"/>
  <c r="AV263" i="83"/>
  <c r="AV262" i="83"/>
  <c r="AV261" i="83"/>
  <c r="AV259" i="83"/>
  <c r="AV258" i="83"/>
  <c r="AV257" i="83"/>
  <c r="AV255" i="83"/>
  <c r="AV254" i="83"/>
  <c r="AV253" i="83"/>
  <c r="AV251" i="83"/>
  <c r="AV250" i="83"/>
  <c r="AV249" i="83"/>
  <c r="AV247" i="83"/>
  <c r="AV246" i="83"/>
  <c r="AV245" i="83"/>
  <c r="AV243" i="83"/>
  <c r="AV242" i="83"/>
  <c r="AV241" i="83"/>
  <c r="AV239" i="83"/>
  <c r="AV238" i="83"/>
  <c r="AV237" i="83"/>
  <c r="AV235" i="83"/>
  <c r="AV234" i="83"/>
  <c r="AV233" i="83"/>
  <c r="AV231" i="83"/>
  <c r="AV230" i="83"/>
  <c r="AV229" i="83"/>
  <c r="AV227" i="83"/>
  <c r="AV226" i="83"/>
  <c r="AV225" i="83"/>
  <c r="AV223" i="83"/>
  <c r="AV222" i="83"/>
  <c r="AV221" i="83"/>
  <c r="AV219" i="83"/>
  <c r="AV218" i="83"/>
  <c r="AV217" i="83"/>
  <c r="AV215" i="83"/>
  <c r="AV214" i="83"/>
  <c r="AV213" i="83"/>
  <c r="AV211" i="83"/>
  <c r="AV210" i="83"/>
  <c r="AV209" i="83"/>
  <c r="AV207" i="83"/>
  <c r="AV206" i="83"/>
  <c r="AV205" i="83"/>
  <c r="AV203" i="83"/>
  <c r="AV202" i="83"/>
  <c r="AV201" i="83"/>
  <c r="AV199" i="83"/>
  <c r="AV198" i="83"/>
  <c r="AV197" i="83"/>
  <c r="AV195" i="83"/>
  <c r="AV194" i="83"/>
  <c r="AV193" i="83"/>
  <c r="AV191" i="83"/>
  <c r="AV190" i="83"/>
  <c r="AV189" i="83"/>
  <c r="AV187" i="83"/>
  <c r="AV186" i="83"/>
  <c r="AV185" i="83"/>
  <c r="AV183" i="83"/>
  <c r="AV182" i="83"/>
  <c r="AV181" i="83"/>
  <c r="AV179" i="83"/>
  <c r="AV178" i="83"/>
  <c r="AV177" i="83"/>
  <c r="AV175" i="83"/>
  <c r="AV174" i="83"/>
  <c r="AV173" i="83"/>
  <c r="AV171" i="83"/>
  <c r="AV170" i="83"/>
  <c r="AV169" i="83"/>
  <c r="AV167" i="83"/>
  <c r="AV166" i="83"/>
  <c r="AV165" i="83"/>
  <c r="AV163" i="83"/>
  <c r="AV162" i="83"/>
  <c r="AV161" i="83"/>
  <c r="AV159" i="83"/>
  <c r="AV158" i="83"/>
  <c r="AV157" i="83"/>
  <c r="AV155" i="83"/>
  <c r="AV154" i="83"/>
  <c r="AV153" i="83"/>
  <c r="AV151" i="83"/>
  <c r="AV150" i="83"/>
  <c r="AV149" i="83"/>
  <c r="AV147" i="83"/>
  <c r="AV146" i="83"/>
  <c r="AV145" i="83"/>
  <c r="AV143" i="83"/>
  <c r="AV142" i="83"/>
  <c r="AV141" i="83"/>
  <c r="AV139" i="83"/>
  <c r="AV138" i="83"/>
  <c r="AV137" i="83"/>
  <c r="AV135" i="83"/>
  <c r="AV134" i="83"/>
  <c r="AV133" i="83"/>
  <c r="AV131" i="83"/>
  <c r="AV130" i="83"/>
  <c r="AV129" i="83"/>
  <c r="AV127" i="83"/>
  <c r="AV126" i="83"/>
  <c r="AV125" i="83"/>
  <c r="AV123" i="83"/>
  <c r="AV122" i="83"/>
  <c r="AV121" i="83"/>
  <c r="AV119" i="83"/>
  <c r="AV118" i="83"/>
  <c r="AV117" i="83"/>
  <c r="AV115" i="83"/>
  <c r="AV114" i="83"/>
  <c r="AV113" i="83"/>
  <c r="AV111" i="83"/>
  <c r="AV110" i="83"/>
  <c r="AV109" i="83"/>
  <c r="AV107" i="83"/>
  <c r="AV106" i="83"/>
  <c r="AV105" i="83"/>
  <c r="AV103" i="83"/>
  <c r="AV102" i="83"/>
  <c r="AV101" i="83"/>
  <c r="AV99" i="83"/>
  <c r="AV98" i="83"/>
  <c r="AV97" i="83"/>
  <c r="AV95" i="83"/>
  <c r="AV94" i="83"/>
  <c r="AV93" i="83"/>
  <c r="AV91" i="83"/>
  <c r="AV90" i="83"/>
  <c r="AV89" i="83"/>
  <c r="AV87" i="83"/>
  <c r="AV86" i="83"/>
  <c r="AV85" i="83"/>
  <c r="AV83" i="83"/>
  <c r="AV82" i="83"/>
  <c r="AV81" i="83"/>
  <c r="AV79" i="83"/>
  <c r="AV78" i="83"/>
  <c r="AV77" i="83"/>
  <c r="AV75" i="83"/>
  <c r="AV74" i="83"/>
  <c r="AV73" i="83"/>
  <c r="AV71" i="83"/>
  <c r="AV70" i="83"/>
  <c r="AV69" i="83"/>
  <c r="AV67" i="83"/>
  <c r="AV66" i="83"/>
  <c r="AV65" i="83"/>
  <c r="AV63" i="83"/>
  <c r="AV62" i="83"/>
  <c r="AV61" i="83"/>
  <c r="AV59" i="83"/>
  <c r="AV58" i="83"/>
  <c r="AV57" i="83"/>
  <c r="AV55" i="83"/>
  <c r="AV54" i="83"/>
  <c r="AV53" i="83"/>
  <c r="AV51" i="83"/>
  <c r="AV50" i="83"/>
  <c r="AV49" i="83"/>
  <c r="AV47" i="83"/>
  <c r="AV46" i="83"/>
  <c r="AV45" i="83"/>
  <c r="AV43" i="83"/>
  <c r="AV42" i="83"/>
  <c r="AV41" i="83"/>
  <c r="AV39" i="83"/>
  <c r="AV38" i="83"/>
  <c r="AV37" i="83"/>
  <c r="AV35" i="83"/>
  <c r="AV34" i="83"/>
  <c r="AV33" i="83"/>
  <c r="AV31" i="83"/>
  <c r="AV30" i="83"/>
  <c r="AV29" i="83"/>
  <c r="AV27" i="83"/>
  <c r="AV26" i="83"/>
  <c r="AV25" i="83"/>
  <c r="AV23" i="83"/>
  <c r="AV22" i="83"/>
  <c r="AV21" i="83"/>
  <c r="AV19" i="83"/>
  <c r="AV18" i="83"/>
  <c r="AV17" i="83"/>
  <c r="AV15" i="83"/>
  <c r="AV14" i="83"/>
  <c r="BG410" i="83"/>
  <c r="BF410" i="83"/>
  <c r="BG406" i="83"/>
  <c r="BF406" i="83"/>
  <c r="BG402" i="83"/>
  <c r="BF402" i="83"/>
  <c r="BG398" i="83"/>
  <c r="BF398" i="83"/>
  <c r="BG394" i="83"/>
  <c r="BF394" i="83"/>
  <c r="BG390" i="83"/>
  <c r="BF390" i="83"/>
  <c r="BG386" i="83"/>
  <c r="BF386" i="83"/>
  <c r="BG382" i="83"/>
  <c r="BF382" i="83"/>
  <c r="BG378" i="83"/>
  <c r="BF378" i="83"/>
  <c r="BG374" i="83"/>
  <c r="BF374" i="83"/>
  <c r="BG370" i="83"/>
  <c r="BF370" i="83"/>
  <c r="BG366" i="83"/>
  <c r="BF366" i="83"/>
  <c r="BG362" i="83"/>
  <c r="BF362" i="83"/>
  <c r="BG358" i="83"/>
  <c r="BF358" i="83"/>
  <c r="BG354" i="83"/>
  <c r="BF354" i="83"/>
  <c r="BG350" i="83"/>
  <c r="BF350" i="83"/>
  <c r="BG346" i="83"/>
  <c r="BF346" i="83"/>
  <c r="BG342" i="83"/>
  <c r="BF342" i="83"/>
  <c r="BG338" i="83"/>
  <c r="BF338" i="83"/>
  <c r="BG334" i="83"/>
  <c r="BF334" i="83"/>
  <c r="BG330" i="83"/>
  <c r="BF330" i="83"/>
  <c r="BG326" i="83"/>
  <c r="BF326" i="83"/>
  <c r="BG322" i="83"/>
  <c r="BF322" i="83"/>
  <c r="BG318" i="83"/>
  <c r="BF318" i="83"/>
  <c r="BG314" i="83"/>
  <c r="BF314" i="83"/>
  <c r="BG310" i="83"/>
  <c r="BF310" i="83"/>
  <c r="BG306" i="83"/>
  <c r="BF306" i="83"/>
  <c r="BG302" i="83"/>
  <c r="BF302" i="83"/>
  <c r="BG298" i="83"/>
  <c r="BF298" i="83"/>
  <c r="BG294" i="83"/>
  <c r="BF294" i="83"/>
  <c r="BG290" i="83"/>
  <c r="BF290" i="83"/>
  <c r="BG286" i="83"/>
  <c r="BF286" i="83"/>
  <c r="BG282" i="83"/>
  <c r="BF282" i="83"/>
  <c r="BG278" i="83"/>
  <c r="BF278" i="83"/>
  <c r="BG274" i="83"/>
  <c r="BF274" i="83"/>
  <c r="BG270" i="83"/>
  <c r="BF270" i="83"/>
  <c r="BG266" i="83"/>
  <c r="BF266" i="83"/>
  <c r="BG262" i="83"/>
  <c r="BF262" i="83"/>
  <c r="BG258" i="83"/>
  <c r="BF258" i="83"/>
  <c r="BG254" i="83"/>
  <c r="BF254" i="83"/>
  <c r="BG250" i="83"/>
  <c r="BF250" i="83"/>
  <c r="BG246" i="83"/>
  <c r="BF246" i="83"/>
  <c r="BG242" i="83"/>
  <c r="BF242" i="83"/>
  <c r="BG238" i="83"/>
  <c r="BF238" i="83"/>
  <c r="BG234" i="83"/>
  <c r="BF234" i="83"/>
  <c r="BG230" i="83"/>
  <c r="BF230" i="83"/>
  <c r="BG226" i="83"/>
  <c r="BF226" i="83"/>
  <c r="BG222" i="83"/>
  <c r="BF222" i="83"/>
  <c r="BG218" i="83"/>
  <c r="BF218" i="83"/>
  <c r="BG214" i="83"/>
  <c r="BF214" i="83"/>
  <c r="BG210" i="83"/>
  <c r="BF210" i="83"/>
  <c r="BG206" i="83"/>
  <c r="BF206" i="83"/>
  <c r="BG202" i="83"/>
  <c r="BF202" i="83"/>
  <c r="BG198" i="83"/>
  <c r="BF198" i="83"/>
  <c r="BG194" i="83"/>
  <c r="BF194" i="83"/>
  <c r="BG190" i="83"/>
  <c r="BF190" i="83"/>
  <c r="BG186" i="83"/>
  <c r="BF186" i="83"/>
  <c r="BG182" i="83"/>
  <c r="BF182" i="83"/>
  <c r="BG178" i="83"/>
  <c r="BF178" i="83"/>
  <c r="BG174" i="83"/>
  <c r="BF174" i="83"/>
  <c r="BG170" i="83"/>
  <c r="BF170" i="83"/>
  <c r="BG166" i="83"/>
  <c r="BF166" i="83"/>
  <c r="BG162" i="83"/>
  <c r="BF162" i="83"/>
  <c r="BG158" i="83"/>
  <c r="BF158" i="83"/>
  <c r="BG154" i="83"/>
  <c r="BF154" i="83"/>
  <c r="BG150" i="83"/>
  <c r="BF150" i="83"/>
  <c r="BG146" i="83"/>
  <c r="BF146" i="83"/>
  <c r="BG142" i="83"/>
  <c r="BF142" i="83"/>
  <c r="BG138" i="83"/>
  <c r="BF138" i="83"/>
  <c r="BG134" i="83"/>
  <c r="BF134" i="83"/>
  <c r="BG130" i="83"/>
  <c r="BF130" i="83"/>
  <c r="BG126" i="83"/>
  <c r="BF126" i="83"/>
  <c r="BG122" i="83"/>
  <c r="BF122" i="83"/>
  <c r="BG118" i="83"/>
  <c r="BF118" i="83"/>
  <c r="BG114" i="83"/>
  <c r="BF114" i="83"/>
  <c r="BG110" i="83"/>
  <c r="BF110" i="83"/>
  <c r="BG106" i="83"/>
  <c r="BF106" i="83"/>
  <c r="BG102" i="83"/>
  <c r="BF102" i="83"/>
  <c r="BG98" i="83"/>
  <c r="BF98" i="83"/>
  <c r="BG94" i="83"/>
  <c r="BF94" i="83"/>
  <c r="BG90" i="83"/>
  <c r="BF90" i="83"/>
  <c r="BG86" i="83"/>
  <c r="BF86" i="83"/>
  <c r="BG82" i="83"/>
  <c r="BF82" i="83"/>
  <c r="BG78" i="83"/>
  <c r="BF78" i="83"/>
  <c r="BG74" i="83"/>
  <c r="BF74" i="83"/>
  <c r="BG70" i="83"/>
  <c r="BF70" i="83"/>
  <c r="BG66" i="83"/>
  <c r="BF66" i="83"/>
  <c r="BG62" i="83"/>
  <c r="BF62" i="83"/>
  <c r="BG58" i="83"/>
  <c r="BF58" i="83"/>
  <c r="BG54" i="83"/>
  <c r="BF54" i="83"/>
  <c r="BG50" i="83"/>
  <c r="BF50" i="83"/>
  <c r="BG46" i="83"/>
  <c r="BF46" i="83"/>
  <c r="BG42" i="83"/>
  <c r="BF42" i="83"/>
  <c r="BG38" i="83"/>
  <c r="BF38" i="83"/>
  <c r="BG34" i="83"/>
  <c r="BF34" i="83"/>
  <c r="BG30" i="83"/>
  <c r="BF30" i="83"/>
  <c r="BG26" i="83"/>
  <c r="BF26" i="83"/>
  <c r="BG22" i="83"/>
  <c r="BF22" i="83"/>
  <c r="BG18" i="83"/>
  <c r="BF18" i="83"/>
  <c r="AQ17" i="9"/>
  <c r="AQ20" i="9"/>
  <c r="AQ23" i="9"/>
  <c r="AQ26" i="9"/>
  <c r="AQ29" i="9"/>
  <c r="AQ32" i="9"/>
  <c r="AQ35" i="9"/>
  <c r="AQ38" i="9"/>
  <c r="AQ41" i="9"/>
  <c r="AQ44" i="9"/>
  <c r="AQ47" i="9"/>
  <c r="AQ50" i="9"/>
  <c r="AQ53" i="9"/>
  <c r="AQ56" i="9"/>
  <c r="AQ59" i="9"/>
  <c r="AQ62" i="9"/>
  <c r="AQ65" i="9"/>
  <c r="AQ68" i="9"/>
  <c r="AQ71" i="9"/>
  <c r="AQ74" i="9"/>
  <c r="AQ77" i="9"/>
  <c r="AQ80" i="9"/>
  <c r="AQ83" i="9"/>
  <c r="AQ86" i="9"/>
  <c r="AQ89" i="9"/>
  <c r="AQ92" i="9"/>
  <c r="AQ95" i="9"/>
  <c r="AQ98" i="9"/>
  <c r="AQ101" i="9"/>
  <c r="AQ104" i="9"/>
  <c r="AQ107" i="9"/>
  <c r="AQ110" i="9"/>
  <c r="AQ113" i="9"/>
  <c r="AQ116" i="9"/>
  <c r="AQ119" i="9"/>
  <c r="AQ122" i="9"/>
  <c r="AQ125" i="9"/>
  <c r="AQ128" i="9"/>
  <c r="AQ131" i="9"/>
  <c r="AQ134" i="9"/>
  <c r="AQ137" i="9"/>
  <c r="AQ140" i="9"/>
  <c r="AQ143" i="9"/>
  <c r="AQ146" i="9"/>
  <c r="AQ149" i="9"/>
  <c r="AQ152" i="9"/>
  <c r="AQ155" i="9"/>
  <c r="AQ158" i="9"/>
  <c r="AQ161" i="9"/>
  <c r="AQ164" i="9"/>
  <c r="AQ167" i="9"/>
  <c r="AQ170" i="9"/>
  <c r="AQ173" i="9"/>
  <c r="AQ176" i="9"/>
  <c r="AQ179" i="9"/>
  <c r="AQ182" i="9"/>
  <c r="AQ185" i="9"/>
  <c r="AQ188" i="9"/>
  <c r="AQ191" i="9"/>
  <c r="AQ194" i="9"/>
  <c r="AQ197" i="9"/>
  <c r="AQ200" i="9"/>
  <c r="AQ203" i="9"/>
  <c r="AQ206" i="9"/>
  <c r="AQ209" i="9"/>
  <c r="AQ212" i="9"/>
  <c r="AQ215" i="9"/>
  <c r="AQ218" i="9"/>
  <c r="AQ221" i="9"/>
  <c r="AQ224" i="9"/>
  <c r="AQ227" i="9"/>
  <c r="AQ230" i="9"/>
  <c r="AQ233" i="9"/>
  <c r="AQ236" i="9"/>
  <c r="AQ239" i="9"/>
  <c r="AQ242" i="9"/>
  <c r="AQ245" i="9"/>
  <c r="AQ248" i="9"/>
  <c r="AQ251" i="9"/>
  <c r="AQ254" i="9"/>
  <c r="AQ257" i="9"/>
  <c r="AQ260" i="9"/>
  <c r="AQ263" i="9"/>
  <c r="AQ266" i="9"/>
  <c r="AQ269" i="9"/>
  <c r="AQ272" i="9"/>
  <c r="AQ275" i="9"/>
  <c r="AQ278" i="9"/>
  <c r="AQ281" i="9"/>
  <c r="AQ284" i="9"/>
  <c r="AQ287" i="9"/>
  <c r="AQ290" i="9"/>
  <c r="AQ293" i="9"/>
  <c r="AQ296" i="9"/>
  <c r="AQ299" i="9"/>
  <c r="AQ302" i="9"/>
  <c r="AQ305" i="9"/>
  <c r="AQ308" i="9"/>
  <c r="AQ311" i="9"/>
  <c r="O155" i="9" l="1"/>
  <c r="O156" i="9"/>
  <c r="O157" i="9"/>
  <c r="Q155" i="9"/>
  <c r="Q156" i="9"/>
  <c r="Q157" i="9"/>
  <c r="AP155" i="9"/>
  <c r="O203" i="9"/>
  <c r="O204" i="9"/>
  <c r="O205" i="9"/>
  <c r="Q203" i="9"/>
  <c r="Q204" i="9"/>
  <c r="Q205" i="9"/>
  <c r="AP203" i="9"/>
  <c r="O49" i="9"/>
  <c r="O47" i="9"/>
  <c r="O48" i="9"/>
  <c r="Q47" i="9"/>
  <c r="Q48" i="9"/>
  <c r="Q49" i="9"/>
  <c r="AP47" i="9"/>
  <c r="O73" i="9"/>
  <c r="O71" i="9"/>
  <c r="O72" i="9"/>
  <c r="Q71" i="9"/>
  <c r="Q72" i="9"/>
  <c r="Q73" i="9"/>
  <c r="AP71" i="9"/>
  <c r="O97" i="9"/>
  <c r="O95" i="9"/>
  <c r="O96" i="9"/>
  <c r="Q95" i="9"/>
  <c r="Q96" i="9"/>
  <c r="Q97" i="9"/>
  <c r="AP95" i="9"/>
  <c r="O121" i="9"/>
  <c r="O119" i="9"/>
  <c r="O120" i="9"/>
  <c r="Q119" i="9"/>
  <c r="Q120" i="9"/>
  <c r="Q121" i="9"/>
  <c r="AP119" i="9"/>
  <c r="O74" i="9"/>
  <c r="O75" i="9"/>
  <c r="O76" i="9"/>
  <c r="Q74" i="9"/>
  <c r="Q75" i="9"/>
  <c r="Q76" i="9"/>
  <c r="AP74" i="9"/>
  <c r="O193" i="9"/>
  <c r="O192" i="9"/>
  <c r="O191" i="9"/>
  <c r="Q191" i="9"/>
  <c r="Q192" i="9"/>
  <c r="Q193" i="9"/>
  <c r="AP191" i="9"/>
  <c r="O217" i="9"/>
  <c r="O216" i="9"/>
  <c r="O215" i="9"/>
  <c r="Q215" i="9"/>
  <c r="Q216" i="9"/>
  <c r="Q217" i="9"/>
  <c r="AP215" i="9"/>
  <c r="O26" i="9"/>
  <c r="O27" i="9"/>
  <c r="O28" i="9"/>
  <c r="Q26" i="9"/>
  <c r="Q27" i="9"/>
  <c r="Q28" i="9"/>
  <c r="AP26" i="9"/>
  <c r="O44" i="9"/>
  <c r="O46" i="9"/>
  <c r="O45" i="9"/>
  <c r="Q46" i="9"/>
  <c r="Q44" i="9"/>
  <c r="Q45" i="9"/>
  <c r="AP44" i="9"/>
  <c r="O70" i="9"/>
  <c r="O68" i="9"/>
  <c r="O69" i="9"/>
  <c r="Q70" i="9"/>
  <c r="Q68" i="9"/>
  <c r="Q69" i="9"/>
  <c r="AP68" i="9"/>
  <c r="O94" i="9"/>
  <c r="O92" i="9"/>
  <c r="O93" i="9"/>
  <c r="Q94" i="9"/>
  <c r="Q92" i="9"/>
  <c r="Q93" i="9"/>
  <c r="AP92" i="9"/>
  <c r="O116" i="9"/>
  <c r="O117" i="9"/>
  <c r="O118" i="9"/>
  <c r="Q118" i="9"/>
  <c r="Q116" i="9"/>
  <c r="Q117" i="9"/>
  <c r="AP116" i="9"/>
  <c r="O142" i="9"/>
  <c r="O140" i="9"/>
  <c r="O141" i="9"/>
  <c r="Q142" i="9"/>
  <c r="Q140" i="9"/>
  <c r="Q141" i="9"/>
  <c r="AP140" i="9"/>
  <c r="O153" i="9"/>
  <c r="O154" i="9"/>
  <c r="O152" i="9"/>
  <c r="Q152" i="9"/>
  <c r="Q153" i="9"/>
  <c r="Q154" i="9"/>
  <c r="AP152" i="9"/>
  <c r="O164" i="9"/>
  <c r="O165" i="9"/>
  <c r="O166" i="9"/>
  <c r="Q166" i="9"/>
  <c r="Q164" i="9"/>
  <c r="Q165" i="9"/>
  <c r="AP164" i="9"/>
  <c r="O177" i="9"/>
  <c r="O178" i="9"/>
  <c r="O176" i="9"/>
  <c r="Q177" i="9"/>
  <c r="Q178" i="9"/>
  <c r="Q176" i="9"/>
  <c r="AP176" i="9"/>
  <c r="O190" i="9"/>
  <c r="O188" i="9"/>
  <c r="O189" i="9"/>
  <c r="Q190" i="9"/>
  <c r="Q188" i="9"/>
  <c r="Q189" i="9"/>
  <c r="AP188" i="9"/>
  <c r="O201" i="9"/>
  <c r="O202" i="9"/>
  <c r="O200" i="9"/>
  <c r="Q200" i="9"/>
  <c r="Q201" i="9"/>
  <c r="Q202" i="9"/>
  <c r="AP200" i="9"/>
  <c r="O214" i="9"/>
  <c r="O212" i="9"/>
  <c r="O213" i="9"/>
  <c r="Q214" i="9"/>
  <c r="Q212" i="9"/>
  <c r="Q213" i="9"/>
  <c r="AP212" i="9"/>
  <c r="O225" i="9"/>
  <c r="O224" i="9"/>
  <c r="O226" i="9"/>
  <c r="Q224" i="9"/>
  <c r="Q225" i="9"/>
  <c r="Q226" i="9"/>
  <c r="AP224" i="9"/>
  <c r="O238" i="9"/>
  <c r="O236" i="9"/>
  <c r="O237" i="9"/>
  <c r="Q238" i="9"/>
  <c r="Q236" i="9"/>
  <c r="Q237" i="9"/>
  <c r="AP236" i="9"/>
  <c r="O249" i="9"/>
  <c r="O250" i="9"/>
  <c r="O248" i="9"/>
  <c r="Q248" i="9"/>
  <c r="Q249" i="9"/>
  <c r="Q250" i="9"/>
  <c r="AP248" i="9"/>
  <c r="O262" i="9"/>
  <c r="O260" i="9"/>
  <c r="O261" i="9"/>
  <c r="Q262" i="9"/>
  <c r="Q260" i="9"/>
  <c r="Q261" i="9"/>
  <c r="AP260" i="9"/>
  <c r="O273" i="9"/>
  <c r="O274" i="9"/>
  <c r="O272" i="9"/>
  <c r="Q273" i="9"/>
  <c r="Q274" i="9"/>
  <c r="Q272" i="9"/>
  <c r="AP272" i="9"/>
  <c r="O284" i="9"/>
  <c r="O285" i="9"/>
  <c r="O286" i="9"/>
  <c r="Q286" i="9"/>
  <c r="Q284" i="9"/>
  <c r="Q285" i="9"/>
  <c r="AP284" i="9"/>
  <c r="O297" i="9"/>
  <c r="O298" i="9"/>
  <c r="O296" i="9"/>
  <c r="Q296" i="9"/>
  <c r="Q297" i="9"/>
  <c r="Q298" i="9"/>
  <c r="AP296" i="9"/>
  <c r="O310" i="9"/>
  <c r="O308" i="9"/>
  <c r="O309" i="9"/>
  <c r="Q310" i="9"/>
  <c r="Q308" i="9"/>
  <c r="Q309" i="9"/>
  <c r="AP308" i="9"/>
  <c r="O41" i="9"/>
  <c r="O42" i="9"/>
  <c r="O43" i="9"/>
  <c r="Q41" i="9"/>
  <c r="Q42" i="9"/>
  <c r="Q43" i="9"/>
  <c r="AP41" i="9"/>
  <c r="O65" i="9"/>
  <c r="O66" i="9"/>
  <c r="O67" i="9"/>
  <c r="Q65" i="9"/>
  <c r="Q67" i="9"/>
  <c r="Q66" i="9"/>
  <c r="AP65" i="9"/>
  <c r="O89" i="9"/>
  <c r="O90" i="9"/>
  <c r="O91" i="9"/>
  <c r="Q91" i="9"/>
  <c r="Q89" i="9"/>
  <c r="Q90" i="9"/>
  <c r="AP89" i="9"/>
  <c r="O113" i="9"/>
  <c r="O114" i="9"/>
  <c r="O115" i="9"/>
  <c r="Q113" i="9"/>
  <c r="Q114" i="9"/>
  <c r="Q115" i="9"/>
  <c r="AP113" i="9"/>
  <c r="O137" i="9"/>
  <c r="O138" i="9"/>
  <c r="O139" i="9"/>
  <c r="Q137" i="9"/>
  <c r="Q139" i="9"/>
  <c r="Q138" i="9"/>
  <c r="AP137" i="9"/>
  <c r="O179" i="9"/>
  <c r="O180" i="9"/>
  <c r="O181" i="9"/>
  <c r="Q180" i="9"/>
  <c r="Q181" i="9"/>
  <c r="Q179" i="9"/>
  <c r="AP179" i="9"/>
  <c r="O251" i="9"/>
  <c r="O252" i="9"/>
  <c r="O253" i="9"/>
  <c r="Q252" i="9"/>
  <c r="Q253" i="9"/>
  <c r="Q251" i="9"/>
  <c r="AP251" i="9"/>
  <c r="O25" i="9"/>
  <c r="O23" i="9"/>
  <c r="O24" i="9"/>
  <c r="Q23" i="9"/>
  <c r="Q24" i="9"/>
  <c r="Q25" i="9"/>
  <c r="AP23" i="9"/>
  <c r="O38" i="9"/>
  <c r="O39" i="9"/>
  <c r="O40" i="9"/>
  <c r="Q38" i="9"/>
  <c r="Q39" i="9"/>
  <c r="Q40" i="9"/>
  <c r="AP38" i="9"/>
  <c r="O62" i="9"/>
  <c r="O63" i="9"/>
  <c r="O64" i="9"/>
  <c r="Q62" i="9"/>
  <c r="Q63" i="9"/>
  <c r="Q64" i="9"/>
  <c r="AP62" i="9"/>
  <c r="O86" i="9"/>
  <c r="O87" i="9"/>
  <c r="O88" i="9"/>
  <c r="Q86" i="9"/>
  <c r="Q87" i="9"/>
  <c r="Q88" i="9"/>
  <c r="AP86" i="9"/>
  <c r="O110" i="9"/>
  <c r="O111" i="9"/>
  <c r="O112" i="9"/>
  <c r="Q110" i="9"/>
  <c r="Q111" i="9"/>
  <c r="Q112" i="9"/>
  <c r="AP110" i="9"/>
  <c r="O134" i="9"/>
  <c r="O136" i="9"/>
  <c r="O135" i="9"/>
  <c r="Q134" i="9"/>
  <c r="Q135" i="9"/>
  <c r="Q136" i="9"/>
  <c r="AP134" i="9"/>
  <c r="O150" i="9"/>
  <c r="O149" i="9"/>
  <c r="O151" i="9"/>
  <c r="Q150" i="9"/>
  <c r="Q151" i="9"/>
  <c r="Q149" i="9"/>
  <c r="AP149" i="9"/>
  <c r="O161" i="9"/>
  <c r="O162" i="9"/>
  <c r="O163" i="9"/>
  <c r="Q161" i="9"/>
  <c r="Q162" i="9"/>
  <c r="Q163" i="9"/>
  <c r="AP161" i="9"/>
  <c r="O174" i="9"/>
  <c r="O173" i="9"/>
  <c r="O175" i="9"/>
  <c r="Q174" i="9"/>
  <c r="Q175" i="9"/>
  <c r="Q173" i="9"/>
  <c r="AP173" i="9"/>
  <c r="O185" i="9"/>
  <c r="O186" i="9"/>
  <c r="O187" i="9"/>
  <c r="Q185" i="9"/>
  <c r="Q186" i="9"/>
  <c r="Q187" i="9"/>
  <c r="AP185" i="9"/>
  <c r="O198" i="9"/>
  <c r="O197" i="9"/>
  <c r="O199" i="9"/>
  <c r="Q198" i="9"/>
  <c r="Q199" i="9"/>
  <c r="Q197" i="9"/>
  <c r="AP197" i="9"/>
  <c r="O209" i="9"/>
  <c r="O210" i="9"/>
  <c r="O211" i="9"/>
  <c r="Q209" i="9"/>
  <c r="Q210" i="9"/>
  <c r="Q211" i="9"/>
  <c r="AP209" i="9"/>
  <c r="O222" i="9"/>
  <c r="O221" i="9"/>
  <c r="O223" i="9"/>
  <c r="Q222" i="9"/>
  <c r="Q223" i="9"/>
  <c r="Q221" i="9"/>
  <c r="AP221" i="9"/>
  <c r="O233" i="9"/>
  <c r="O234" i="9"/>
  <c r="O235" i="9"/>
  <c r="Q233" i="9"/>
  <c r="Q234" i="9"/>
  <c r="Q235" i="9"/>
  <c r="AP233" i="9"/>
  <c r="O245" i="9"/>
  <c r="O246" i="9"/>
  <c r="O247" i="9"/>
  <c r="Q246" i="9"/>
  <c r="Q247" i="9"/>
  <c r="Q245" i="9"/>
  <c r="AP245" i="9"/>
  <c r="O257" i="9"/>
  <c r="O258" i="9"/>
  <c r="O259" i="9"/>
  <c r="Q257" i="9"/>
  <c r="Q258" i="9"/>
  <c r="Q259" i="9"/>
  <c r="AP257" i="9"/>
  <c r="O270" i="9"/>
  <c r="O269" i="9"/>
  <c r="O271" i="9"/>
  <c r="Q270" i="9"/>
  <c r="Q271" i="9"/>
  <c r="Q269" i="9"/>
  <c r="AP269" i="9"/>
  <c r="O281" i="9"/>
  <c r="O282" i="9"/>
  <c r="O283" i="9"/>
  <c r="Q283" i="9"/>
  <c r="Q281" i="9"/>
  <c r="Q282" i="9"/>
  <c r="AP281" i="9"/>
  <c r="O294" i="9"/>
  <c r="O293" i="9"/>
  <c r="O295" i="9"/>
  <c r="Q294" i="9"/>
  <c r="Q295" i="9"/>
  <c r="Q293" i="9"/>
  <c r="AP293" i="9"/>
  <c r="O305" i="9"/>
  <c r="O306" i="9"/>
  <c r="O307" i="9"/>
  <c r="Q305" i="9"/>
  <c r="Q306" i="9"/>
  <c r="Q307" i="9"/>
  <c r="AP305" i="9"/>
  <c r="O17" i="9"/>
  <c r="O18" i="9"/>
  <c r="O19" i="9"/>
  <c r="O35" i="9"/>
  <c r="O36" i="9"/>
  <c r="O37" i="9"/>
  <c r="Q35" i="9"/>
  <c r="Q36" i="9"/>
  <c r="Q37" i="9"/>
  <c r="AP35" i="9"/>
  <c r="O59" i="9"/>
  <c r="O60" i="9"/>
  <c r="O61" i="9"/>
  <c r="Q59" i="9"/>
  <c r="Q60" i="9"/>
  <c r="Q61" i="9"/>
  <c r="AP59" i="9"/>
  <c r="O83" i="9"/>
  <c r="O84" i="9"/>
  <c r="O85" i="9"/>
  <c r="Q84" i="9"/>
  <c r="Q85" i="9"/>
  <c r="Q83" i="9"/>
  <c r="AP83" i="9"/>
  <c r="O107" i="9"/>
  <c r="O108" i="9"/>
  <c r="O109" i="9"/>
  <c r="Q107" i="9"/>
  <c r="Q108" i="9"/>
  <c r="Q109" i="9"/>
  <c r="AP107" i="9"/>
  <c r="O131" i="9"/>
  <c r="O132" i="9"/>
  <c r="O133" i="9"/>
  <c r="Q131" i="9"/>
  <c r="Q132" i="9"/>
  <c r="Q133" i="9"/>
  <c r="AP131" i="9"/>
  <c r="O122" i="9"/>
  <c r="O123" i="9"/>
  <c r="O124" i="9"/>
  <c r="Q123" i="9"/>
  <c r="Q122" i="9"/>
  <c r="Q124" i="9"/>
  <c r="AP122" i="9"/>
  <c r="O145" i="9"/>
  <c r="O144" i="9"/>
  <c r="O143" i="9"/>
  <c r="Q143" i="9"/>
  <c r="Q144" i="9"/>
  <c r="Q145" i="9"/>
  <c r="AP143" i="9"/>
  <c r="O169" i="9"/>
  <c r="O167" i="9"/>
  <c r="O168" i="9"/>
  <c r="Q167" i="9"/>
  <c r="Q169" i="9"/>
  <c r="Q168" i="9"/>
  <c r="AP167" i="9"/>
  <c r="O20" i="9"/>
  <c r="O21" i="9"/>
  <c r="O22" i="9"/>
  <c r="O33" i="9"/>
  <c r="O34" i="9"/>
  <c r="O32" i="9"/>
  <c r="Q32" i="9"/>
  <c r="Q33" i="9"/>
  <c r="Q34" i="9"/>
  <c r="AP32" i="9"/>
  <c r="O57" i="9"/>
  <c r="O58" i="9"/>
  <c r="O56" i="9"/>
  <c r="Q56" i="9"/>
  <c r="Q57" i="9"/>
  <c r="Q58" i="9"/>
  <c r="AP56" i="9"/>
  <c r="O81" i="9"/>
  <c r="O82" i="9"/>
  <c r="O80" i="9"/>
  <c r="Q80" i="9"/>
  <c r="Q81" i="9"/>
  <c r="Q82" i="9"/>
  <c r="AP80" i="9"/>
  <c r="O105" i="9"/>
  <c r="O106" i="9"/>
  <c r="O104" i="9"/>
  <c r="Q104" i="9"/>
  <c r="Q105" i="9"/>
  <c r="Q106" i="9"/>
  <c r="AP104" i="9"/>
  <c r="O129" i="9"/>
  <c r="O130" i="9"/>
  <c r="O128" i="9"/>
  <c r="Q128" i="9"/>
  <c r="Q129" i="9"/>
  <c r="Q130" i="9"/>
  <c r="AP128" i="9"/>
  <c r="O146" i="9"/>
  <c r="O147" i="9"/>
  <c r="O148" i="9"/>
  <c r="Q147" i="9"/>
  <c r="Q146" i="9"/>
  <c r="Q148" i="9"/>
  <c r="AP146" i="9"/>
  <c r="O160" i="9"/>
  <c r="O158" i="9"/>
  <c r="O159" i="9"/>
  <c r="Q158" i="9"/>
  <c r="Q159" i="9"/>
  <c r="Q160" i="9"/>
  <c r="AP158" i="9"/>
  <c r="O170" i="9"/>
  <c r="O171" i="9"/>
  <c r="O172" i="9"/>
  <c r="Q171" i="9"/>
  <c r="Q170" i="9"/>
  <c r="Q172" i="9"/>
  <c r="AP170" i="9"/>
  <c r="O182" i="9"/>
  <c r="O184" i="9"/>
  <c r="O183" i="9"/>
  <c r="Q182" i="9"/>
  <c r="Q183" i="9"/>
  <c r="Q184" i="9"/>
  <c r="AP182" i="9"/>
  <c r="O194" i="9"/>
  <c r="O195" i="9"/>
  <c r="O196" i="9"/>
  <c r="Q195" i="9"/>
  <c r="Q194" i="9"/>
  <c r="Q196" i="9"/>
  <c r="AP194" i="9"/>
  <c r="O208" i="9"/>
  <c r="O206" i="9"/>
  <c r="O207" i="9"/>
  <c r="Q206" i="9"/>
  <c r="Q207" i="9"/>
  <c r="Q208" i="9"/>
  <c r="AP206" i="9"/>
  <c r="O218" i="9"/>
  <c r="O219" i="9"/>
  <c r="O220" i="9"/>
  <c r="Q218" i="9"/>
  <c r="Q220" i="9"/>
  <c r="Q219" i="9"/>
  <c r="AP218" i="9"/>
  <c r="O230" i="9"/>
  <c r="O232" i="9"/>
  <c r="O231" i="9"/>
  <c r="Q230" i="9"/>
  <c r="Q231" i="9"/>
  <c r="Q232" i="9"/>
  <c r="AP230" i="9"/>
  <c r="O242" i="9"/>
  <c r="O243" i="9"/>
  <c r="O244" i="9"/>
  <c r="Q243" i="9"/>
  <c r="Q242" i="9"/>
  <c r="Q244" i="9"/>
  <c r="AP242" i="9"/>
  <c r="O254" i="9"/>
  <c r="O255" i="9"/>
  <c r="O256" i="9"/>
  <c r="Q254" i="9"/>
  <c r="Q255" i="9"/>
  <c r="Q256" i="9"/>
  <c r="AP254" i="9"/>
  <c r="O266" i="9"/>
  <c r="O267" i="9"/>
  <c r="O268" i="9"/>
  <c r="Q267" i="9"/>
  <c r="Q266" i="9"/>
  <c r="Q268" i="9"/>
  <c r="AP266" i="9"/>
  <c r="O280" i="9"/>
  <c r="O278" i="9"/>
  <c r="O279" i="9"/>
  <c r="Q278" i="9"/>
  <c r="Q279" i="9"/>
  <c r="Q280" i="9"/>
  <c r="AP278" i="9"/>
  <c r="O290" i="9"/>
  <c r="O291" i="9"/>
  <c r="O292" i="9"/>
  <c r="Q291" i="9"/>
  <c r="Q290" i="9"/>
  <c r="Q292" i="9"/>
  <c r="AP290" i="9"/>
  <c r="O302" i="9"/>
  <c r="O304" i="9"/>
  <c r="O303" i="9"/>
  <c r="Q302" i="9"/>
  <c r="Q304" i="9"/>
  <c r="Q303" i="9"/>
  <c r="AP302" i="9"/>
  <c r="O30" i="9"/>
  <c r="O29" i="9"/>
  <c r="O31" i="9"/>
  <c r="Q30" i="9"/>
  <c r="Q31" i="9"/>
  <c r="Q29" i="9"/>
  <c r="AP29" i="9"/>
  <c r="O50" i="9"/>
  <c r="O51" i="9"/>
  <c r="O52" i="9"/>
  <c r="Q51" i="9"/>
  <c r="Q50" i="9"/>
  <c r="Q52" i="9"/>
  <c r="AP50" i="9"/>
  <c r="O98" i="9"/>
  <c r="O99" i="9"/>
  <c r="O100" i="9"/>
  <c r="Q99" i="9"/>
  <c r="Q98" i="9"/>
  <c r="Q100" i="9"/>
  <c r="AP98" i="9"/>
  <c r="O227" i="9"/>
  <c r="O228" i="9"/>
  <c r="O229" i="9"/>
  <c r="Q227" i="9"/>
  <c r="Q228" i="9"/>
  <c r="Q229" i="9"/>
  <c r="AP227" i="9"/>
  <c r="O241" i="9"/>
  <c r="O240" i="9"/>
  <c r="O239" i="9"/>
  <c r="Q239" i="9"/>
  <c r="Q240" i="9"/>
  <c r="Q241" i="9"/>
  <c r="AP239" i="9"/>
  <c r="O265" i="9"/>
  <c r="O264" i="9"/>
  <c r="O263" i="9"/>
  <c r="Q263" i="9"/>
  <c r="Q264" i="9"/>
  <c r="Q265" i="9"/>
  <c r="AP263" i="9"/>
  <c r="O275" i="9"/>
  <c r="O276" i="9"/>
  <c r="O277" i="9"/>
  <c r="Q276" i="9"/>
  <c r="Q275" i="9"/>
  <c r="Q277" i="9"/>
  <c r="AP275" i="9"/>
  <c r="O289" i="9"/>
  <c r="O288" i="9"/>
  <c r="O287" i="9"/>
  <c r="Q287" i="9"/>
  <c r="Q288" i="9"/>
  <c r="Q289" i="9"/>
  <c r="AP287" i="9"/>
  <c r="O299" i="9"/>
  <c r="O300" i="9"/>
  <c r="O301" i="9"/>
  <c r="Q300" i="9"/>
  <c r="Q301" i="9"/>
  <c r="Q299" i="9"/>
  <c r="AP299" i="9"/>
  <c r="O313" i="9"/>
  <c r="O312" i="9"/>
  <c r="O311" i="9"/>
  <c r="Q311" i="9"/>
  <c r="Q313" i="9"/>
  <c r="Q312" i="9"/>
  <c r="AP311" i="9"/>
  <c r="O54" i="9"/>
  <c r="O53" i="9"/>
  <c r="O55" i="9"/>
  <c r="Q54" i="9"/>
  <c r="Q55" i="9"/>
  <c r="Q53" i="9"/>
  <c r="AP53" i="9"/>
  <c r="O78" i="9"/>
  <c r="O77" i="9"/>
  <c r="O79" i="9"/>
  <c r="Q78" i="9"/>
  <c r="Q79" i="9"/>
  <c r="Q77" i="9"/>
  <c r="AP77" i="9"/>
  <c r="O102" i="9"/>
  <c r="O101" i="9"/>
  <c r="O103" i="9"/>
  <c r="Q102" i="9"/>
  <c r="Q103" i="9"/>
  <c r="Q101" i="9"/>
  <c r="AP101" i="9"/>
  <c r="O126" i="9"/>
  <c r="O125" i="9"/>
  <c r="O127" i="9"/>
  <c r="Q126" i="9"/>
  <c r="Q127" i="9"/>
  <c r="Q125" i="9"/>
  <c r="AP125" i="9"/>
  <c r="O16" i="9"/>
  <c r="O15" i="9"/>
  <c r="O14" i="9"/>
  <c r="AP14" i="9"/>
  <c r="Q15" i="9"/>
  <c r="Q16" i="9"/>
  <c r="Q14" i="9"/>
  <c r="AO14" i="9"/>
  <c r="Q22" i="9"/>
  <c r="Q20" i="9"/>
  <c r="Q21" i="9"/>
  <c r="AP20" i="9"/>
  <c r="Q17" i="9"/>
  <c r="Q18" i="9"/>
  <c r="Q19" i="9"/>
  <c r="AP17" i="9"/>
  <c r="AU412" i="90"/>
  <c r="AS411" i="90" s="1"/>
  <c r="AU380" i="90"/>
  <c r="AS379" i="90" s="1"/>
  <c r="AU348" i="90"/>
  <c r="AS346" i="90" s="1"/>
  <c r="AU316" i="90"/>
  <c r="AS317" i="90" s="1"/>
  <c r="AU384" i="90"/>
  <c r="AS382" i="90" s="1"/>
  <c r="AU352" i="90"/>
  <c r="AS350" i="90" s="1"/>
  <c r="AS378" i="90"/>
  <c r="AU252" i="90"/>
  <c r="AU188" i="90"/>
  <c r="AU124" i="90"/>
  <c r="AU388" i="90"/>
  <c r="AU356" i="90"/>
  <c r="AU324" i="90"/>
  <c r="AU292" i="90"/>
  <c r="AF230" i="90"/>
  <c r="AF354" i="90"/>
  <c r="AU148" i="90"/>
  <c r="AU84" i="90"/>
  <c r="AU52" i="90"/>
  <c r="AF342" i="90"/>
  <c r="AU264" i="90"/>
  <c r="AU232" i="90"/>
  <c r="AF402" i="90"/>
  <c r="AF370" i="90"/>
  <c r="AU364" i="90"/>
  <c r="AU332" i="90"/>
  <c r="AF146" i="90"/>
  <c r="AU140" i="90"/>
  <c r="AF82" i="90"/>
  <c r="AU76" i="90"/>
  <c r="AF50" i="90"/>
  <c r="AF62" i="90"/>
  <c r="AF42" i="90"/>
  <c r="AU192" i="90"/>
  <c r="AF338" i="90"/>
  <c r="AF322" i="90"/>
  <c r="AX20" i="9"/>
  <c r="AX21" i="9"/>
  <c r="AX22" i="9"/>
  <c r="AX44" i="9"/>
  <c r="AX45" i="9"/>
  <c r="AX46" i="9"/>
  <c r="AX24" i="9"/>
  <c r="AX25" i="9"/>
  <c r="AX23" i="9"/>
  <c r="AX47" i="9"/>
  <c r="AX48" i="9"/>
  <c r="AX49" i="9"/>
  <c r="AX71" i="9"/>
  <c r="AX72" i="9"/>
  <c r="AX73" i="9"/>
  <c r="AX95" i="9"/>
  <c r="AX96" i="9"/>
  <c r="AX97" i="9"/>
  <c r="AX119" i="9"/>
  <c r="AX120" i="9"/>
  <c r="AX121" i="9"/>
  <c r="AX143" i="9"/>
  <c r="AX144" i="9"/>
  <c r="AX145" i="9"/>
  <c r="AX167" i="9"/>
  <c r="AX168" i="9"/>
  <c r="AX169" i="9"/>
  <c r="AX191" i="9"/>
  <c r="AX192" i="9"/>
  <c r="AX193" i="9"/>
  <c r="AX215" i="9"/>
  <c r="AX216" i="9"/>
  <c r="AX217" i="9"/>
  <c r="AX239" i="9"/>
  <c r="AX240" i="9"/>
  <c r="AX241" i="9"/>
  <c r="AX263" i="9"/>
  <c r="AX264" i="9"/>
  <c r="AX265" i="9"/>
  <c r="AX287" i="9"/>
  <c r="AX288" i="9"/>
  <c r="AX289" i="9"/>
  <c r="AX311" i="9"/>
  <c r="AX312" i="9"/>
  <c r="AX313" i="9"/>
  <c r="AX41" i="9"/>
  <c r="AX43" i="9"/>
  <c r="AX42" i="9"/>
  <c r="AX65" i="9"/>
  <c r="AX67" i="9"/>
  <c r="AX66" i="9"/>
  <c r="AX89" i="9"/>
  <c r="AX91" i="9"/>
  <c r="AX90" i="9"/>
  <c r="AX113" i="9"/>
  <c r="AX115" i="9"/>
  <c r="AX114" i="9"/>
  <c r="AX137" i="9"/>
  <c r="AX139" i="9"/>
  <c r="AX138" i="9"/>
  <c r="AX161" i="9"/>
  <c r="AX163" i="9"/>
  <c r="AX162" i="9"/>
  <c r="AX185" i="9"/>
  <c r="AX187" i="9"/>
  <c r="AX186" i="9"/>
  <c r="AX209" i="9"/>
  <c r="AX211" i="9"/>
  <c r="AX210" i="9"/>
  <c r="AX233" i="9"/>
  <c r="AX235" i="9"/>
  <c r="AX234" i="9"/>
  <c r="AX257" i="9"/>
  <c r="AX259" i="9"/>
  <c r="AX258" i="9"/>
  <c r="AX281" i="9"/>
  <c r="AX283" i="9"/>
  <c r="AX282" i="9"/>
  <c r="AX305" i="9"/>
  <c r="AX307" i="9"/>
  <c r="AX306" i="9"/>
  <c r="AX38" i="9"/>
  <c r="AX39" i="9"/>
  <c r="AX40" i="9"/>
  <c r="AX62" i="9"/>
  <c r="AX63" i="9"/>
  <c r="AX64" i="9"/>
  <c r="AX86" i="9"/>
  <c r="AX87" i="9"/>
  <c r="AX88" i="9"/>
  <c r="AX110" i="9"/>
  <c r="AX111" i="9"/>
  <c r="AX112" i="9"/>
  <c r="AX134" i="9"/>
  <c r="AX135" i="9"/>
  <c r="AX136" i="9"/>
  <c r="AX158" i="9"/>
  <c r="AX159" i="9"/>
  <c r="AX160" i="9"/>
  <c r="AX182" i="9"/>
  <c r="AX183" i="9"/>
  <c r="AX184" i="9"/>
  <c r="AX206" i="9"/>
  <c r="AX207" i="9"/>
  <c r="AX208" i="9"/>
  <c r="AX230" i="9"/>
  <c r="AX231" i="9"/>
  <c r="AX232" i="9"/>
  <c r="AX254" i="9"/>
  <c r="AX255" i="9"/>
  <c r="AX256" i="9"/>
  <c r="AX278" i="9"/>
  <c r="AX279" i="9"/>
  <c r="AX280" i="9"/>
  <c r="AX302" i="9"/>
  <c r="AX303" i="9"/>
  <c r="AX304" i="9"/>
  <c r="AX17" i="9"/>
  <c r="AX18" i="9"/>
  <c r="AX19" i="9"/>
  <c r="AX68" i="9"/>
  <c r="AX69" i="9"/>
  <c r="AX70" i="9"/>
  <c r="AX36" i="9"/>
  <c r="AX37" i="9"/>
  <c r="AX35" i="9"/>
  <c r="AX60" i="9"/>
  <c r="AX61" i="9"/>
  <c r="AX59" i="9"/>
  <c r="AX84" i="9"/>
  <c r="AX85" i="9"/>
  <c r="AX83" i="9"/>
  <c r="AX108" i="9"/>
  <c r="AX109" i="9"/>
  <c r="AX107" i="9"/>
  <c r="AX132" i="9"/>
  <c r="AX133" i="9"/>
  <c r="AX131" i="9"/>
  <c r="AX156" i="9"/>
  <c r="AX157" i="9"/>
  <c r="AX155" i="9"/>
  <c r="AX180" i="9"/>
  <c r="AX181" i="9"/>
  <c r="AX179" i="9"/>
  <c r="AX204" i="9"/>
  <c r="AX205" i="9"/>
  <c r="AX203" i="9"/>
  <c r="AX228" i="9"/>
  <c r="AX229" i="9"/>
  <c r="AX227" i="9"/>
  <c r="AX252" i="9"/>
  <c r="AX253" i="9"/>
  <c r="AX251" i="9"/>
  <c r="AX276" i="9"/>
  <c r="AX277" i="9"/>
  <c r="AX275" i="9"/>
  <c r="AX300" i="9"/>
  <c r="AX301" i="9"/>
  <c r="AX299" i="9"/>
  <c r="AX116" i="9"/>
  <c r="AX117" i="9"/>
  <c r="AX118" i="9"/>
  <c r="AX140" i="9"/>
  <c r="AX141" i="9"/>
  <c r="AX142" i="9"/>
  <c r="AX34" i="9"/>
  <c r="AX32" i="9"/>
  <c r="AX33" i="9"/>
  <c r="AX56" i="9"/>
  <c r="AX57" i="9"/>
  <c r="AX58" i="9"/>
  <c r="AX80" i="9"/>
  <c r="AX81" i="9"/>
  <c r="AX82" i="9"/>
  <c r="AX104" i="9"/>
  <c r="AX105" i="9"/>
  <c r="AX106" i="9"/>
  <c r="AX128" i="9"/>
  <c r="AX129" i="9"/>
  <c r="AX130" i="9"/>
  <c r="AX152" i="9"/>
  <c r="AX153" i="9"/>
  <c r="AX154" i="9"/>
  <c r="AX176" i="9"/>
  <c r="AX177" i="9"/>
  <c r="AX178" i="9"/>
  <c r="AX200" i="9"/>
  <c r="AX201" i="9"/>
  <c r="AX202" i="9"/>
  <c r="AX224" i="9"/>
  <c r="AX225" i="9"/>
  <c r="AX226" i="9"/>
  <c r="AX248" i="9"/>
  <c r="AX249" i="9"/>
  <c r="AX250" i="9"/>
  <c r="AX272" i="9"/>
  <c r="AX273" i="9"/>
  <c r="AX274" i="9"/>
  <c r="AX296" i="9"/>
  <c r="AX297" i="9"/>
  <c r="AX298" i="9"/>
  <c r="AX164" i="9"/>
  <c r="AX165" i="9"/>
  <c r="AX166" i="9"/>
  <c r="AX188" i="9"/>
  <c r="AX189" i="9"/>
  <c r="AX190" i="9"/>
  <c r="AX212" i="9"/>
  <c r="AX213" i="9"/>
  <c r="AX214" i="9"/>
  <c r="AX236" i="9"/>
  <c r="AX237" i="9"/>
  <c r="AX238" i="9"/>
  <c r="AX260" i="9"/>
  <c r="AX261" i="9"/>
  <c r="AX262" i="9"/>
  <c r="AX284" i="9"/>
  <c r="AX285" i="9"/>
  <c r="AX286" i="9"/>
  <c r="AX308" i="9"/>
  <c r="AX309" i="9"/>
  <c r="AX310" i="9"/>
  <c r="AX29" i="9"/>
  <c r="AX30" i="9"/>
  <c r="AX31" i="9"/>
  <c r="AX53" i="9"/>
  <c r="AX54" i="9"/>
  <c r="AX55" i="9"/>
  <c r="AX77" i="9"/>
  <c r="AX78" i="9"/>
  <c r="AX79" i="9"/>
  <c r="AX101" i="9"/>
  <c r="AX102" i="9"/>
  <c r="AX103" i="9"/>
  <c r="AX125" i="9"/>
  <c r="AX126" i="9"/>
  <c r="AX127" i="9"/>
  <c r="AX149" i="9"/>
  <c r="AX150" i="9"/>
  <c r="AX151" i="9"/>
  <c r="AX173" i="9"/>
  <c r="AX174" i="9"/>
  <c r="AX175" i="9"/>
  <c r="AX197" i="9"/>
  <c r="AX198" i="9"/>
  <c r="AX199" i="9"/>
  <c r="AX221" i="9"/>
  <c r="AX222" i="9"/>
  <c r="AX223" i="9"/>
  <c r="AX245" i="9"/>
  <c r="AX246" i="9"/>
  <c r="AX247" i="9"/>
  <c r="AX269" i="9"/>
  <c r="AX270" i="9"/>
  <c r="AX271" i="9"/>
  <c r="AX293" i="9"/>
  <c r="AX294" i="9"/>
  <c r="AX295" i="9"/>
  <c r="AX92" i="9"/>
  <c r="AX93" i="9"/>
  <c r="AX94" i="9"/>
  <c r="AX26" i="9"/>
  <c r="AX27" i="9"/>
  <c r="AX28" i="9"/>
  <c r="AX52" i="9"/>
  <c r="AX51" i="9"/>
  <c r="AX50" i="9"/>
  <c r="AX76" i="9"/>
  <c r="AX75" i="9"/>
  <c r="AX74" i="9"/>
  <c r="AX100" i="9"/>
  <c r="AX99" i="9"/>
  <c r="AX98" i="9"/>
  <c r="AX124" i="9"/>
  <c r="AX123" i="9"/>
  <c r="AX122" i="9"/>
  <c r="AX148" i="9"/>
  <c r="AX147" i="9"/>
  <c r="AX146" i="9"/>
  <c r="AX172" i="9"/>
  <c r="AX171" i="9"/>
  <c r="AX170" i="9"/>
  <c r="AX196" i="9"/>
  <c r="AX195" i="9"/>
  <c r="AX194" i="9"/>
  <c r="AX220" i="9"/>
  <c r="AX219" i="9"/>
  <c r="AX218" i="9"/>
  <c r="AX244" i="9"/>
  <c r="AX243" i="9"/>
  <c r="AX242" i="9"/>
  <c r="AX268" i="9"/>
  <c r="AX267" i="9"/>
  <c r="AX266" i="9"/>
  <c r="AX292" i="9"/>
  <c r="AX291" i="9"/>
  <c r="AX290" i="9"/>
  <c r="AF166" i="90"/>
  <c r="AF102" i="90"/>
  <c r="AU268" i="90"/>
  <c r="AF190" i="90"/>
  <c r="AU184" i="90"/>
  <c r="AU88" i="90"/>
  <c r="AU132" i="90"/>
  <c r="AU80" i="90"/>
  <c r="AU168" i="90"/>
  <c r="AF262" i="90"/>
  <c r="AU312" i="90"/>
  <c r="AU368" i="90"/>
  <c r="AF310" i="90"/>
  <c r="AU304" i="90"/>
  <c r="AU308" i="90"/>
  <c r="AU276" i="90"/>
  <c r="AF274" i="90"/>
  <c r="AU288" i="90"/>
  <c r="AU244" i="90"/>
  <c r="AU196" i="90"/>
  <c r="AF186" i="90"/>
  <c r="AU212" i="90"/>
  <c r="AU108" i="90"/>
  <c r="AF94" i="90"/>
  <c r="AU48" i="90"/>
  <c r="AF406" i="90"/>
  <c r="AF158" i="90"/>
  <c r="AU392" i="90"/>
  <c r="AF366" i="90"/>
  <c r="AF334" i="90"/>
  <c r="AU328" i="90"/>
  <c r="AF290" i="90"/>
  <c r="AU284" i="90"/>
  <c r="AF250" i="90"/>
  <c r="AF382" i="90"/>
  <c r="AU296" i="90"/>
  <c r="AF390" i="90"/>
  <c r="AF358" i="90"/>
  <c r="AU160" i="90"/>
  <c r="AF278" i="90"/>
  <c r="AF210" i="90"/>
  <c r="AU204" i="90"/>
  <c r="AF178" i="90"/>
  <c r="AF46" i="90"/>
  <c r="AU260" i="90"/>
  <c r="AF258" i="90"/>
  <c r="AU376" i="90"/>
  <c r="AF374" i="90"/>
  <c r="AF306" i="90"/>
  <c r="AF410" i="90"/>
  <c r="AF362" i="90"/>
  <c r="AF330" i="90"/>
  <c r="AF326" i="90"/>
  <c r="AF302" i="90"/>
  <c r="AF222" i="90"/>
  <c r="AU152" i="90"/>
  <c r="AU400" i="90"/>
  <c r="AF350" i="90"/>
  <c r="AF294" i="90"/>
  <c r="AF286" i="90"/>
  <c r="AU240" i="90"/>
  <c r="AF218" i="90"/>
  <c r="AU176" i="90"/>
  <c r="AF150" i="90"/>
  <c r="AF122" i="90"/>
  <c r="AU112" i="90"/>
  <c r="AF386" i="90"/>
  <c r="AF130" i="90"/>
  <c r="AF86" i="90"/>
  <c r="AF58" i="90"/>
  <c r="AF398" i="90"/>
  <c r="AF346" i="90"/>
  <c r="AU336" i="90"/>
  <c r="AF238" i="90"/>
  <c r="AF206" i="90"/>
  <c r="AF174" i="90"/>
  <c r="AF110" i="90"/>
  <c r="AU404" i="90"/>
  <c r="AU180" i="90"/>
  <c r="AU116" i="90"/>
  <c r="AF394" i="90"/>
  <c r="AU280" i="90"/>
  <c r="AF234" i="90"/>
  <c r="AU224" i="90"/>
  <c r="AU408" i="90"/>
  <c r="AU372" i="90"/>
  <c r="AU340" i="90"/>
  <c r="AF318" i="90"/>
  <c r="AF246" i="90"/>
  <c r="AF242" i="90"/>
  <c r="AU236" i="90"/>
  <c r="AU172" i="90"/>
  <c r="AF118" i="90"/>
  <c r="AF114" i="90"/>
  <c r="AU44" i="90"/>
  <c r="AU248" i="90"/>
  <c r="AF202" i="90"/>
  <c r="AU156" i="90"/>
  <c r="AF142" i="90"/>
  <c r="AU144" i="90"/>
  <c r="AU120" i="90"/>
  <c r="AF314" i="90"/>
  <c r="AU300" i="90"/>
  <c r="AF214" i="90"/>
  <c r="AU216" i="90"/>
  <c r="AU56" i="90"/>
  <c r="AU228" i="90"/>
  <c r="AF134" i="90"/>
  <c r="AU136" i="90"/>
  <c r="AU100" i="90"/>
  <c r="AU68" i="90"/>
  <c r="AF54" i="90"/>
  <c r="AF226" i="90"/>
  <c r="AU220" i="90"/>
  <c r="AU208" i="90"/>
  <c r="AF98" i="90"/>
  <c r="AU92" i="90"/>
  <c r="AF78" i="90"/>
  <c r="AF66" i="90"/>
  <c r="AU60" i="90"/>
  <c r="AU344" i="90"/>
  <c r="AU320" i="90"/>
  <c r="AF254" i="90"/>
  <c r="AU256" i="90"/>
  <c r="AF194" i="90"/>
  <c r="AF182" i="90"/>
  <c r="AF162" i="90"/>
  <c r="AU164" i="90"/>
  <c r="AF126" i="90"/>
  <c r="AU128" i="90"/>
  <c r="AU104" i="90"/>
  <c r="AF70" i="90"/>
  <c r="AU72" i="90"/>
  <c r="AU396" i="90"/>
  <c r="AF198" i="90"/>
  <c r="AU200" i="90"/>
  <c r="AF106" i="90"/>
  <c r="AU360" i="90"/>
  <c r="AF270" i="90"/>
  <c r="AU272" i="90"/>
  <c r="AU96" i="90"/>
  <c r="AF74" i="90"/>
  <c r="AU64" i="90"/>
  <c r="AX16" i="9"/>
  <c r="AX15" i="9"/>
  <c r="AX14" i="9"/>
  <c r="AO32" i="9"/>
  <c r="AF378" i="90"/>
  <c r="AF266" i="90"/>
  <c r="AF138" i="90"/>
  <c r="AF282" i="90"/>
  <c r="AF154" i="90"/>
  <c r="AF298" i="90"/>
  <c r="AF170" i="90"/>
  <c r="AF90" i="90"/>
  <c r="AW14" i="83" l="1"/>
  <c r="AS381" i="90"/>
  <c r="AS315" i="90"/>
  <c r="AS314" i="90"/>
  <c r="AS413" i="90"/>
  <c r="AS349" i="90"/>
  <c r="AS410" i="90"/>
  <c r="AS347" i="90"/>
  <c r="AS353" i="90"/>
  <c r="AS351" i="90"/>
  <c r="AS385" i="90"/>
  <c r="AS383" i="90"/>
  <c r="AS374" i="90"/>
  <c r="AS375" i="90"/>
  <c r="AS377" i="90"/>
  <c r="AS270" i="90"/>
  <c r="AS271" i="90"/>
  <c r="AS273" i="90"/>
  <c r="AS162" i="90"/>
  <c r="AS163" i="90"/>
  <c r="AS165" i="90"/>
  <c r="AS93" i="90"/>
  <c r="AS90" i="90"/>
  <c r="AS91" i="90"/>
  <c r="AS66" i="90"/>
  <c r="AS67" i="90"/>
  <c r="AS69" i="90"/>
  <c r="AS214" i="90"/>
  <c r="AS215" i="90"/>
  <c r="AS217" i="90"/>
  <c r="AS157" i="90"/>
  <c r="AS154" i="90"/>
  <c r="AS155" i="90"/>
  <c r="AS170" i="90"/>
  <c r="AS171" i="90"/>
  <c r="AS173" i="90"/>
  <c r="AS402" i="90"/>
  <c r="AS403" i="90"/>
  <c r="AS405" i="90"/>
  <c r="AS398" i="90"/>
  <c r="AS399" i="90"/>
  <c r="AS401" i="90"/>
  <c r="AS286" i="90"/>
  <c r="AS287" i="90"/>
  <c r="AS289" i="90"/>
  <c r="AS182" i="90"/>
  <c r="AS183" i="90"/>
  <c r="AS185" i="90"/>
  <c r="AS362" i="90"/>
  <c r="AS363" i="90"/>
  <c r="AS365" i="90"/>
  <c r="AS290" i="90"/>
  <c r="AS291" i="90"/>
  <c r="AS293" i="90"/>
  <c r="AS46" i="90"/>
  <c r="AS47" i="90"/>
  <c r="AS49" i="90"/>
  <c r="AS167" i="90"/>
  <c r="AS169" i="90"/>
  <c r="AS166" i="90"/>
  <c r="AS231" i="90"/>
  <c r="AS233" i="90"/>
  <c r="AS230" i="90"/>
  <c r="AS322" i="90"/>
  <c r="AS323" i="90"/>
  <c r="AS325" i="90"/>
  <c r="AS98" i="90"/>
  <c r="AS99" i="90"/>
  <c r="AS101" i="90"/>
  <c r="AS359" i="90"/>
  <c r="AS361" i="90"/>
  <c r="AS358" i="90"/>
  <c r="AS206" i="90"/>
  <c r="AS207" i="90"/>
  <c r="AS209" i="90"/>
  <c r="AS135" i="90"/>
  <c r="AS137" i="90"/>
  <c r="AS134" i="90"/>
  <c r="AS298" i="90"/>
  <c r="AS299" i="90"/>
  <c r="AS301" i="90"/>
  <c r="AS246" i="90"/>
  <c r="AS247" i="90"/>
  <c r="AS249" i="90"/>
  <c r="AS174" i="90"/>
  <c r="AS175" i="90"/>
  <c r="AS177" i="90"/>
  <c r="AS295" i="90"/>
  <c r="AS297" i="90"/>
  <c r="AS294" i="90"/>
  <c r="AS285" i="90"/>
  <c r="AS282" i="90"/>
  <c r="AS283" i="90"/>
  <c r="AS274" i="90"/>
  <c r="AS275" i="90"/>
  <c r="AS277" i="90"/>
  <c r="AS263" i="90"/>
  <c r="AS265" i="90"/>
  <c r="AS262" i="90"/>
  <c r="AS354" i="90"/>
  <c r="AS355" i="90"/>
  <c r="AS357" i="90"/>
  <c r="AS125" i="90"/>
  <c r="AS122" i="90"/>
  <c r="AS123" i="90"/>
  <c r="AS394" i="90"/>
  <c r="AS395" i="90"/>
  <c r="AS397" i="90"/>
  <c r="AS71" i="90"/>
  <c r="AS73" i="90"/>
  <c r="AS70" i="90"/>
  <c r="AS221" i="90"/>
  <c r="AS218" i="90"/>
  <c r="AS219" i="90"/>
  <c r="AS222" i="90"/>
  <c r="AS223" i="90"/>
  <c r="AS225" i="90"/>
  <c r="AS258" i="90"/>
  <c r="AS259" i="90"/>
  <c r="AS261" i="90"/>
  <c r="AS106" i="90"/>
  <c r="AS107" i="90"/>
  <c r="AS109" i="90"/>
  <c r="AS306" i="90"/>
  <c r="AS307" i="90"/>
  <c r="AS309" i="90"/>
  <c r="AS266" i="90"/>
  <c r="AS267" i="90"/>
  <c r="AS269" i="90"/>
  <c r="AS74" i="90"/>
  <c r="AS75" i="90"/>
  <c r="AS77" i="90"/>
  <c r="AS386" i="90"/>
  <c r="AS387" i="90"/>
  <c r="AS389" i="90"/>
  <c r="AS189" i="90"/>
  <c r="AS186" i="90"/>
  <c r="AS187" i="90"/>
  <c r="AS254" i="90"/>
  <c r="AS255" i="90"/>
  <c r="AS257" i="90"/>
  <c r="AS226" i="90"/>
  <c r="AS227" i="90"/>
  <c r="AS229" i="90"/>
  <c r="AS238" i="90"/>
  <c r="AS239" i="90"/>
  <c r="AS241" i="90"/>
  <c r="AS327" i="90"/>
  <c r="AS329" i="90"/>
  <c r="AS326" i="90"/>
  <c r="AS210" i="90"/>
  <c r="AS211" i="90"/>
  <c r="AS213" i="90"/>
  <c r="AS302" i="90"/>
  <c r="AS303" i="90"/>
  <c r="AS305" i="90"/>
  <c r="AS78" i="90"/>
  <c r="AS79" i="90"/>
  <c r="AS81" i="90"/>
  <c r="AS190" i="90"/>
  <c r="AS191" i="90"/>
  <c r="AS193" i="90"/>
  <c r="AS50" i="90"/>
  <c r="AS51" i="90"/>
  <c r="AS53" i="90"/>
  <c r="AS253" i="90"/>
  <c r="AS250" i="90"/>
  <c r="AS251" i="90"/>
  <c r="AS62" i="90"/>
  <c r="AS63" i="90"/>
  <c r="AS65" i="90"/>
  <c r="AS103" i="90"/>
  <c r="AS105" i="90"/>
  <c r="AS102" i="90"/>
  <c r="AS61" i="90"/>
  <c r="AS58" i="90"/>
  <c r="AS59" i="90"/>
  <c r="AS118" i="90"/>
  <c r="AS119" i="90"/>
  <c r="AS121" i="90"/>
  <c r="AS338" i="90"/>
  <c r="AS339" i="90"/>
  <c r="AS341" i="90"/>
  <c r="AS278" i="90"/>
  <c r="AS279" i="90"/>
  <c r="AS281" i="90"/>
  <c r="AS138" i="90"/>
  <c r="AS139" i="90"/>
  <c r="AS141" i="90"/>
  <c r="AS82" i="90"/>
  <c r="AS83" i="90"/>
  <c r="AS85" i="90"/>
  <c r="AS126" i="90"/>
  <c r="AS127" i="90"/>
  <c r="AS129" i="90"/>
  <c r="AS318" i="90"/>
  <c r="AS319" i="90"/>
  <c r="AS321" i="90"/>
  <c r="AS142" i="90"/>
  <c r="AS143" i="90"/>
  <c r="AS145" i="90"/>
  <c r="AS42" i="90"/>
  <c r="AS43" i="90"/>
  <c r="AS45" i="90"/>
  <c r="AS370" i="90"/>
  <c r="AS371" i="90"/>
  <c r="AS373" i="90"/>
  <c r="AS114" i="90"/>
  <c r="AS115" i="90"/>
  <c r="AS117" i="90"/>
  <c r="AS334" i="90"/>
  <c r="AS335" i="90"/>
  <c r="AS337" i="90"/>
  <c r="AS194" i="90"/>
  <c r="AS195" i="90"/>
  <c r="AS197" i="90"/>
  <c r="AS366" i="90"/>
  <c r="AS367" i="90"/>
  <c r="AS369" i="90"/>
  <c r="AS130" i="90"/>
  <c r="AS131" i="90"/>
  <c r="AS133" i="90"/>
  <c r="AS146" i="90"/>
  <c r="AS147" i="90"/>
  <c r="AS149" i="90"/>
  <c r="AS199" i="90"/>
  <c r="AS201" i="90"/>
  <c r="AS198" i="90"/>
  <c r="AS234" i="90"/>
  <c r="AS235" i="90"/>
  <c r="AS237" i="90"/>
  <c r="AS150" i="90"/>
  <c r="AS151" i="90"/>
  <c r="AS153" i="90"/>
  <c r="AS94" i="90"/>
  <c r="AS95" i="90"/>
  <c r="AS97" i="90"/>
  <c r="AS342" i="90"/>
  <c r="AS343" i="90"/>
  <c r="AS345" i="90"/>
  <c r="AS54" i="90"/>
  <c r="AS55" i="90"/>
  <c r="AS57" i="90"/>
  <c r="AS406" i="90"/>
  <c r="AS407" i="90"/>
  <c r="AS409" i="90"/>
  <c r="AS178" i="90"/>
  <c r="AS179" i="90"/>
  <c r="AS181" i="90"/>
  <c r="AS110" i="90"/>
  <c r="AS111" i="90"/>
  <c r="AS113" i="90"/>
  <c r="AS202" i="90"/>
  <c r="AS203" i="90"/>
  <c r="AS205" i="90"/>
  <c r="AS158" i="90"/>
  <c r="AS159" i="90"/>
  <c r="AS161" i="90"/>
  <c r="AS391" i="90"/>
  <c r="AS393" i="90"/>
  <c r="AS390" i="90"/>
  <c r="AS242" i="90"/>
  <c r="AS243" i="90"/>
  <c r="AS245" i="90"/>
  <c r="AS310" i="90"/>
  <c r="AS311" i="90"/>
  <c r="AS313" i="90"/>
  <c r="AS86" i="90"/>
  <c r="AS87" i="90"/>
  <c r="AS89" i="90"/>
  <c r="AS330" i="90"/>
  <c r="AS331" i="90"/>
  <c r="AS333" i="90"/>
  <c r="AM34" i="9"/>
  <c r="AM33" i="9"/>
  <c r="AO22" i="90"/>
  <c r="AO26" i="90"/>
  <c r="AO30" i="90"/>
  <c r="AO34" i="90"/>
  <c r="AO38" i="90"/>
  <c r="AO18" i="90"/>
  <c r="AM14" i="90"/>
  <c r="AN14" i="90"/>
  <c r="AQ14" i="90"/>
  <c r="AU8" i="9"/>
  <c r="Z75" i="70" s="1"/>
  <c r="AU7" i="9"/>
  <c r="AJ11" i="9" l="1"/>
  <c r="AI82" i="70"/>
  <c r="AR1" i="90" l="1"/>
  <c r="AR1" i="83"/>
  <c r="AL1" i="9"/>
  <c r="AD1" i="70"/>
  <c r="BH7" i="83"/>
  <c r="AR11" i="83" s="1"/>
  <c r="S143" i="70" s="1"/>
  <c r="BE7" i="83"/>
  <c r="BB7" i="83"/>
  <c r="AY7" i="83"/>
  <c r="AT14" i="9"/>
  <c r="AI11" i="9" s="1"/>
  <c r="AB313" i="9"/>
  <c r="AB312" i="9"/>
  <c r="AB311" i="9"/>
  <c r="AB310" i="9"/>
  <c r="AB309" i="9"/>
  <c r="AB308" i="9"/>
  <c r="AB307" i="9"/>
  <c r="AB306" i="9"/>
  <c r="AB305" i="9"/>
  <c r="AB304" i="9"/>
  <c r="AB303" i="9"/>
  <c r="AB302" i="9"/>
  <c r="AB301" i="9"/>
  <c r="AB300" i="9"/>
  <c r="AB299" i="9"/>
  <c r="AB298" i="9"/>
  <c r="AB297" i="9"/>
  <c r="AB296" i="9"/>
  <c r="AB295" i="9"/>
  <c r="AB294" i="9"/>
  <c r="AB293" i="9"/>
  <c r="AB292" i="9"/>
  <c r="AB291" i="9"/>
  <c r="AB290" i="9"/>
  <c r="AB289" i="9"/>
  <c r="AB288" i="9"/>
  <c r="AB287" i="9"/>
  <c r="AB286" i="9"/>
  <c r="AB285" i="9"/>
  <c r="AB284" i="9"/>
  <c r="AB283" i="9"/>
  <c r="AB282" i="9"/>
  <c r="AB281" i="9"/>
  <c r="AB280" i="9"/>
  <c r="AB279" i="9"/>
  <c r="AB278" i="9"/>
  <c r="AB277" i="9"/>
  <c r="AB276" i="9"/>
  <c r="AB275" i="9"/>
  <c r="AB274" i="9"/>
  <c r="AB273" i="9"/>
  <c r="AB272" i="9"/>
  <c r="AB271" i="9"/>
  <c r="AB270" i="9"/>
  <c r="AB269" i="9"/>
  <c r="AB268" i="9"/>
  <c r="AB267" i="9"/>
  <c r="AB266" i="9"/>
  <c r="AB265" i="9"/>
  <c r="AB264" i="9"/>
  <c r="AB263" i="9"/>
  <c r="AB262" i="9"/>
  <c r="AB261" i="9"/>
  <c r="AB260" i="9"/>
  <c r="AB259" i="9"/>
  <c r="AB258" i="9"/>
  <c r="AB257" i="9"/>
  <c r="AB256" i="9"/>
  <c r="AB255" i="9"/>
  <c r="AB254" i="9"/>
  <c r="AB253" i="9"/>
  <c r="AB252" i="9"/>
  <c r="AB251" i="9"/>
  <c r="AB250" i="9"/>
  <c r="AB249" i="9"/>
  <c r="AB248" i="9"/>
  <c r="AB247" i="9"/>
  <c r="AB246" i="9"/>
  <c r="AB245" i="9"/>
  <c r="AB244" i="9"/>
  <c r="AB243" i="9"/>
  <c r="AB242" i="9"/>
  <c r="AB241" i="9"/>
  <c r="AB240" i="9"/>
  <c r="AB239" i="9"/>
  <c r="AB238" i="9"/>
  <c r="AB237" i="9"/>
  <c r="AB236" i="9"/>
  <c r="AB235" i="9"/>
  <c r="AB234" i="9"/>
  <c r="AB233" i="9"/>
  <c r="AB232" i="9"/>
  <c r="AB231" i="9"/>
  <c r="AB230" i="9"/>
  <c r="AB229" i="9"/>
  <c r="AB228" i="9"/>
  <c r="AB227" i="9"/>
  <c r="AB226" i="9"/>
  <c r="AB225" i="9"/>
  <c r="AB224" i="9"/>
  <c r="AB223" i="9"/>
  <c r="AB222" i="9"/>
  <c r="AB221" i="9"/>
  <c r="AB220" i="9"/>
  <c r="AB219" i="9"/>
  <c r="AB218" i="9"/>
  <c r="AB217" i="9"/>
  <c r="AB216" i="9"/>
  <c r="AB215" i="9"/>
  <c r="AB214" i="9"/>
  <c r="AB213" i="9"/>
  <c r="AB212" i="9"/>
  <c r="AB211" i="9"/>
  <c r="AB210" i="9"/>
  <c r="AB209" i="9"/>
  <c r="AB208" i="9"/>
  <c r="AB207" i="9"/>
  <c r="AB206" i="9"/>
  <c r="AB205" i="9"/>
  <c r="AB204" i="9"/>
  <c r="AB203" i="9"/>
  <c r="AB202" i="9"/>
  <c r="AB201" i="9"/>
  <c r="AB200" i="9"/>
  <c r="AB199" i="9"/>
  <c r="AB198" i="9"/>
  <c r="AB197" i="9"/>
  <c r="AB196" i="9"/>
  <c r="AB195" i="9"/>
  <c r="AB194" i="9"/>
  <c r="AB193" i="9"/>
  <c r="AB192" i="9"/>
  <c r="AB191" i="9"/>
  <c r="AB190" i="9"/>
  <c r="AB189" i="9"/>
  <c r="AB188" i="9"/>
  <c r="AB187" i="9"/>
  <c r="AB186" i="9"/>
  <c r="AB185" i="9"/>
  <c r="AB184" i="9"/>
  <c r="AB183" i="9"/>
  <c r="AB182" i="9"/>
  <c r="AB181" i="9"/>
  <c r="AB180" i="9"/>
  <c r="AB179" i="9"/>
  <c r="AB178" i="9"/>
  <c r="AB177" i="9"/>
  <c r="AB176" i="9"/>
  <c r="AB175" i="9"/>
  <c r="AB174" i="9"/>
  <c r="AB173" i="9"/>
  <c r="AB172" i="9"/>
  <c r="AB171" i="9"/>
  <c r="AB170" i="9"/>
  <c r="AB169" i="9"/>
  <c r="AB168" i="9"/>
  <c r="AB167" i="9"/>
  <c r="AB166" i="9"/>
  <c r="AB165" i="9"/>
  <c r="AB164" i="9"/>
  <c r="AB163" i="9"/>
  <c r="AB162" i="9"/>
  <c r="AB161" i="9"/>
  <c r="AB160" i="9"/>
  <c r="AB159" i="9"/>
  <c r="AB158" i="9"/>
  <c r="AB157" i="9"/>
  <c r="AB156" i="9"/>
  <c r="AB155" i="9"/>
  <c r="AB154" i="9"/>
  <c r="AB153" i="9"/>
  <c r="AB152" i="9"/>
  <c r="AB151" i="9"/>
  <c r="AB150" i="9"/>
  <c r="AB149" i="9"/>
  <c r="AB148" i="9"/>
  <c r="AB147" i="9"/>
  <c r="AB146" i="9"/>
  <c r="AB145" i="9"/>
  <c r="AB144" i="9"/>
  <c r="AB143" i="9"/>
  <c r="AB142" i="9"/>
  <c r="AB141" i="9"/>
  <c r="AB140" i="9"/>
  <c r="AB139" i="9"/>
  <c r="AB138" i="9"/>
  <c r="AB137" i="9"/>
  <c r="AB136" i="9"/>
  <c r="AB135" i="9"/>
  <c r="AB134" i="9"/>
  <c r="AB133" i="9"/>
  <c r="AB132" i="9"/>
  <c r="AB131" i="9"/>
  <c r="AB130" i="9"/>
  <c r="AB129" i="9"/>
  <c r="AB128" i="9"/>
  <c r="AB127" i="9"/>
  <c r="AB126" i="9"/>
  <c r="AB125" i="9"/>
  <c r="AB124" i="9"/>
  <c r="AB123" i="9"/>
  <c r="AB122" i="9"/>
  <c r="AB121" i="9"/>
  <c r="AB120" i="9"/>
  <c r="AB119" i="9"/>
  <c r="AB118" i="9"/>
  <c r="AB117" i="9"/>
  <c r="AB116" i="9"/>
  <c r="AB115" i="9"/>
  <c r="AB114" i="9"/>
  <c r="AB113" i="9"/>
  <c r="AB112" i="9"/>
  <c r="AB111" i="9"/>
  <c r="AB110" i="9"/>
  <c r="AB109" i="9"/>
  <c r="AB108" i="9"/>
  <c r="AB107" i="9"/>
  <c r="AB106" i="9"/>
  <c r="AB105" i="9"/>
  <c r="AB104" i="9"/>
  <c r="AB103" i="9"/>
  <c r="AB102" i="9"/>
  <c r="AB101" i="9"/>
  <c r="AB100" i="9"/>
  <c r="AB99" i="9"/>
  <c r="AB98" i="9"/>
  <c r="AB97" i="9"/>
  <c r="AB96" i="9"/>
  <c r="AB95" i="9"/>
  <c r="AB94" i="9"/>
  <c r="AB93" i="9"/>
  <c r="AB92" i="9"/>
  <c r="AB91" i="9"/>
  <c r="AB90" i="9"/>
  <c r="AB89" i="9"/>
  <c r="AB88" i="9"/>
  <c r="AB87" i="9"/>
  <c r="AB86" i="9"/>
  <c r="AB85" i="9"/>
  <c r="AB84" i="9"/>
  <c r="AB83" i="9"/>
  <c r="AB82" i="9"/>
  <c r="AB81" i="9"/>
  <c r="AB80" i="9"/>
  <c r="AB79" i="9"/>
  <c r="AB78" i="9"/>
  <c r="AB77" i="9"/>
  <c r="AB76" i="9"/>
  <c r="AB75" i="9"/>
  <c r="AB74" i="9"/>
  <c r="AB73" i="9"/>
  <c r="AB72" i="9"/>
  <c r="AB71" i="9"/>
  <c r="AB70" i="9"/>
  <c r="AB69" i="9"/>
  <c r="AB68" i="9"/>
  <c r="AB67" i="9"/>
  <c r="AB66" i="9"/>
  <c r="AB65" i="9"/>
  <c r="AB64" i="9"/>
  <c r="AB63" i="9"/>
  <c r="AB62" i="9"/>
  <c r="AB61" i="9"/>
  <c r="AB60" i="9"/>
  <c r="AB59" i="9"/>
  <c r="AB58" i="9"/>
  <c r="AB57" i="9"/>
  <c r="AB56" i="9"/>
  <c r="AB55" i="9"/>
  <c r="AB54" i="9"/>
  <c r="AB53" i="9"/>
  <c r="AB52" i="9"/>
  <c r="AB51" i="9"/>
  <c r="AB50" i="9"/>
  <c r="AB49" i="9"/>
  <c r="AB48" i="9"/>
  <c r="AB47" i="9"/>
  <c r="AB46" i="9"/>
  <c r="AB45" i="9"/>
  <c r="AB44" i="9"/>
  <c r="AB43" i="9"/>
  <c r="AB42" i="9"/>
  <c r="AB41" i="9"/>
  <c r="AB40" i="9"/>
  <c r="AB39" i="9"/>
  <c r="AB38" i="9"/>
  <c r="AB37" i="9"/>
  <c r="AB36" i="9"/>
  <c r="AB35" i="9"/>
  <c r="BH8" i="83"/>
  <c r="BE8" i="83"/>
  <c r="BB8" i="83"/>
  <c r="AY8" i="83"/>
  <c r="AZ20" i="90"/>
  <c r="BA20" i="90"/>
  <c r="BB20" i="90"/>
  <c r="AY21" i="90"/>
  <c r="AZ21" i="90"/>
  <c r="BA21" i="90"/>
  <c r="BB21" i="90"/>
  <c r="BH14" i="83"/>
  <c r="BB16" i="90"/>
  <c r="AZ16" i="90"/>
  <c r="BA16" i="90"/>
  <c r="BF14" i="83"/>
  <c r="AN11" i="83" s="1"/>
  <c r="AY17" i="90"/>
  <c r="BD17" i="90"/>
  <c r="S144" i="70" s="1"/>
  <c r="BC17" i="90"/>
  <c r="BB17" i="90"/>
  <c r="BA17" i="90"/>
  <c r="AZ17" i="90"/>
  <c r="T38" i="90"/>
  <c r="T34" i="90"/>
  <c r="T30" i="90"/>
  <c r="T26" i="90"/>
  <c r="T22" i="90"/>
  <c r="AY24" i="90" s="1"/>
  <c r="T18" i="90"/>
  <c r="T14" i="90"/>
  <c r="W38" i="90"/>
  <c r="Y38" i="90"/>
  <c r="AA38" i="90"/>
  <c r="AC38" i="90"/>
  <c r="AM38" i="90"/>
  <c r="AN38" i="90"/>
  <c r="AP38" i="90"/>
  <c r="AR38" i="90"/>
  <c r="AF40" i="90"/>
  <c r="AM18" i="90"/>
  <c r="AN18" i="90"/>
  <c r="AP18" i="90"/>
  <c r="AM22" i="90"/>
  <c r="AN22" i="90"/>
  <c r="AP22" i="90"/>
  <c r="AR22" i="90"/>
  <c r="AM26" i="90"/>
  <c r="AN26" i="90"/>
  <c r="AP26" i="90"/>
  <c r="AR26" i="90"/>
  <c r="AM30" i="90"/>
  <c r="AN30" i="90"/>
  <c r="AP30" i="90"/>
  <c r="AR30" i="90"/>
  <c r="AM34" i="90"/>
  <c r="AN34" i="90"/>
  <c r="AP34" i="90"/>
  <c r="AR34" i="90"/>
  <c r="W22" i="90"/>
  <c r="Y22" i="90"/>
  <c r="AA22" i="90"/>
  <c r="AC22" i="90"/>
  <c r="AF24" i="90"/>
  <c r="W26" i="90"/>
  <c r="Y26" i="90"/>
  <c r="AA26" i="90"/>
  <c r="AC26" i="90"/>
  <c r="AF28" i="90"/>
  <c r="AL28" i="90" s="1"/>
  <c r="W30" i="90"/>
  <c r="Y30" i="90"/>
  <c r="AA30" i="90"/>
  <c r="AC30" i="90"/>
  <c r="AF32" i="90"/>
  <c r="W34" i="90"/>
  <c r="Y34" i="90"/>
  <c r="AA34" i="90"/>
  <c r="AC34" i="90"/>
  <c r="AF36" i="90"/>
  <c r="AF20" i="90"/>
  <c r="AC18" i="90"/>
  <c r="AA18" i="90"/>
  <c r="Y18" i="90"/>
  <c r="W18" i="90"/>
  <c r="AR14" i="90"/>
  <c r="AK14" i="90"/>
  <c r="AC14" i="90"/>
  <c r="Y14" i="90"/>
  <c r="W14" i="90"/>
  <c r="M413" i="90"/>
  <c r="M411" i="90"/>
  <c r="M410" i="90"/>
  <c r="K410" i="90"/>
  <c r="J410" i="90"/>
  <c r="I410" i="90"/>
  <c r="H410" i="90"/>
  <c r="G410" i="90"/>
  <c r="B410" i="90"/>
  <c r="M409" i="90"/>
  <c r="M407" i="90"/>
  <c r="M406" i="90"/>
  <c r="K406" i="90"/>
  <c r="J406" i="90"/>
  <c r="I406" i="90"/>
  <c r="H406" i="90"/>
  <c r="G406" i="90"/>
  <c r="B406" i="90"/>
  <c r="M405" i="90"/>
  <c r="M403" i="90"/>
  <c r="M402" i="90"/>
  <c r="K402" i="90"/>
  <c r="J402" i="90"/>
  <c r="I402" i="90"/>
  <c r="H402" i="90"/>
  <c r="G402" i="90"/>
  <c r="B402" i="90"/>
  <c r="M401" i="90"/>
  <c r="M399" i="90"/>
  <c r="M398" i="90"/>
  <c r="K398" i="90"/>
  <c r="J398" i="90"/>
  <c r="I398" i="90"/>
  <c r="H398" i="90"/>
  <c r="G398" i="90"/>
  <c r="B398" i="90"/>
  <c r="M397" i="90"/>
  <c r="M395" i="90"/>
  <c r="M394" i="90"/>
  <c r="K394" i="90"/>
  <c r="J394" i="90"/>
  <c r="I394" i="90"/>
  <c r="H394" i="90"/>
  <c r="G394" i="90"/>
  <c r="B394" i="90"/>
  <c r="M393" i="90"/>
  <c r="M391" i="90"/>
  <c r="M390" i="90"/>
  <c r="K390" i="90"/>
  <c r="J390" i="90"/>
  <c r="I390" i="90"/>
  <c r="H390" i="90"/>
  <c r="G390" i="90"/>
  <c r="B390" i="90"/>
  <c r="M389" i="90"/>
  <c r="M387" i="90"/>
  <c r="M386" i="90"/>
  <c r="K386" i="90"/>
  <c r="J386" i="90"/>
  <c r="I386" i="90"/>
  <c r="H386" i="90"/>
  <c r="G386" i="90"/>
  <c r="B386" i="90"/>
  <c r="M385" i="90"/>
  <c r="M383" i="90"/>
  <c r="M382" i="90"/>
  <c r="K382" i="90"/>
  <c r="J382" i="90"/>
  <c r="I382" i="90"/>
  <c r="H382" i="90"/>
  <c r="G382" i="90"/>
  <c r="B382" i="90"/>
  <c r="M381" i="90"/>
  <c r="M379" i="90"/>
  <c r="M378" i="90"/>
  <c r="K378" i="90"/>
  <c r="J378" i="90"/>
  <c r="I378" i="90"/>
  <c r="H378" i="90"/>
  <c r="G378" i="90"/>
  <c r="B378" i="90"/>
  <c r="M377" i="90"/>
  <c r="M375" i="90"/>
  <c r="M374" i="90"/>
  <c r="K374" i="90"/>
  <c r="J374" i="90"/>
  <c r="I374" i="90"/>
  <c r="H374" i="90"/>
  <c r="G374" i="90"/>
  <c r="B374" i="90"/>
  <c r="M373" i="90"/>
  <c r="M371" i="90"/>
  <c r="M370" i="90"/>
  <c r="K370" i="90"/>
  <c r="J370" i="90"/>
  <c r="I370" i="90"/>
  <c r="H370" i="90"/>
  <c r="G370" i="90"/>
  <c r="B370" i="90"/>
  <c r="M369" i="90"/>
  <c r="M367" i="90"/>
  <c r="M366" i="90"/>
  <c r="K366" i="90"/>
  <c r="J366" i="90"/>
  <c r="I366" i="90"/>
  <c r="H366" i="90"/>
  <c r="G366" i="90"/>
  <c r="B366" i="90"/>
  <c r="M365" i="90"/>
  <c r="M363" i="90"/>
  <c r="M362" i="90"/>
  <c r="K362" i="90"/>
  <c r="J362" i="90"/>
  <c r="I362" i="90"/>
  <c r="H362" i="90"/>
  <c r="G362" i="90"/>
  <c r="B362" i="90"/>
  <c r="M361" i="90"/>
  <c r="M359" i="90"/>
  <c r="M358" i="90"/>
  <c r="K358" i="90"/>
  <c r="J358" i="90"/>
  <c r="I358" i="90"/>
  <c r="H358" i="90"/>
  <c r="G358" i="90"/>
  <c r="B358" i="90"/>
  <c r="M357" i="90"/>
  <c r="M355" i="90"/>
  <c r="M354" i="90"/>
  <c r="K354" i="90"/>
  <c r="J354" i="90"/>
  <c r="I354" i="90"/>
  <c r="H354" i="90"/>
  <c r="G354" i="90"/>
  <c r="B354" i="90"/>
  <c r="M353" i="90"/>
  <c r="M351" i="90"/>
  <c r="M350" i="90"/>
  <c r="K350" i="90"/>
  <c r="J350" i="90"/>
  <c r="I350" i="90"/>
  <c r="H350" i="90"/>
  <c r="G350" i="90"/>
  <c r="B350" i="90"/>
  <c r="M349" i="90"/>
  <c r="M347" i="90"/>
  <c r="M346" i="90"/>
  <c r="K346" i="90"/>
  <c r="J346" i="90"/>
  <c r="I346" i="90"/>
  <c r="H346" i="90"/>
  <c r="G346" i="90"/>
  <c r="B346" i="90"/>
  <c r="M345" i="90"/>
  <c r="M343" i="90"/>
  <c r="M342" i="90"/>
  <c r="K342" i="90"/>
  <c r="J342" i="90"/>
  <c r="I342" i="90"/>
  <c r="H342" i="90"/>
  <c r="G342" i="90"/>
  <c r="B342" i="90"/>
  <c r="M341" i="90"/>
  <c r="M339" i="90"/>
  <c r="M338" i="90"/>
  <c r="K338" i="90"/>
  <c r="J338" i="90"/>
  <c r="I338" i="90"/>
  <c r="H338" i="90"/>
  <c r="G338" i="90"/>
  <c r="B338" i="90"/>
  <c r="M337" i="90"/>
  <c r="M335" i="90"/>
  <c r="M334" i="90"/>
  <c r="K334" i="90"/>
  <c r="J334" i="90"/>
  <c r="I334" i="90"/>
  <c r="H334" i="90"/>
  <c r="G334" i="90"/>
  <c r="B334" i="90"/>
  <c r="M333" i="90"/>
  <c r="M331" i="90"/>
  <c r="M330" i="90"/>
  <c r="K330" i="90"/>
  <c r="J330" i="90"/>
  <c r="I330" i="90"/>
  <c r="H330" i="90"/>
  <c r="G330" i="90"/>
  <c r="B330" i="90"/>
  <c r="M329" i="90"/>
  <c r="M327" i="90"/>
  <c r="M326" i="90"/>
  <c r="K326" i="90"/>
  <c r="J326" i="90"/>
  <c r="I326" i="90"/>
  <c r="H326" i="90"/>
  <c r="G326" i="90"/>
  <c r="B326" i="90"/>
  <c r="M325" i="90"/>
  <c r="M323" i="90"/>
  <c r="M322" i="90"/>
  <c r="K322" i="90"/>
  <c r="J322" i="90"/>
  <c r="I322" i="90"/>
  <c r="H322" i="90"/>
  <c r="G322" i="90"/>
  <c r="B322" i="90"/>
  <c r="M321" i="90"/>
  <c r="M319" i="90"/>
  <c r="M318" i="90"/>
  <c r="K318" i="90"/>
  <c r="J318" i="90"/>
  <c r="I318" i="90"/>
  <c r="H318" i="90"/>
  <c r="G318" i="90"/>
  <c r="B318" i="90"/>
  <c r="M317" i="90"/>
  <c r="M315" i="90"/>
  <c r="M314" i="90"/>
  <c r="K314" i="90"/>
  <c r="J314" i="90"/>
  <c r="I314" i="90"/>
  <c r="H314" i="90"/>
  <c r="G314" i="90"/>
  <c r="B314" i="90"/>
  <c r="M313" i="90"/>
  <c r="M311" i="90"/>
  <c r="M310" i="90"/>
  <c r="K310" i="90"/>
  <c r="J310" i="90"/>
  <c r="I310" i="90"/>
  <c r="H310" i="90"/>
  <c r="G310" i="90"/>
  <c r="B310" i="90"/>
  <c r="M309" i="90"/>
  <c r="M307" i="90"/>
  <c r="M306" i="90"/>
  <c r="K306" i="90"/>
  <c r="J306" i="90"/>
  <c r="I306" i="90"/>
  <c r="H306" i="90"/>
  <c r="G306" i="90"/>
  <c r="B306" i="90"/>
  <c r="M305" i="90"/>
  <c r="M303" i="90"/>
  <c r="M302" i="90"/>
  <c r="K302" i="90"/>
  <c r="J302" i="90"/>
  <c r="I302" i="90"/>
  <c r="H302" i="90"/>
  <c r="G302" i="90"/>
  <c r="B302" i="90"/>
  <c r="M301" i="90"/>
  <c r="M299" i="90"/>
  <c r="M298" i="90"/>
  <c r="K298" i="90"/>
  <c r="J298" i="90"/>
  <c r="I298" i="90"/>
  <c r="H298" i="90"/>
  <c r="G298" i="90"/>
  <c r="B298" i="90"/>
  <c r="M297" i="90"/>
  <c r="M295" i="90"/>
  <c r="M294" i="90"/>
  <c r="K294" i="90"/>
  <c r="J294" i="90"/>
  <c r="I294" i="90"/>
  <c r="H294" i="90"/>
  <c r="G294" i="90"/>
  <c r="B294" i="90"/>
  <c r="M293" i="90"/>
  <c r="M291" i="90"/>
  <c r="M290" i="90"/>
  <c r="K290" i="90"/>
  <c r="J290" i="90"/>
  <c r="I290" i="90"/>
  <c r="H290" i="90"/>
  <c r="G290" i="90"/>
  <c r="B290" i="90"/>
  <c r="M289" i="90"/>
  <c r="M287" i="90"/>
  <c r="M286" i="90"/>
  <c r="K286" i="90"/>
  <c r="J286" i="90"/>
  <c r="I286" i="90"/>
  <c r="H286" i="90"/>
  <c r="G286" i="90"/>
  <c r="B286" i="90"/>
  <c r="M285" i="90"/>
  <c r="M283" i="90"/>
  <c r="M282" i="90"/>
  <c r="K282" i="90"/>
  <c r="J282" i="90"/>
  <c r="I282" i="90"/>
  <c r="H282" i="90"/>
  <c r="G282" i="90"/>
  <c r="B282" i="90"/>
  <c r="M281" i="90"/>
  <c r="M279" i="90"/>
  <c r="M278" i="90"/>
  <c r="K278" i="90"/>
  <c r="J278" i="90"/>
  <c r="I278" i="90"/>
  <c r="H278" i="90"/>
  <c r="G278" i="90"/>
  <c r="B278" i="90"/>
  <c r="M277" i="90"/>
  <c r="M275" i="90"/>
  <c r="M274" i="90"/>
  <c r="K274" i="90"/>
  <c r="J274" i="90"/>
  <c r="I274" i="90"/>
  <c r="H274" i="90"/>
  <c r="G274" i="90"/>
  <c r="B274" i="90"/>
  <c r="M273" i="90"/>
  <c r="M271" i="90"/>
  <c r="M270" i="90"/>
  <c r="K270" i="90"/>
  <c r="J270" i="90"/>
  <c r="I270" i="90"/>
  <c r="H270" i="90"/>
  <c r="G270" i="90"/>
  <c r="B270" i="90"/>
  <c r="M269" i="90"/>
  <c r="M267" i="90"/>
  <c r="M266" i="90"/>
  <c r="K266" i="90"/>
  <c r="J266" i="90"/>
  <c r="I266" i="90"/>
  <c r="H266" i="90"/>
  <c r="G266" i="90"/>
  <c r="B266" i="90"/>
  <c r="M265" i="90"/>
  <c r="M263" i="90"/>
  <c r="M262" i="90"/>
  <c r="K262" i="90"/>
  <c r="J262" i="90"/>
  <c r="I262" i="90"/>
  <c r="H262" i="90"/>
  <c r="G262" i="90"/>
  <c r="B262" i="90"/>
  <c r="M261" i="90"/>
  <c r="M259" i="90"/>
  <c r="M258" i="90"/>
  <c r="K258" i="90"/>
  <c r="J258" i="90"/>
  <c r="I258" i="90"/>
  <c r="H258" i="90"/>
  <c r="G258" i="90"/>
  <c r="B258" i="90"/>
  <c r="M257" i="90"/>
  <c r="M255" i="90"/>
  <c r="M254" i="90"/>
  <c r="K254" i="90"/>
  <c r="J254" i="90"/>
  <c r="I254" i="90"/>
  <c r="H254" i="90"/>
  <c r="G254" i="90"/>
  <c r="B254" i="90"/>
  <c r="M253" i="90"/>
  <c r="M251" i="90"/>
  <c r="M250" i="90"/>
  <c r="K250" i="90"/>
  <c r="J250" i="90"/>
  <c r="I250" i="90"/>
  <c r="H250" i="90"/>
  <c r="G250" i="90"/>
  <c r="B250" i="90"/>
  <c r="M249" i="90"/>
  <c r="M247" i="90"/>
  <c r="M246" i="90"/>
  <c r="K246" i="90"/>
  <c r="J246" i="90"/>
  <c r="I246" i="90"/>
  <c r="H246" i="90"/>
  <c r="G246" i="90"/>
  <c r="B246" i="90"/>
  <c r="M245" i="90"/>
  <c r="M243" i="90"/>
  <c r="M242" i="90"/>
  <c r="K242" i="90"/>
  <c r="J242" i="90"/>
  <c r="I242" i="90"/>
  <c r="H242" i="90"/>
  <c r="G242" i="90"/>
  <c r="B242" i="90"/>
  <c r="M241" i="90"/>
  <c r="M239" i="90"/>
  <c r="M238" i="90"/>
  <c r="K238" i="90"/>
  <c r="J238" i="90"/>
  <c r="I238" i="90"/>
  <c r="H238" i="90"/>
  <c r="G238" i="90"/>
  <c r="B238" i="90"/>
  <c r="M237" i="90"/>
  <c r="M235" i="90"/>
  <c r="M234" i="90"/>
  <c r="K234" i="90"/>
  <c r="J234" i="90"/>
  <c r="I234" i="90"/>
  <c r="H234" i="90"/>
  <c r="G234" i="90"/>
  <c r="B234" i="90"/>
  <c r="M233" i="90"/>
  <c r="M231" i="90"/>
  <c r="M230" i="90"/>
  <c r="K230" i="90"/>
  <c r="J230" i="90"/>
  <c r="I230" i="90"/>
  <c r="H230" i="90"/>
  <c r="G230" i="90"/>
  <c r="B230" i="90"/>
  <c r="M229" i="90"/>
  <c r="M227" i="90"/>
  <c r="M226" i="90"/>
  <c r="K226" i="90"/>
  <c r="J226" i="90"/>
  <c r="I226" i="90"/>
  <c r="H226" i="90"/>
  <c r="G226" i="90"/>
  <c r="B226" i="90"/>
  <c r="M225" i="90"/>
  <c r="M223" i="90"/>
  <c r="M222" i="90"/>
  <c r="K222" i="90"/>
  <c r="J222" i="90"/>
  <c r="I222" i="90"/>
  <c r="H222" i="90"/>
  <c r="G222" i="90"/>
  <c r="B222" i="90"/>
  <c r="M221" i="90"/>
  <c r="M219" i="90"/>
  <c r="M218" i="90"/>
  <c r="K218" i="90"/>
  <c r="J218" i="90"/>
  <c r="I218" i="90"/>
  <c r="H218" i="90"/>
  <c r="G218" i="90"/>
  <c r="B218" i="90"/>
  <c r="M217" i="90"/>
  <c r="M215" i="90"/>
  <c r="M214" i="90"/>
  <c r="K214" i="90"/>
  <c r="J214" i="90"/>
  <c r="I214" i="90"/>
  <c r="H214" i="90"/>
  <c r="G214" i="90"/>
  <c r="B214" i="90"/>
  <c r="M213" i="90"/>
  <c r="M211" i="90"/>
  <c r="M210" i="90"/>
  <c r="K210" i="90"/>
  <c r="J210" i="90"/>
  <c r="I210" i="90"/>
  <c r="H210" i="90"/>
  <c r="G210" i="90"/>
  <c r="B210" i="90"/>
  <c r="M209" i="90"/>
  <c r="M207" i="90"/>
  <c r="M206" i="90"/>
  <c r="K206" i="90"/>
  <c r="J206" i="90"/>
  <c r="I206" i="90"/>
  <c r="H206" i="90"/>
  <c r="G206" i="90"/>
  <c r="B206" i="90"/>
  <c r="M205" i="90"/>
  <c r="M203" i="90"/>
  <c r="M202" i="90"/>
  <c r="K202" i="90"/>
  <c r="J202" i="90"/>
  <c r="I202" i="90"/>
  <c r="H202" i="90"/>
  <c r="G202" i="90"/>
  <c r="B202" i="90"/>
  <c r="M201" i="90"/>
  <c r="M199" i="90"/>
  <c r="M198" i="90"/>
  <c r="K198" i="90"/>
  <c r="J198" i="90"/>
  <c r="I198" i="90"/>
  <c r="H198" i="90"/>
  <c r="G198" i="90"/>
  <c r="B198" i="90"/>
  <c r="M197" i="90"/>
  <c r="M195" i="90"/>
  <c r="M194" i="90"/>
  <c r="K194" i="90"/>
  <c r="J194" i="90"/>
  <c r="I194" i="90"/>
  <c r="H194" i="90"/>
  <c r="G194" i="90"/>
  <c r="B194" i="90"/>
  <c r="M193" i="90"/>
  <c r="M191" i="90"/>
  <c r="M190" i="90"/>
  <c r="K190" i="90"/>
  <c r="J190" i="90"/>
  <c r="I190" i="90"/>
  <c r="H190" i="90"/>
  <c r="G190" i="90"/>
  <c r="B190" i="90"/>
  <c r="M189" i="90"/>
  <c r="M187" i="90"/>
  <c r="M186" i="90"/>
  <c r="K186" i="90"/>
  <c r="J186" i="90"/>
  <c r="I186" i="90"/>
  <c r="H186" i="90"/>
  <c r="G186" i="90"/>
  <c r="B186" i="90"/>
  <c r="M185" i="90"/>
  <c r="M183" i="90"/>
  <c r="M182" i="90"/>
  <c r="K182" i="90"/>
  <c r="J182" i="90"/>
  <c r="I182" i="90"/>
  <c r="H182" i="90"/>
  <c r="G182" i="90"/>
  <c r="B182" i="90"/>
  <c r="M181" i="90"/>
  <c r="M179" i="90"/>
  <c r="M178" i="90"/>
  <c r="K178" i="90"/>
  <c r="J178" i="90"/>
  <c r="I178" i="90"/>
  <c r="H178" i="90"/>
  <c r="G178" i="90"/>
  <c r="B178" i="90"/>
  <c r="M177" i="90"/>
  <c r="M175" i="90"/>
  <c r="M174" i="90"/>
  <c r="K174" i="90"/>
  <c r="J174" i="90"/>
  <c r="I174" i="90"/>
  <c r="H174" i="90"/>
  <c r="G174" i="90"/>
  <c r="B174" i="90"/>
  <c r="M173" i="90"/>
  <c r="M171" i="90"/>
  <c r="M170" i="90"/>
  <c r="K170" i="90"/>
  <c r="J170" i="90"/>
  <c r="I170" i="90"/>
  <c r="H170" i="90"/>
  <c r="G170" i="90"/>
  <c r="B170" i="90"/>
  <c r="M169" i="90"/>
  <c r="M167" i="90"/>
  <c r="M166" i="90"/>
  <c r="K166" i="90"/>
  <c r="J166" i="90"/>
  <c r="I166" i="90"/>
  <c r="H166" i="90"/>
  <c r="G166" i="90"/>
  <c r="B166" i="90"/>
  <c r="M165" i="90"/>
  <c r="M163" i="90"/>
  <c r="M162" i="90"/>
  <c r="K162" i="90"/>
  <c r="J162" i="90"/>
  <c r="I162" i="90"/>
  <c r="H162" i="90"/>
  <c r="G162" i="90"/>
  <c r="B162" i="90"/>
  <c r="M161" i="90"/>
  <c r="M159" i="90"/>
  <c r="M158" i="90"/>
  <c r="K158" i="90"/>
  <c r="J158" i="90"/>
  <c r="I158" i="90"/>
  <c r="H158" i="90"/>
  <c r="G158" i="90"/>
  <c r="B158" i="90"/>
  <c r="M157" i="90"/>
  <c r="M155" i="90"/>
  <c r="M154" i="90"/>
  <c r="K154" i="90"/>
  <c r="J154" i="90"/>
  <c r="I154" i="90"/>
  <c r="H154" i="90"/>
  <c r="G154" i="90"/>
  <c r="B154" i="90"/>
  <c r="M153" i="90"/>
  <c r="M151" i="90"/>
  <c r="M150" i="90"/>
  <c r="K150" i="90"/>
  <c r="J150" i="90"/>
  <c r="I150" i="90"/>
  <c r="H150" i="90"/>
  <c r="G150" i="90"/>
  <c r="B150" i="90"/>
  <c r="M149" i="90"/>
  <c r="M147" i="90"/>
  <c r="M146" i="90"/>
  <c r="K146" i="90"/>
  <c r="J146" i="90"/>
  <c r="I146" i="90"/>
  <c r="H146" i="90"/>
  <c r="G146" i="90"/>
  <c r="B146" i="90"/>
  <c r="M145" i="90"/>
  <c r="M143" i="90"/>
  <c r="M142" i="90"/>
  <c r="K142" i="90"/>
  <c r="J142" i="90"/>
  <c r="I142" i="90"/>
  <c r="H142" i="90"/>
  <c r="G142" i="90"/>
  <c r="B142" i="90"/>
  <c r="M141" i="90"/>
  <c r="M139" i="90"/>
  <c r="M138" i="90"/>
  <c r="K138" i="90"/>
  <c r="J138" i="90"/>
  <c r="I138" i="90"/>
  <c r="H138" i="90"/>
  <c r="G138" i="90"/>
  <c r="B138" i="90"/>
  <c r="M137" i="90"/>
  <c r="M135" i="90"/>
  <c r="M134" i="90"/>
  <c r="K134" i="90"/>
  <c r="J134" i="90"/>
  <c r="I134" i="90"/>
  <c r="H134" i="90"/>
  <c r="G134" i="90"/>
  <c r="B134" i="90"/>
  <c r="M133" i="90"/>
  <c r="M131" i="90"/>
  <c r="M130" i="90"/>
  <c r="K130" i="90"/>
  <c r="J130" i="90"/>
  <c r="I130" i="90"/>
  <c r="H130" i="90"/>
  <c r="G130" i="90"/>
  <c r="B130" i="90"/>
  <c r="M129" i="90"/>
  <c r="M127" i="90"/>
  <c r="M126" i="90"/>
  <c r="K126" i="90"/>
  <c r="J126" i="90"/>
  <c r="I126" i="90"/>
  <c r="H126" i="90"/>
  <c r="G126" i="90"/>
  <c r="B126" i="90"/>
  <c r="M125" i="90"/>
  <c r="M123" i="90"/>
  <c r="M122" i="90"/>
  <c r="K122" i="90"/>
  <c r="J122" i="90"/>
  <c r="I122" i="90"/>
  <c r="H122" i="90"/>
  <c r="G122" i="90"/>
  <c r="B122" i="90"/>
  <c r="M121" i="90"/>
  <c r="M119" i="90"/>
  <c r="M118" i="90"/>
  <c r="K118" i="90"/>
  <c r="J118" i="90"/>
  <c r="I118" i="90"/>
  <c r="H118" i="90"/>
  <c r="G118" i="90"/>
  <c r="B118" i="90"/>
  <c r="M117" i="90"/>
  <c r="M115" i="90"/>
  <c r="M114" i="90"/>
  <c r="K114" i="90"/>
  <c r="J114" i="90"/>
  <c r="I114" i="90"/>
  <c r="H114" i="90"/>
  <c r="G114" i="90"/>
  <c r="B114" i="90"/>
  <c r="M113" i="90"/>
  <c r="M111" i="90"/>
  <c r="M110" i="90"/>
  <c r="K110" i="90"/>
  <c r="J110" i="90"/>
  <c r="I110" i="90"/>
  <c r="H110" i="90"/>
  <c r="G110" i="90"/>
  <c r="B110" i="90"/>
  <c r="M109" i="90"/>
  <c r="M107" i="90"/>
  <c r="M106" i="90"/>
  <c r="K106" i="90"/>
  <c r="J106" i="90"/>
  <c r="I106" i="90"/>
  <c r="H106" i="90"/>
  <c r="G106" i="90"/>
  <c r="B106" i="90"/>
  <c r="M105" i="90"/>
  <c r="M103" i="90"/>
  <c r="M102" i="90"/>
  <c r="K102" i="90"/>
  <c r="J102" i="90"/>
  <c r="I102" i="90"/>
  <c r="H102" i="90"/>
  <c r="G102" i="90"/>
  <c r="B102" i="90"/>
  <c r="M101" i="90"/>
  <c r="M99" i="90"/>
  <c r="M98" i="90"/>
  <c r="K98" i="90"/>
  <c r="J98" i="90"/>
  <c r="I98" i="90"/>
  <c r="H98" i="90"/>
  <c r="G98" i="90"/>
  <c r="B98" i="90"/>
  <c r="M97" i="90"/>
  <c r="M95" i="90"/>
  <c r="M94" i="90"/>
  <c r="K94" i="90"/>
  <c r="J94" i="90"/>
  <c r="I94" i="90"/>
  <c r="H94" i="90"/>
  <c r="G94" i="90"/>
  <c r="B94" i="90"/>
  <c r="M93" i="90"/>
  <c r="M91" i="90"/>
  <c r="M90" i="90"/>
  <c r="K90" i="90"/>
  <c r="J90" i="90"/>
  <c r="I90" i="90"/>
  <c r="H90" i="90"/>
  <c r="G90" i="90"/>
  <c r="B90" i="90"/>
  <c r="M89" i="90"/>
  <c r="M87" i="90"/>
  <c r="M86" i="90"/>
  <c r="K86" i="90"/>
  <c r="J86" i="90"/>
  <c r="I86" i="90"/>
  <c r="H86" i="90"/>
  <c r="G86" i="90"/>
  <c r="B86" i="90"/>
  <c r="M85" i="90"/>
  <c r="M83" i="90"/>
  <c r="M82" i="90"/>
  <c r="K82" i="90"/>
  <c r="J82" i="90"/>
  <c r="I82" i="90"/>
  <c r="H82" i="90"/>
  <c r="G82" i="90"/>
  <c r="B82" i="90"/>
  <c r="M81" i="90"/>
  <c r="M79" i="90"/>
  <c r="M78" i="90"/>
  <c r="K78" i="90"/>
  <c r="J78" i="90"/>
  <c r="I78" i="90"/>
  <c r="H78" i="90"/>
  <c r="G78" i="90"/>
  <c r="B78" i="90"/>
  <c r="M77" i="90"/>
  <c r="M75" i="90"/>
  <c r="M74" i="90"/>
  <c r="K74" i="90"/>
  <c r="J74" i="90"/>
  <c r="I74" i="90"/>
  <c r="H74" i="90"/>
  <c r="G74" i="90"/>
  <c r="B74" i="90"/>
  <c r="M73" i="90"/>
  <c r="M71" i="90"/>
  <c r="M70" i="90"/>
  <c r="K70" i="90"/>
  <c r="J70" i="90"/>
  <c r="I70" i="90"/>
  <c r="H70" i="90"/>
  <c r="G70" i="90"/>
  <c r="B70" i="90"/>
  <c r="M69" i="90"/>
  <c r="M67" i="90"/>
  <c r="M66" i="90"/>
  <c r="K66" i="90"/>
  <c r="J66" i="90"/>
  <c r="I66" i="90"/>
  <c r="H66" i="90"/>
  <c r="G66" i="90"/>
  <c r="B66" i="90"/>
  <c r="M65" i="90"/>
  <c r="M63" i="90"/>
  <c r="M62" i="90"/>
  <c r="K62" i="90"/>
  <c r="J62" i="90"/>
  <c r="I62" i="90"/>
  <c r="H62" i="90"/>
  <c r="G62" i="90"/>
  <c r="B62" i="90"/>
  <c r="M61" i="90"/>
  <c r="M59" i="90"/>
  <c r="M58" i="90"/>
  <c r="K58" i="90"/>
  <c r="J58" i="90"/>
  <c r="I58" i="90"/>
  <c r="H58" i="90"/>
  <c r="G58" i="90"/>
  <c r="B58" i="90"/>
  <c r="M57" i="90"/>
  <c r="M55" i="90"/>
  <c r="M54" i="90"/>
  <c r="K54" i="90"/>
  <c r="J54" i="90"/>
  <c r="I54" i="90"/>
  <c r="H54" i="90"/>
  <c r="G54" i="90"/>
  <c r="B54" i="90"/>
  <c r="M53" i="90"/>
  <c r="M51" i="90"/>
  <c r="M50" i="90"/>
  <c r="K50" i="90"/>
  <c r="J50" i="90"/>
  <c r="I50" i="90"/>
  <c r="H50" i="90"/>
  <c r="G50" i="90"/>
  <c r="B50" i="90"/>
  <c r="M49" i="90"/>
  <c r="M47" i="90"/>
  <c r="M46" i="90"/>
  <c r="K46" i="90"/>
  <c r="J46" i="90"/>
  <c r="I46" i="90"/>
  <c r="H46" i="90"/>
  <c r="G46" i="90"/>
  <c r="B46" i="90"/>
  <c r="M45" i="90"/>
  <c r="M43" i="90"/>
  <c r="M42" i="90"/>
  <c r="K42" i="90"/>
  <c r="J42" i="90"/>
  <c r="I42" i="90"/>
  <c r="H42" i="90"/>
  <c r="G42" i="90"/>
  <c r="B42" i="90"/>
  <c r="M41" i="90"/>
  <c r="M39" i="90"/>
  <c r="M38" i="90"/>
  <c r="K38" i="90"/>
  <c r="J38" i="90"/>
  <c r="I38" i="90"/>
  <c r="H38" i="90"/>
  <c r="G38" i="90"/>
  <c r="B38" i="90"/>
  <c r="M37" i="90"/>
  <c r="M35" i="90"/>
  <c r="M34" i="90"/>
  <c r="K34" i="90"/>
  <c r="J34" i="90"/>
  <c r="I34" i="90"/>
  <c r="H34" i="90"/>
  <c r="G34" i="90"/>
  <c r="B34" i="90"/>
  <c r="M33" i="90"/>
  <c r="M31" i="90"/>
  <c r="M30" i="90"/>
  <c r="K30" i="90"/>
  <c r="J30" i="90"/>
  <c r="I30" i="90"/>
  <c r="H30" i="90"/>
  <c r="G30" i="90"/>
  <c r="B30" i="90"/>
  <c r="M29" i="90"/>
  <c r="M27" i="90"/>
  <c r="M26" i="90"/>
  <c r="K26" i="90"/>
  <c r="J26" i="90"/>
  <c r="I26" i="90"/>
  <c r="H26" i="90"/>
  <c r="G26" i="90"/>
  <c r="B26" i="90"/>
  <c r="M25" i="90"/>
  <c r="M23" i="90"/>
  <c r="M22" i="90"/>
  <c r="K22" i="90"/>
  <c r="AX22" i="90" s="1"/>
  <c r="J22" i="90"/>
  <c r="I22" i="90"/>
  <c r="H22" i="90"/>
  <c r="G22" i="90"/>
  <c r="B22" i="90"/>
  <c r="M21" i="90"/>
  <c r="M19" i="90"/>
  <c r="M18" i="90"/>
  <c r="K18" i="90"/>
  <c r="AX18" i="90" s="1"/>
  <c r="J18" i="90"/>
  <c r="I18" i="90"/>
  <c r="H18" i="90"/>
  <c r="G18" i="90"/>
  <c r="B18" i="90"/>
  <c r="M17" i="90"/>
  <c r="AF16" i="90"/>
  <c r="M15" i="90"/>
  <c r="M14" i="90"/>
  <c r="K14" i="90"/>
  <c r="AX14" i="90" s="1"/>
  <c r="J14" i="90"/>
  <c r="I14" i="90"/>
  <c r="H14" i="90"/>
  <c r="G14" i="90"/>
  <c r="B14" i="90"/>
  <c r="D3" i="90"/>
  <c r="M413" i="83"/>
  <c r="M411" i="83"/>
  <c r="M410" i="83"/>
  <c r="M409" i="83"/>
  <c r="M407" i="83"/>
  <c r="M406" i="83"/>
  <c r="M405" i="83"/>
  <c r="M403" i="83"/>
  <c r="M402" i="83"/>
  <c r="M401" i="83"/>
  <c r="M399" i="83"/>
  <c r="M398" i="83"/>
  <c r="M397" i="83"/>
  <c r="M395" i="83"/>
  <c r="M394" i="83"/>
  <c r="M393" i="83"/>
  <c r="M391" i="83"/>
  <c r="M390" i="83"/>
  <c r="M389" i="83"/>
  <c r="M387" i="83"/>
  <c r="M386" i="83"/>
  <c r="M385" i="83"/>
  <c r="M383" i="83"/>
  <c r="M382" i="83"/>
  <c r="M381" i="83"/>
  <c r="M379" i="83"/>
  <c r="M378" i="83"/>
  <c r="M377" i="83"/>
  <c r="M375" i="83"/>
  <c r="M374" i="83"/>
  <c r="M373" i="83"/>
  <c r="M371" i="83"/>
  <c r="M370" i="83"/>
  <c r="M369" i="83"/>
  <c r="M367" i="83"/>
  <c r="M366" i="83"/>
  <c r="M365" i="83"/>
  <c r="M363" i="83"/>
  <c r="M362" i="83"/>
  <c r="M361" i="83"/>
  <c r="M359" i="83"/>
  <c r="M358" i="83"/>
  <c r="M357" i="83"/>
  <c r="M355" i="83"/>
  <c r="M354" i="83"/>
  <c r="M353" i="83"/>
  <c r="M351" i="83"/>
  <c r="M350" i="83"/>
  <c r="M349" i="83"/>
  <c r="M347" i="83"/>
  <c r="M346" i="83"/>
  <c r="M345" i="83"/>
  <c r="M343" i="83"/>
  <c r="M342" i="83"/>
  <c r="M341" i="83"/>
  <c r="M339" i="83"/>
  <c r="M338" i="83"/>
  <c r="M337" i="83"/>
  <c r="M335" i="83"/>
  <c r="M334" i="83"/>
  <c r="M333" i="83"/>
  <c r="M331" i="83"/>
  <c r="M330" i="83"/>
  <c r="M329" i="83"/>
  <c r="M327" i="83"/>
  <c r="M326" i="83"/>
  <c r="M325" i="83"/>
  <c r="M323" i="83"/>
  <c r="M322" i="83"/>
  <c r="M321" i="83"/>
  <c r="M319" i="83"/>
  <c r="M318" i="83"/>
  <c r="M317" i="83"/>
  <c r="M315" i="83"/>
  <c r="M314" i="83"/>
  <c r="M313" i="83"/>
  <c r="M311" i="83"/>
  <c r="M310" i="83"/>
  <c r="M309" i="83"/>
  <c r="M307" i="83"/>
  <c r="M306" i="83"/>
  <c r="M305" i="83"/>
  <c r="M303" i="83"/>
  <c r="M302" i="83"/>
  <c r="M301" i="83"/>
  <c r="M299" i="83"/>
  <c r="M298" i="83"/>
  <c r="M297" i="83"/>
  <c r="M295" i="83"/>
  <c r="M294" i="83"/>
  <c r="M293" i="83"/>
  <c r="M291" i="83"/>
  <c r="M290" i="83"/>
  <c r="M289" i="83"/>
  <c r="M287" i="83"/>
  <c r="M286" i="83"/>
  <c r="M285" i="83"/>
  <c r="M283" i="83"/>
  <c r="M282" i="83"/>
  <c r="M281" i="83"/>
  <c r="M279" i="83"/>
  <c r="M278" i="83"/>
  <c r="M277" i="83"/>
  <c r="M275" i="83"/>
  <c r="M274" i="83"/>
  <c r="M273" i="83"/>
  <c r="M271" i="83"/>
  <c r="M270" i="83"/>
  <c r="M269" i="83"/>
  <c r="M267" i="83"/>
  <c r="M266" i="83"/>
  <c r="M265" i="83"/>
  <c r="M263" i="83"/>
  <c r="M262" i="83"/>
  <c r="M261" i="83"/>
  <c r="M259" i="83"/>
  <c r="M258" i="83"/>
  <c r="M257" i="83"/>
  <c r="M255" i="83"/>
  <c r="M254" i="83"/>
  <c r="M253" i="83"/>
  <c r="M251" i="83"/>
  <c r="M250" i="83"/>
  <c r="M249" i="83"/>
  <c r="M247" i="83"/>
  <c r="M246" i="83"/>
  <c r="M245" i="83"/>
  <c r="M243" i="83"/>
  <c r="M242" i="83"/>
  <c r="M241" i="83"/>
  <c r="M239" i="83"/>
  <c r="M238" i="83"/>
  <c r="M237" i="83"/>
  <c r="M235" i="83"/>
  <c r="M234" i="83"/>
  <c r="M233" i="83"/>
  <c r="M231" i="83"/>
  <c r="M230" i="83"/>
  <c r="M229" i="83"/>
  <c r="M227" i="83"/>
  <c r="M226" i="83"/>
  <c r="M225" i="83"/>
  <c r="M223" i="83"/>
  <c r="M222" i="83"/>
  <c r="M221" i="83"/>
  <c r="M219" i="83"/>
  <c r="M218" i="83"/>
  <c r="M217" i="83"/>
  <c r="M215" i="83"/>
  <c r="M214" i="83"/>
  <c r="M213" i="83"/>
  <c r="M211" i="83"/>
  <c r="M210" i="83"/>
  <c r="M209" i="83"/>
  <c r="M207" i="83"/>
  <c r="M206" i="83"/>
  <c r="M205" i="83"/>
  <c r="M203" i="83"/>
  <c r="M202" i="83"/>
  <c r="M201" i="83"/>
  <c r="M199" i="83"/>
  <c r="M198" i="83"/>
  <c r="M197" i="83"/>
  <c r="M195" i="83"/>
  <c r="M194" i="83"/>
  <c r="M193" i="83"/>
  <c r="M191" i="83"/>
  <c r="M190" i="83"/>
  <c r="M189" i="83"/>
  <c r="M187" i="83"/>
  <c r="M186" i="83"/>
  <c r="M185" i="83"/>
  <c r="M183" i="83"/>
  <c r="M182" i="83"/>
  <c r="M181" i="83"/>
  <c r="M179" i="83"/>
  <c r="M178" i="83"/>
  <c r="M177" i="83"/>
  <c r="M175" i="83"/>
  <c r="M174" i="83"/>
  <c r="M173" i="83"/>
  <c r="M171" i="83"/>
  <c r="M170" i="83"/>
  <c r="M169" i="83"/>
  <c r="M167" i="83"/>
  <c r="M166" i="83"/>
  <c r="M165" i="83"/>
  <c r="M163" i="83"/>
  <c r="M162" i="83"/>
  <c r="M161" i="83"/>
  <c r="M159" i="83"/>
  <c r="M158" i="83"/>
  <c r="M157" i="83"/>
  <c r="M155" i="83"/>
  <c r="M154" i="83"/>
  <c r="M153" i="83"/>
  <c r="M151" i="83"/>
  <c r="M150" i="83"/>
  <c r="M149" i="83"/>
  <c r="M147" i="83"/>
  <c r="M146" i="83"/>
  <c r="M145" i="83"/>
  <c r="M143" i="83"/>
  <c r="M142" i="83"/>
  <c r="M141" i="83"/>
  <c r="M139" i="83"/>
  <c r="M138" i="83"/>
  <c r="M137" i="83"/>
  <c r="M135" i="83"/>
  <c r="M134" i="83"/>
  <c r="M133" i="83"/>
  <c r="M131" i="83"/>
  <c r="M130" i="83"/>
  <c r="M129" i="83"/>
  <c r="M127" i="83"/>
  <c r="M126" i="83"/>
  <c r="M125" i="83"/>
  <c r="M123" i="83"/>
  <c r="M122" i="83"/>
  <c r="M121" i="83"/>
  <c r="M119" i="83"/>
  <c r="M118" i="83"/>
  <c r="M117" i="83"/>
  <c r="M115" i="83"/>
  <c r="M114" i="83"/>
  <c r="M113" i="83"/>
  <c r="M111" i="83"/>
  <c r="M110" i="83"/>
  <c r="M109" i="83"/>
  <c r="M107" i="83"/>
  <c r="M106" i="83"/>
  <c r="M105" i="83"/>
  <c r="M103" i="83"/>
  <c r="M102" i="83"/>
  <c r="M101" i="83"/>
  <c r="M99" i="83"/>
  <c r="M98" i="83"/>
  <c r="M97" i="83"/>
  <c r="M95" i="83"/>
  <c r="M94" i="83"/>
  <c r="M93" i="83"/>
  <c r="M91" i="83"/>
  <c r="M90" i="83"/>
  <c r="M89" i="83"/>
  <c r="M87" i="83"/>
  <c r="M86" i="83"/>
  <c r="M85" i="83"/>
  <c r="M83" i="83"/>
  <c r="M82" i="83"/>
  <c r="M81" i="83"/>
  <c r="M79" i="83"/>
  <c r="M78" i="83"/>
  <c r="M77" i="83"/>
  <c r="M75" i="83"/>
  <c r="M74" i="83"/>
  <c r="M73" i="83"/>
  <c r="M71" i="83"/>
  <c r="M70" i="83"/>
  <c r="M69" i="83"/>
  <c r="M67" i="83"/>
  <c r="M66" i="83"/>
  <c r="M65" i="83"/>
  <c r="M63" i="83"/>
  <c r="M62" i="83"/>
  <c r="M61" i="83"/>
  <c r="M59" i="83"/>
  <c r="M58" i="83"/>
  <c r="M57" i="83"/>
  <c r="M55" i="83"/>
  <c r="M54" i="83"/>
  <c r="M53" i="83"/>
  <c r="M51" i="83"/>
  <c r="M50" i="83"/>
  <c r="M49" i="83"/>
  <c r="M47" i="83"/>
  <c r="M46" i="83"/>
  <c r="M45" i="83"/>
  <c r="M43" i="83"/>
  <c r="M42" i="83"/>
  <c r="M41" i="83"/>
  <c r="M39" i="83"/>
  <c r="M38" i="83"/>
  <c r="M37" i="83"/>
  <c r="M35" i="83"/>
  <c r="M34" i="83"/>
  <c r="M33" i="83"/>
  <c r="M31" i="83"/>
  <c r="M30" i="83"/>
  <c r="M29" i="83"/>
  <c r="M27" i="83"/>
  <c r="M26" i="83"/>
  <c r="M25" i="83"/>
  <c r="M23" i="83"/>
  <c r="M22" i="83"/>
  <c r="M21" i="83"/>
  <c r="M19" i="83"/>
  <c r="M18" i="83"/>
  <c r="M17" i="83"/>
  <c r="AL16" i="83" s="1"/>
  <c r="K410" i="83"/>
  <c r="J410" i="83"/>
  <c r="I410" i="83"/>
  <c r="H410" i="83"/>
  <c r="G410" i="83"/>
  <c r="B410" i="83"/>
  <c r="K406" i="83"/>
  <c r="J406" i="83"/>
  <c r="I406" i="83"/>
  <c r="H406" i="83"/>
  <c r="G406" i="83"/>
  <c r="B406" i="83"/>
  <c r="K402" i="83"/>
  <c r="J402" i="83"/>
  <c r="I402" i="83"/>
  <c r="H402" i="83"/>
  <c r="G402" i="83"/>
  <c r="B402" i="83"/>
  <c r="K398" i="83"/>
  <c r="J398" i="83"/>
  <c r="I398" i="83"/>
  <c r="H398" i="83"/>
  <c r="G398" i="83"/>
  <c r="B398" i="83"/>
  <c r="K394" i="83"/>
  <c r="J394" i="83"/>
  <c r="I394" i="83"/>
  <c r="H394" i="83"/>
  <c r="G394" i="83"/>
  <c r="B394" i="83"/>
  <c r="K390" i="83"/>
  <c r="J390" i="83"/>
  <c r="I390" i="83"/>
  <c r="H390" i="83"/>
  <c r="G390" i="83"/>
  <c r="B390" i="83"/>
  <c r="K386" i="83"/>
  <c r="J386" i="83"/>
  <c r="I386" i="83"/>
  <c r="H386" i="83"/>
  <c r="G386" i="83"/>
  <c r="B386" i="83"/>
  <c r="K382" i="83"/>
  <c r="J382" i="83"/>
  <c r="I382" i="83"/>
  <c r="H382" i="83"/>
  <c r="G382" i="83"/>
  <c r="B382" i="83"/>
  <c r="K378" i="83"/>
  <c r="J378" i="83"/>
  <c r="I378" i="83"/>
  <c r="H378" i="83"/>
  <c r="G378" i="83"/>
  <c r="B378" i="83"/>
  <c r="K374" i="83"/>
  <c r="J374" i="83"/>
  <c r="I374" i="83"/>
  <c r="H374" i="83"/>
  <c r="G374" i="83"/>
  <c r="B374" i="83"/>
  <c r="K370" i="83"/>
  <c r="J370" i="83"/>
  <c r="I370" i="83"/>
  <c r="H370" i="83"/>
  <c r="G370" i="83"/>
  <c r="B370" i="83"/>
  <c r="K366" i="83"/>
  <c r="J366" i="83"/>
  <c r="I366" i="83"/>
  <c r="H366" i="83"/>
  <c r="G366" i="83"/>
  <c r="B366" i="83"/>
  <c r="K362" i="83"/>
  <c r="J362" i="83"/>
  <c r="I362" i="83"/>
  <c r="H362" i="83"/>
  <c r="G362" i="83"/>
  <c r="B362" i="83"/>
  <c r="K358" i="83"/>
  <c r="J358" i="83"/>
  <c r="I358" i="83"/>
  <c r="H358" i="83"/>
  <c r="G358" i="83"/>
  <c r="B358" i="83"/>
  <c r="K354" i="83"/>
  <c r="J354" i="83"/>
  <c r="I354" i="83"/>
  <c r="H354" i="83"/>
  <c r="G354" i="83"/>
  <c r="B354" i="83"/>
  <c r="K350" i="83"/>
  <c r="J350" i="83"/>
  <c r="I350" i="83"/>
  <c r="H350" i="83"/>
  <c r="G350" i="83"/>
  <c r="B350" i="83"/>
  <c r="K346" i="83"/>
  <c r="J346" i="83"/>
  <c r="I346" i="83"/>
  <c r="H346" i="83"/>
  <c r="G346" i="83"/>
  <c r="B346" i="83"/>
  <c r="K342" i="83"/>
  <c r="J342" i="83"/>
  <c r="I342" i="83"/>
  <c r="H342" i="83"/>
  <c r="G342" i="83"/>
  <c r="B342" i="83"/>
  <c r="K338" i="83"/>
  <c r="J338" i="83"/>
  <c r="I338" i="83"/>
  <c r="H338" i="83"/>
  <c r="G338" i="83"/>
  <c r="B338" i="83"/>
  <c r="K334" i="83"/>
  <c r="J334" i="83"/>
  <c r="I334" i="83"/>
  <c r="H334" i="83"/>
  <c r="G334" i="83"/>
  <c r="B334" i="83"/>
  <c r="K330" i="83"/>
  <c r="J330" i="83"/>
  <c r="I330" i="83"/>
  <c r="H330" i="83"/>
  <c r="G330" i="83"/>
  <c r="B330" i="83"/>
  <c r="K326" i="83"/>
  <c r="J326" i="83"/>
  <c r="I326" i="83"/>
  <c r="H326" i="83"/>
  <c r="G326" i="83"/>
  <c r="B326" i="83"/>
  <c r="K322" i="83"/>
  <c r="J322" i="83"/>
  <c r="I322" i="83"/>
  <c r="H322" i="83"/>
  <c r="G322" i="83"/>
  <c r="B322" i="83"/>
  <c r="K318" i="83"/>
  <c r="J318" i="83"/>
  <c r="I318" i="83"/>
  <c r="H318" i="83"/>
  <c r="G318" i="83"/>
  <c r="B318" i="83"/>
  <c r="K314" i="83"/>
  <c r="J314" i="83"/>
  <c r="I314" i="83"/>
  <c r="H314" i="83"/>
  <c r="G314" i="83"/>
  <c r="B314" i="83"/>
  <c r="K310" i="83"/>
  <c r="J310" i="83"/>
  <c r="I310" i="83"/>
  <c r="H310" i="83"/>
  <c r="G310" i="83"/>
  <c r="B310" i="83"/>
  <c r="K306" i="83"/>
  <c r="J306" i="83"/>
  <c r="I306" i="83"/>
  <c r="H306" i="83"/>
  <c r="G306" i="83"/>
  <c r="B306" i="83"/>
  <c r="K302" i="83"/>
  <c r="J302" i="83"/>
  <c r="I302" i="83"/>
  <c r="H302" i="83"/>
  <c r="G302" i="83"/>
  <c r="B302" i="83"/>
  <c r="K298" i="83"/>
  <c r="J298" i="83"/>
  <c r="I298" i="83"/>
  <c r="H298" i="83"/>
  <c r="G298" i="83"/>
  <c r="B298" i="83"/>
  <c r="K294" i="83"/>
  <c r="J294" i="83"/>
  <c r="I294" i="83"/>
  <c r="H294" i="83"/>
  <c r="G294" i="83"/>
  <c r="B294" i="83"/>
  <c r="K290" i="83"/>
  <c r="J290" i="83"/>
  <c r="I290" i="83"/>
  <c r="H290" i="83"/>
  <c r="G290" i="83"/>
  <c r="B290" i="83"/>
  <c r="K286" i="83"/>
  <c r="J286" i="83"/>
  <c r="I286" i="83"/>
  <c r="H286" i="83"/>
  <c r="G286" i="83"/>
  <c r="B286" i="83"/>
  <c r="K282" i="83"/>
  <c r="J282" i="83"/>
  <c r="I282" i="83"/>
  <c r="H282" i="83"/>
  <c r="G282" i="83"/>
  <c r="B282" i="83"/>
  <c r="K278" i="83"/>
  <c r="J278" i="83"/>
  <c r="I278" i="83"/>
  <c r="H278" i="83"/>
  <c r="G278" i="83"/>
  <c r="B278" i="83"/>
  <c r="K274" i="83"/>
  <c r="J274" i="83"/>
  <c r="I274" i="83"/>
  <c r="H274" i="83"/>
  <c r="G274" i="83"/>
  <c r="B274" i="83"/>
  <c r="K270" i="83"/>
  <c r="J270" i="83"/>
  <c r="I270" i="83"/>
  <c r="H270" i="83"/>
  <c r="G270" i="83"/>
  <c r="B270" i="83"/>
  <c r="K266" i="83"/>
  <c r="J266" i="83"/>
  <c r="I266" i="83"/>
  <c r="H266" i="83"/>
  <c r="G266" i="83"/>
  <c r="B266" i="83"/>
  <c r="K262" i="83"/>
  <c r="J262" i="83"/>
  <c r="I262" i="83"/>
  <c r="H262" i="83"/>
  <c r="G262" i="83"/>
  <c r="B262" i="83"/>
  <c r="K258" i="83"/>
  <c r="J258" i="83"/>
  <c r="I258" i="83"/>
  <c r="H258" i="83"/>
  <c r="G258" i="83"/>
  <c r="B258" i="83"/>
  <c r="K254" i="83"/>
  <c r="J254" i="83"/>
  <c r="I254" i="83"/>
  <c r="H254" i="83"/>
  <c r="G254" i="83"/>
  <c r="B254" i="83"/>
  <c r="K250" i="83"/>
  <c r="J250" i="83"/>
  <c r="I250" i="83"/>
  <c r="H250" i="83"/>
  <c r="G250" i="83"/>
  <c r="B250" i="83"/>
  <c r="K246" i="83"/>
  <c r="J246" i="83"/>
  <c r="I246" i="83"/>
  <c r="H246" i="83"/>
  <c r="G246" i="83"/>
  <c r="B246" i="83"/>
  <c r="K242" i="83"/>
  <c r="J242" i="83"/>
  <c r="I242" i="83"/>
  <c r="H242" i="83"/>
  <c r="G242" i="83"/>
  <c r="B242" i="83"/>
  <c r="K238" i="83"/>
  <c r="J238" i="83"/>
  <c r="I238" i="83"/>
  <c r="H238" i="83"/>
  <c r="G238" i="83"/>
  <c r="B238" i="83"/>
  <c r="K234" i="83"/>
  <c r="J234" i="83"/>
  <c r="I234" i="83"/>
  <c r="H234" i="83"/>
  <c r="G234" i="83"/>
  <c r="B234" i="83"/>
  <c r="K230" i="83"/>
  <c r="J230" i="83"/>
  <c r="I230" i="83"/>
  <c r="H230" i="83"/>
  <c r="G230" i="83"/>
  <c r="B230" i="83"/>
  <c r="K226" i="83"/>
  <c r="J226" i="83"/>
  <c r="I226" i="83"/>
  <c r="H226" i="83"/>
  <c r="G226" i="83"/>
  <c r="B226" i="83"/>
  <c r="K222" i="83"/>
  <c r="J222" i="83"/>
  <c r="I222" i="83"/>
  <c r="H222" i="83"/>
  <c r="G222" i="83"/>
  <c r="B222" i="83"/>
  <c r="K218" i="83"/>
  <c r="J218" i="83"/>
  <c r="I218" i="83"/>
  <c r="H218" i="83"/>
  <c r="G218" i="83"/>
  <c r="B218" i="83"/>
  <c r="K214" i="83"/>
  <c r="J214" i="83"/>
  <c r="I214" i="83"/>
  <c r="H214" i="83"/>
  <c r="G214" i="83"/>
  <c r="B214" i="83"/>
  <c r="K210" i="83"/>
  <c r="J210" i="83"/>
  <c r="I210" i="83"/>
  <c r="H210" i="83"/>
  <c r="G210" i="83"/>
  <c r="B210" i="83"/>
  <c r="K206" i="83"/>
  <c r="J206" i="83"/>
  <c r="I206" i="83"/>
  <c r="H206" i="83"/>
  <c r="G206" i="83"/>
  <c r="B206" i="83"/>
  <c r="K202" i="83"/>
  <c r="J202" i="83"/>
  <c r="I202" i="83"/>
  <c r="H202" i="83"/>
  <c r="G202" i="83"/>
  <c r="B202" i="83"/>
  <c r="K198" i="83"/>
  <c r="J198" i="83"/>
  <c r="I198" i="83"/>
  <c r="H198" i="83"/>
  <c r="G198" i="83"/>
  <c r="B198" i="83"/>
  <c r="K194" i="83"/>
  <c r="J194" i="83"/>
  <c r="I194" i="83"/>
  <c r="H194" i="83"/>
  <c r="G194" i="83"/>
  <c r="B194" i="83"/>
  <c r="K190" i="83"/>
  <c r="J190" i="83"/>
  <c r="I190" i="83"/>
  <c r="H190" i="83"/>
  <c r="G190" i="83"/>
  <c r="B190" i="83"/>
  <c r="K186" i="83"/>
  <c r="J186" i="83"/>
  <c r="I186" i="83"/>
  <c r="H186" i="83"/>
  <c r="G186" i="83"/>
  <c r="B186" i="83"/>
  <c r="K182" i="83"/>
  <c r="J182" i="83"/>
  <c r="I182" i="83"/>
  <c r="H182" i="83"/>
  <c r="G182" i="83"/>
  <c r="B182" i="83"/>
  <c r="K178" i="83"/>
  <c r="J178" i="83"/>
  <c r="I178" i="83"/>
  <c r="H178" i="83"/>
  <c r="G178" i="83"/>
  <c r="B178" i="83"/>
  <c r="K174" i="83"/>
  <c r="J174" i="83"/>
  <c r="I174" i="83"/>
  <c r="H174" i="83"/>
  <c r="G174" i="83"/>
  <c r="B174" i="83"/>
  <c r="K170" i="83"/>
  <c r="J170" i="83"/>
  <c r="I170" i="83"/>
  <c r="H170" i="83"/>
  <c r="G170" i="83"/>
  <c r="B170" i="83"/>
  <c r="K166" i="83"/>
  <c r="J166" i="83"/>
  <c r="I166" i="83"/>
  <c r="H166" i="83"/>
  <c r="G166" i="83"/>
  <c r="B166" i="83"/>
  <c r="K162" i="83"/>
  <c r="J162" i="83"/>
  <c r="I162" i="83"/>
  <c r="H162" i="83"/>
  <c r="G162" i="83"/>
  <c r="B162" i="83"/>
  <c r="K158" i="83"/>
  <c r="J158" i="83"/>
  <c r="I158" i="83"/>
  <c r="H158" i="83"/>
  <c r="G158" i="83"/>
  <c r="B158" i="83"/>
  <c r="K154" i="83"/>
  <c r="J154" i="83"/>
  <c r="I154" i="83"/>
  <c r="H154" i="83"/>
  <c r="G154" i="83"/>
  <c r="B154" i="83"/>
  <c r="K150" i="83"/>
  <c r="J150" i="83"/>
  <c r="I150" i="83"/>
  <c r="H150" i="83"/>
  <c r="G150" i="83"/>
  <c r="B150" i="83"/>
  <c r="K146" i="83"/>
  <c r="J146" i="83"/>
  <c r="I146" i="83"/>
  <c r="H146" i="83"/>
  <c r="G146" i="83"/>
  <c r="B146" i="83"/>
  <c r="K142" i="83"/>
  <c r="J142" i="83"/>
  <c r="I142" i="83"/>
  <c r="H142" i="83"/>
  <c r="G142" i="83"/>
  <c r="B142" i="83"/>
  <c r="K138" i="83"/>
  <c r="J138" i="83"/>
  <c r="I138" i="83"/>
  <c r="H138" i="83"/>
  <c r="G138" i="83"/>
  <c r="B138" i="83"/>
  <c r="K134" i="83"/>
  <c r="J134" i="83"/>
  <c r="I134" i="83"/>
  <c r="H134" i="83"/>
  <c r="G134" i="83"/>
  <c r="B134" i="83"/>
  <c r="K130" i="83"/>
  <c r="J130" i="83"/>
  <c r="I130" i="83"/>
  <c r="H130" i="83"/>
  <c r="G130" i="83"/>
  <c r="B130" i="83"/>
  <c r="K126" i="83"/>
  <c r="J126" i="83"/>
  <c r="I126" i="83"/>
  <c r="H126" i="83"/>
  <c r="G126" i="83"/>
  <c r="B126" i="83"/>
  <c r="K122" i="83"/>
  <c r="J122" i="83"/>
  <c r="I122" i="83"/>
  <c r="H122" i="83"/>
  <c r="G122" i="83"/>
  <c r="B122" i="83"/>
  <c r="K118" i="83"/>
  <c r="J118" i="83"/>
  <c r="I118" i="83"/>
  <c r="H118" i="83"/>
  <c r="G118" i="83"/>
  <c r="B118" i="83"/>
  <c r="K114" i="83"/>
  <c r="J114" i="83"/>
  <c r="I114" i="83"/>
  <c r="H114" i="83"/>
  <c r="G114" i="83"/>
  <c r="B114" i="83"/>
  <c r="K110" i="83"/>
  <c r="J110" i="83"/>
  <c r="I110" i="83"/>
  <c r="H110" i="83"/>
  <c r="G110" i="83"/>
  <c r="B110" i="83"/>
  <c r="K106" i="83"/>
  <c r="J106" i="83"/>
  <c r="I106" i="83"/>
  <c r="H106" i="83"/>
  <c r="G106" i="83"/>
  <c r="B106" i="83"/>
  <c r="K102" i="83"/>
  <c r="J102" i="83"/>
  <c r="I102" i="83"/>
  <c r="H102" i="83"/>
  <c r="G102" i="83"/>
  <c r="B102" i="83"/>
  <c r="K98" i="83"/>
  <c r="J98" i="83"/>
  <c r="I98" i="83"/>
  <c r="H98" i="83"/>
  <c r="G98" i="83"/>
  <c r="B98" i="83"/>
  <c r="K94" i="83"/>
  <c r="J94" i="83"/>
  <c r="I94" i="83"/>
  <c r="H94" i="83"/>
  <c r="G94" i="83"/>
  <c r="B94" i="83"/>
  <c r="K90" i="83"/>
  <c r="J90" i="83"/>
  <c r="I90" i="83"/>
  <c r="H90" i="83"/>
  <c r="G90" i="83"/>
  <c r="B90" i="83"/>
  <c r="K86" i="83"/>
  <c r="J86" i="83"/>
  <c r="I86" i="83"/>
  <c r="H86" i="83"/>
  <c r="G86" i="83"/>
  <c r="B86" i="83"/>
  <c r="K82" i="83"/>
  <c r="J82" i="83"/>
  <c r="I82" i="83"/>
  <c r="H82" i="83"/>
  <c r="G82" i="83"/>
  <c r="B82" i="83"/>
  <c r="K78" i="83"/>
  <c r="J78" i="83"/>
  <c r="I78" i="83"/>
  <c r="H78" i="83"/>
  <c r="G78" i="83"/>
  <c r="B78" i="83"/>
  <c r="K74" i="83"/>
  <c r="J74" i="83"/>
  <c r="I74" i="83"/>
  <c r="H74" i="83"/>
  <c r="G74" i="83"/>
  <c r="B74" i="83"/>
  <c r="K70" i="83"/>
  <c r="J70" i="83"/>
  <c r="I70" i="83"/>
  <c r="H70" i="83"/>
  <c r="G70" i="83"/>
  <c r="B70" i="83"/>
  <c r="K66" i="83"/>
  <c r="J66" i="83"/>
  <c r="I66" i="83"/>
  <c r="H66" i="83"/>
  <c r="G66" i="83"/>
  <c r="B66" i="83"/>
  <c r="K62" i="83"/>
  <c r="J62" i="83"/>
  <c r="I62" i="83"/>
  <c r="H62" i="83"/>
  <c r="G62" i="83"/>
  <c r="B62" i="83"/>
  <c r="K58" i="83"/>
  <c r="J58" i="83"/>
  <c r="I58" i="83"/>
  <c r="H58" i="83"/>
  <c r="G58" i="83"/>
  <c r="B58" i="83"/>
  <c r="K54" i="83"/>
  <c r="J54" i="83"/>
  <c r="I54" i="83"/>
  <c r="H54" i="83"/>
  <c r="G54" i="83"/>
  <c r="B54" i="83"/>
  <c r="K50" i="83"/>
  <c r="J50" i="83"/>
  <c r="I50" i="83"/>
  <c r="H50" i="83"/>
  <c r="G50" i="83"/>
  <c r="B50" i="83"/>
  <c r="K46" i="83"/>
  <c r="J46" i="83"/>
  <c r="I46" i="83"/>
  <c r="H46" i="83"/>
  <c r="G46" i="83"/>
  <c r="B46" i="83"/>
  <c r="K42" i="83"/>
  <c r="J42" i="83"/>
  <c r="I42" i="83"/>
  <c r="H42" i="83"/>
  <c r="G42" i="83"/>
  <c r="B42" i="83"/>
  <c r="K38" i="83"/>
  <c r="J38" i="83"/>
  <c r="I38" i="83"/>
  <c r="H38" i="83"/>
  <c r="G38" i="83"/>
  <c r="B38" i="83"/>
  <c r="K34" i="83"/>
  <c r="J34" i="83"/>
  <c r="I34" i="83"/>
  <c r="H34" i="83"/>
  <c r="G34" i="83"/>
  <c r="B34" i="83"/>
  <c r="K30" i="83"/>
  <c r="J30" i="83"/>
  <c r="I30" i="83"/>
  <c r="H30" i="83"/>
  <c r="G30" i="83"/>
  <c r="B30" i="83"/>
  <c r="K26" i="83"/>
  <c r="J26" i="83"/>
  <c r="I26" i="83"/>
  <c r="H26" i="83"/>
  <c r="G26" i="83"/>
  <c r="B26" i="83"/>
  <c r="K22" i="83"/>
  <c r="J22" i="83"/>
  <c r="I22" i="83"/>
  <c r="H22" i="83"/>
  <c r="G22" i="83"/>
  <c r="B22" i="83"/>
  <c r="K18" i="83"/>
  <c r="J18" i="83"/>
  <c r="I18" i="83"/>
  <c r="H18" i="83"/>
  <c r="G18" i="83"/>
  <c r="B18" i="83"/>
  <c r="K14" i="83"/>
  <c r="J14" i="83"/>
  <c r="I14" i="83"/>
  <c r="H14" i="83"/>
  <c r="G14" i="83"/>
  <c r="B14" i="83"/>
  <c r="AF412" i="83"/>
  <c r="AF410" i="83"/>
  <c r="AF408" i="83"/>
  <c r="AF406" i="83"/>
  <c r="AF404" i="83"/>
  <c r="AF402" i="83"/>
  <c r="AF400" i="83"/>
  <c r="AF398" i="83"/>
  <c r="AF396" i="83"/>
  <c r="AF394" i="83"/>
  <c r="AF392" i="83"/>
  <c r="AF390" i="83"/>
  <c r="AF388" i="83"/>
  <c r="AF386" i="83"/>
  <c r="AF384" i="83"/>
  <c r="AF382" i="83"/>
  <c r="AF380" i="83"/>
  <c r="AF378" i="83"/>
  <c r="AF376" i="83"/>
  <c r="AF374" i="83"/>
  <c r="AF372" i="83"/>
  <c r="AF370" i="83"/>
  <c r="AF368" i="83"/>
  <c r="AF366" i="83"/>
  <c r="AF364" i="83"/>
  <c r="AF362" i="83"/>
  <c r="AF360" i="83"/>
  <c r="AF358" i="83"/>
  <c r="AF356" i="83"/>
  <c r="AF354" i="83"/>
  <c r="AF352" i="83"/>
  <c r="AF350" i="83"/>
  <c r="AF348" i="83"/>
  <c r="AF346" i="83"/>
  <c r="AF344" i="83"/>
  <c r="AF342" i="83"/>
  <c r="AF340" i="83"/>
  <c r="AF338" i="83"/>
  <c r="AF336" i="83"/>
  <c r="AF334" i="83"/>
  <c r="AF332" i="83"/>
  <c r="AF330" i="83"/>
  <c r="AF328" i="83"/>
  <c r="AF326" i="83"/>
  <c r="AF324" i="83"/>
  <c r="AF322" i="83"/>
  <c r="AF320" i="83"/>
  <c r="AF318" i="83"/>
  <c r="AF316" i="83"/>
  <c r="AF314" i="83"/>
  <c r="AF312" i="83"/>
  <c r="AF310" i="83"/>
  <c r="AF308" i="83"/>
  <c r="AF306" i="83"/>
  <c r="AF304" i="83"/>
  <c r="AF302" i="83"/>
  <c r="AF300" i="83"/>
  <c r="AF298" i="83"/>
  <c r="AF296" i="83"/>
  <c r="AF294" i="83"/>
  <c r="AF292" i="83"/>
  <c r="AF290" i="83"/>
  <c r="AF288" i="83"/>
  <c r="AF286" i="83"/>
  <c r="AF284" i="83"/>
  <c r="AF282" i="83"/>
  <c r="AF280" i="83"/>
  <c r="AF278" i="83"/>
  <c r="AF276" i="83"/>
  <c r="AF274" i="83"/>
  <c r="AF272" i="83"/>
  <c r="AF270" i="83"/>
  <c r="AF268" i="83"/>
  <c r="AF266" i="83"/>
  <c r="AF264" i="83"/>
  <c r="AF262" i="83"/>
  <c r="AF260" i="83"/>
  <c r="AF258" i="83"/>
  <c r="AF256" i="83"/>
  <c r="AF254" i="83"/>
  <c r="AF252" i="83"/>
  <c r="AF250" i="83"/>
  <c r="AF248" i="83"/>
  <c r="AF246" i="83"/>
  <c r="AF244" i="83"/>
  <c r="AF242" i="83"/>
  <c r="AF240" i="83"/>
  <c r="AF238" i="83"/>
  <c r="AF236" i="83"/>
  <c r="AF234" i="83"/>
  <c r="AF232" i="83"/>
  <c r="AF230" i="83"/>
  <c r="AF228" i="83"/>
  <c r="AF226" i="83"/>
  <c r="AF224" i="83"/>
  <c r="AF222" i="83"/>
  <c r="AF220" i="83"/>
  <c r="AF218" i="83"/>
  <c r="AF216" i="83"/>
  <c r="AF214" i="83"/>
  <c r="AF212" i="83"/>
  <c r="AF210" i="83"/>
  <c r="AF208" i="83"/>
  <c r="AF206" i="83"/>
  <c r="AF204" i="83"/>
  <c r="AF202" i="83"/>
  <c r="AF200" i="83"/>
  <c r="AF198" i="83"/>
  <c r="AF196" i="83"/>
  <c r="AF194" i="83"/>
  <c r="AF192" i="83"/>
  <c r="AF190" i="83"/>
  <c r="AF188" i="83"/>
  <c r="AF186" i="83"/>
  <c r="AF184" i="83"/>
  <c r="AF182" i="83"/>
  <c r="AF180" i="83"/>
  <c r="AF178" i="83"/>
  <c r="AF176" i="83"/>
  <c r="AF174" i="83"/>
  <c r="AF172" i="83"/>
  <c r="AF170" i="83"/>
  <c r="AF168" i="83"/>
  <c r="AF166" i="83"/>
  <c r="AF164" i="83"/>
  <c r="AF162" i="83"/>
  <c r="AF160" i="83"/>
  <c r="AF158" i="83"/>
  <c r="AF156" i="83"/>
  <c r="AF154" i="83"/>
  <c r="AF152" i="83"/>
  <c r="AF150" i="83"/>
  <c r="AF148" i="83"/>
  <c r="AF146" i="83"/>
  <c r="AF144" i="83"/>
  <c r="AF142" i="83"/>
  <c r="AF140" i="83"/>
  <c r="AF138" i="83"/>
  <c r="AF136" i="83"/>
  <c r="AF134" i="83"/>
  <c r="AF132" i="83"/>
  <c r="AF130" i="83"/>
  <c r="AF128" i="83"/>
  <c r="AF126" i="83"/>
  <c r="AF124" i="83"/>
  <c r="AF122" i="83"/>
  <c r="AF120" i="83"/>
  <c r="AF118" i="83"/>
  <c r="AF116" i="83"/>
  <c r="AF114" i="83"/>
  <c r="AF112" i="83"/>
  <c r="AF110" i="83"/>
  <c r="AF108" i="83"/>
  <c r="AF106" i="83"/>
  <c r="AF104" i="83"/>
  <c r="AF102" i="83"/>
  <c r="AF100" i="83"/>
  <c r="AF98" i="83"/>
  <c r="AF96" i="83"/>
  <c r="AF94" i="83"/>
  <c r="AF92" i="83"/>
  <c r="AF90" i="83"/>
  <c r="AF88" i="83"/>
  <c r="AF86" i="83"/>
  <c r="AF84" i="83"/>
  <c r="AF82" i="83"/>
  <c r="AF80" i="83"/>
  <c r="AF78" i="83"/>
  <c r="AF76" i="83"/>
  <c r="AF74" i="83"/>
  <c r="AF72" i="83"/>
  <c r="AF70" i="83"/>
  <c r="AF68" i="83"/>
  <c r="AF66" i="83"/>
  <c r="AF64" i="83"/>
  <c r="AF62" i="83"/>
  <c r="AF60" i="83"/>
  <c r="AF58" i="83"/>
  <c r="AF56" i="83"/>
  <c r="AF54" i="83"/>
  <c r="AF52" i="83"/>
  <c r="AF50" i="83"/>
  <c r="AF48" i="83"/>
  <c r="AF46" i="83"/>
  <c r="AF44" i="83"/>
  <c r="AF42" i="83"/>
  <c r="AF40" i="83"/>
  <c r="AF38" i="83"/>
  <c r="AX38" i="90" l="1"/>
  <c r="U38" i="90"/>
  <c r="U40" i="90"/>
  <c r="U38" i="83"/>
  <c r="U40" i="83"/>
  <c r="AX38" i="83"/>
  <c r="U36" i="83"/>
  <c r="U34" i="83"/>
  <c r="AX34" i="83"/>
  <c r="AX34" i="90"/>
  <c r="U34" i="90"/>
  <c r="U36" i="90"/>
  <c r="U30" i="83"/>
  <c r="U32" i="83"/>
  <c r="AX30" i="83"/>
  <c r="AX30" i="90"/>
  <c r="U30" i="90"/>
  <c r="U32" i="90"/>
  <c r="U26" i="83"/>
  <c r="U28" i="83"/>
  <c r="AX26" i="83"/>
  <c r="AX26" i="90"/>
  <c r="U26" i="90"/>
  <c r="U28" i="90"/>
  <c r="AX22" i="83"/>
  <c r="U22" i="83"/>
  <c r="U24" i="83"/>
  <c r="AX18" i="83"/>
  <c r="U20" i="83"/>
  <c r="U18" i="83"/>
  <c r="AX14" i="83"/>
  <c r="U16" i="83"/>
  <c r="U14" i="83"/>
  <c r="AL34" i="83"/>
  <c r="AL36" i="83"/>
  <c r="AJ60" i="83"/>
  <c r="AJ58" i="83"/>
  <c r="AL66" i="83"/>
  <c r="AL68" i="83"/>
  <c r="AJ92" i="83"/>
  <c r="AJ90" i="83"/>
  <c r="AL98" i="83"/>
  <c r="AL100" i="83"/>
  <c r="AJ124" i="83"/>
  <c r="AJ122" i="83"/>
  <c r="AL130" i="83"/>
  <c r="AL132" i="83"/>
  <c r="AJ156" i="83"/>
  <c r="AJ154" i="83"/>
  <c r="AL162" i="83"/>
  <c r="AL164" i="83"/>
  <c r="AJ188" i="83"/>
  <c r="AJ186" i="83"/>
  <c r="AL194" i="83"/>
  <c r="AL196" i="83"/>
  <c r="AJ220" i="83"/>
  <c r="AJ218" i="83"/>
  <c r="AL226" i="83"/>
  <c r="AL228" i="83"/>
  <c r="AJ252" i="83"/>
  <c r="AJ250" i="83"/>
  <c r="AL258" i="83"/>
  <c r="AL260" i="83"/>
  <c r="AJ284" i="83"/>
  <c r="AJ282" i="83"/>
  <c r="AL290" i="83"/>
  <c r="AL292" i="83"/>
  <c r="AJ316" i="83"/>
  <c r="AJ314" i="83"/>
  <c r="AL322" i="83"/>
  <c r="AL324" i="83"/>
  <c r="AJ348" i="83"/>
  <c r="AJ346" i="83"/>
  <c r="AL354" i="83"/>
  <c r="AL356" i="83"/>
  <c r="AJ380" i="83"/>
  <c r="AJ378" i="83"/>
  <c r="AL386" i="83"/>
  <c r="AL388" i="83"/>
  <c r="AJ412" i="83"/>
  <c r="AJ410" i="83"/>
  <c r="AJ38" i="83"/>
  <c r="AJ40" i="83"/>
  <c r="AL48" i="83"/>
  <c r="AL46" i="83"/>
  <c r="AJ70" i="83"/>
  <c r="AJ72" i="83"/>
  <c r="AL78" i="83"/>
  <c r="AL80" i="83"/>
  <c r="AJ104" i="83"/>
  <c r="AJ102" i="83"/>
  <c r="AL110" i="83"/>
  <c r="AL112" i="83"/>
  <c r="AJ134" i="83"/>
  <c r="AJ136" i="83"/>
  <c r="AL142" i="83"/>
  <c r="AL144" i="83"/>
  <c r="AJ166" i="83"/>
  <c r="AJ168" i="83"/>
  <c r="AL174" i="83"/>
  <c r="AL176" i="83"/>
  <c r="AJ198" i="83"/>
  <c r="AJ200" i="83"/>
  <c r="AL208" i="83"/>
  <c r="AL206" i="83"/>
  <c r="AJ230" i="83"/>
  <c r="AJ232" i="83"/>
  <c r="AL240" i="83"/>
  <c r="AL238" i="83"/>
  <c r="AJ262" i="83"/>
  <c r="AJ264" i="83"/>
  <c r="AL270" i="83"/>
  <c r="AL272" i="83"/>
  <c r="AJ296" i="83"/>
  <c r="AJ294" i="83"/>
  <c r="AL304" i="83"/>
  <c r="AL302" i="83"/>
  <c r="AJ328" i="83"/>
  <c r="AJ326" i="83"/>
  <c r="AL334" i="83"/>
  <c r="AL336" i="83"/>
  <c r="AJ358" i="83"/>
  <c r="AJ360" i="83"/>
  <c r="AL366" i="83"/>
  <c r="AL368" i="83"/>
  <c r="AJ392" i="83"/>
  <c r="AJ390" i="83"/>
  <c r="AL400" i="83"/>
  <c r="AL398" i="83"/>
  <c r="AL26" i="83"/>
  <c r="AL28" i="83"/>
  <c r="AJ50" i="83"/>
  <c r="AJ52" i="83"/>
  <c r="AL58" i="83"/>
  <c r="AL60" i="83"/>
  <c r="AJ82" i="83"/>
  <c r="AJ84" i="83"/>
  <c r="AL90" i="83"/>
  <c r="AL92" i="83"/>
  <c r="AJ114" i="83"/>
  <c r="AJ116" i="83"/>
  <c r="AL122" i="83"/>
  <c r="AL124" i="83"/>
  <c r="AJ146" i="83"/>
  <c r="AJ148" i="83"/>
  <c r="AL154" i="83"/>
  <c r="AL156" i="83"/>
  <c r="AJ178" i="83"/>
  <c r="AJ180" i="83"/>
  <c r="AL186" i="83"/>
  <c r="AL188" i="83"/>
  <c r="AJ210" i="83"/>
  <c r="AJ212" i="83"/>
  <c r="AL218" i="83"/>
  <c r="AL220" i="83"/>
  <c r="AJ242" i="83"/>
  <c r="AJ244" i="83"/>
  <c r="AL250" i="83"/>
  <c r="AL252" i="83"/>
  <c r="AJ274" i="83"/>
  <c r="AJ276" i="83"/>
  <c r="AL282" i="83"/>
  <c r="AL284" i="83"/>
  <c r="AJ306" i="83"/>
  <c r="AJ308" i="83"/>
  <c r="AL314" i="83"/>
  <c r="AL316" i="83"/>
  <c r="AJ338" i="83"/>
  <c r="AJ340" i="83"/>
  <c r="AL346" i="83"/>
  <c r="AL348" i="83"/>
  <c r="AJ370" i="83"/>
  <c r="AJ372" i="83"/>
  <c r="AL378" i="83"/>
  <c r="AL380" i="83"/>
  <c r="AJ402" i="83"/>
  <c r="AJ404" i="83"/>
  <c r="AL410" i="83"/>
  <c r="AL412" i="83"/>
  <c r="AJ30" i="83"/>
  <c r="AJ32" i="83"/>
  <c r="AL38" i="83"/>
  <c r="AL40" i="83"/>
  <c r="AJ62" i="83"/>
  <c r="AJ64" i="83"/>
  <c r="AL70" i="83"/>
  <c r="AL72" i="83"/>
  <c r="AJ94" i="83"/>
  <c r="AJ96" i="83"/>
  <c r="AL102" i="83"/>
  <c r="AL104" i="83"/>
  <c r="AJ126" i="83"/>
  <c r="AJ128" i="83"/>
  <c r="AL134" i="83"/>
  <c r="AL136" i="83"/>
  <c r="AJ158" i="83"/>
  <c r="AJ160" i="83"/>
  <c r="AL166" i="83"/>
  <c r="AL168" i="83"/>
  <c r="AJ190" i="83"/>
  <c r="AJ192" i="83"/>
  <c r="AL198" i="83"/>
  <c r="AL200" i="83"/>
  <c r="AJ222" i="83"/>
  <c r="AJ224" i="83"/>
  <c r="AL230" i="83"/>
  <c r="AL232" i="83"/>
  <c r="AJ254" i="83"/>
  <c r="AJ256" i="83"/>
  <c r="AL262" i="83"/>
  <c r="AL264" i="83"/>
  <c r="AJ286" i="83"/>
  <c r="AJ288" i="83"/>
  <c r="AL294" i="83"/>
  <c r="AL296" i="83"/>
  <c r="AJ318" i="83"/>
  <c r="AJ320" i="83"/>
  <c r="AL326" i="83"/>
  <c r="AL328" i="83"/>
  <c r="AJ350" i="83"/>
  <c r="AJ352" i="83"/>
  <c r="AL358" i="83"/>
  <c r="AL360" i="83"/>
  <c r="AJ382" i="83"/>
  <c r="AJ384" i="83"/>
  <c r="AL390" i="83"/>
  <c r="AL392" i="83"/>
  <c r="AJ44" i="83"/>
  <c r="AJ42" i="83"/>
  <c r="AL50" i="83"/>
  <c r="AL52" i="83"/>
  <c r="AJ76" i="83"/>
  <c r="AJ74" i="83"/>
  <c r="AL82" i="83"/>
  <c r="AL84" i="83"/>
  <c r="AJ108" i="83"/>
  <c r="AJ106" i="83"/>
  <c r="AL114" i="83"/>
  <c r="AL116" i="83"/>
  <c r="AJ140" i="83"/>
  <c r="AJ138" i="83"/>
  <c r="AL146" i="83"/>
  <c r="AL148" i="83"/>
  <c r="AJ172" i="83"/>
  <c r="AJ170" i="83"/>
  <c r="AL178" i="83"/>
  <c r="AL180" i="83"/>
  <c r="AJ204" i="83"/>
  <c r="AJ202" i="83"/>
  <c r="AL210" i="83"/>
  <c r="AL212" i="83"/>
  <c r="AJ236" i="83"/>
  <c r="AJ234" i="83"/>
  <c r="AL242" i="83"/>
  <c r="AL244" i="83"/>
  <c r="AJ268" i="83"/>
  <c r="AJ266" i="83"/>
  <c r="AL274" i="83"/>
  <c r="AL276" i="83"/>
  <c r="AJ300" i="83"/>
  <c r="AJ298" i="83"/>
  <c r="AL306" i="83"/>
  <c r="AL308" i="83"/>
  <c r="AJ332" i="83"/>
  <c r="AJ330" i="83"/>
  <c r="AL338" i="83"/>
  <c r="AL340" i="83"/>
  <c r="AJ364" i="83"/>
  <c r="AJ362" i="83"/>
  <c r="AL370" i="83"/>
  <c r="AL372" i="83"/>
  <c r="AJ396" i="83"/>
  <c r="AJ394" i="83"/>
  <c r="AL402" i="83"/>
  <c r="AL404" i="83"/>
  <c r="AL30" i="83"/>
  <c r="AL32" i="83"/>
  <c r="AJ54" i="83"/>
  <c r="AJ56" i="83"/>
  <c r="AL64" i="83"/>
  <c r="AL62" i="83"/>
  <c r="AJ86" i="83"/>
  <c r="AJ88" i="83"/>
  <c r="AL94" i="83"/>
  <c r="AL96" i="83"/>
  <c r="AJ118" i="83"/>
  <c r="AJ120" i="83"/>
  <c r="AL128" i="83"/>
  <c r="AL126" i="83"/>
  <c r="AJ150" i="83"/>
  <c r="AJ152" i="83"/>
  <c r="AL160" i="83"/>
  <c r="AL158" i="83"/>
  <c r="AJ182" i="83"/>
  <c r="AJ184" i="83"/>
  <c r="AL190" i="83"/>
  <c r="AL192" i="83"/>
  <c r="AJ214" i="83"/>
  <c r="AJ216" i="83"/>
  <c r="AL222" i="83"/>
  <c r="AL224" i="83"/>
  <c r="AJ248" i="83"/>
  <c r="AJ246" i="83"/>
  <c r="AL254" i="83"/>
  <c r="AL256" i="83"/>
  <c r="AJ278" i="83"/>
  <c r="AJ280" i="83"/>
  <c r="AL286" i="83"/>
  <c r="AL288" i="83"/>
  <c r="AJ310" i="83"/>
  <c r="AJ312" i="83"/>
  <c r="AL318" i="83"/>
  <c r="AL320" i="83"/>
  <c r="AJ342" i="83"/>
  <c r="AJ344" i="83"/>
  <c r="AL352" i="83"/>
  <c r="AL350" i="83"/>
  <c r="AJ374" i="83"/>
  <c r="AJ376" i="83"/>
  <c r="AL382" i="83"/>
  <c r="AL384" i="83"/>
  <c r="AJ406" i="83"/>
  <c r="AJ408" i="83"/>
  <c r="AJ34" i="83"/>
  <c r="AJ36" i="83"/>
  <c r="AL42" i="83"/>
  <c r="AL44" i="83"/>
  <c r="AJ66" i="83"/>
  <c r="AJ68" i="83"/>
  <c r="AL74" i="83"/>
  <c r="AL76" i="83"/>
  <c r="AJ98" i="83"/>
  <c r="AJ100" i="83"/>
  <c r="AL106" i="83"/>
  <c r="AL108" i="83"/>
  <c r="AJ130" i="83"/>
  <c r="AJ132" i="83"/>
  <c r="AL138" i="83"/>
  <c r="AL140" i="83"/>
  <c r="AJ162" i="83"/>
  <c r="AJ164" i="83"/>
  <c r="AL170" i="83"/>
  <c r="AL172" i="83"/>
  <c r="AJ194" i="83"/>
  <c r="AJ196" i="83"/>
  <c r="AL202" i="83"/>
  <c r="AL204" i="83"/>
  <c r="AJ226" i="83"/>
  <c r="AJ228" i="83"/>
  <c r="AL234" i="83"/>
  <c r="AL236" i="83"/>
  <c r="AJ258" i="83"/>
  <c r="AJ260" i="83"/>
  <c r="AL266" i="83"/>
  <c r="AL268" i="83"/>
  <c r="AJ290" i="83"/>
  <c r="AJ292" i="83"/>
  <c r="AL298" i="83"/>
  <c r="AL300" i="83"/>
  <c r="AJ322" i="83"/>
  <c r="AJ324" i="83"/>
  <c r="AL330" i="83"/>
  <c r="AL332" i="83"/>
  <c r="AJ354" i="83"/>
  <c r="AJ356" i="83"/>
  <c r="AL362" i="83"/>
  <c r="AL364" i="83"/>
  <c r="AJ386" i="83"/>
  <c r="AJ388" i="83"/>
  <c r="AL394" i="83"/>
  <c r="AL396" i="83"/>
  <c r="AJ46" i="83"/>
  <c r="AJ48" i="83"/>
  <c r="AL54" i="83"/>
  <c r="AL56" i="83"/>
  <c r="AJ78" i="83"/>
  <c r="AJ80" i="83"/>
  <c r="AL86" i="83"/>
  <c r="AL88" i="83"/>
  <c r="AJ110" i="83"/>
  <c r="AJ112" i="83"/>
  <c r="AL118" i="83"/>
  <c r="AL120" i="83"/>
  <c r="AJ142" i="83"/>
  <c r="AJ144" i="83"/>
  <c r="AL150" i="83"/>
  <c r="AL152" i="83"/>
  <c r="AJ174" i="83"/>
  <c r="AJ176" i="83"/>
  <c r="AL182" i="83"/>
  <c r="AL184" i="83"/>
  <c r="AJ206" i="83"/>
  <c r="AJ208" i="83"/>
  <c r="AL214" i="83"/>
  <c r="AL216" i="83"/>
  <c r="AJ238" i="83"/>
  <c r="AJ240" i="83"/>
  <c r="AL246" i="83"/>
  <c r="AL248" i="83"/>
  <c r="AJ270" i="83"/>
  <c r="AJ272" i="83"/>
  <c r="AL278" i="83"/>
  <c r="AL280" i="83"/>
  <c r="AJ302" i="83"/>
  <c r="AJ304" i="83"/>
  <c r="AL310" i="83"/>
  <c r="AL312" i="83"/>
  <c r="AJ334" i="83"/>
  <c r="AJ336" i="83"/>
  <c r="AL342" i="83"/>
  <c r="AL344" i="83"/>
  <c r="AJ366" i="83"/>
  <c r="AJ368" i="83"/>
  <c r="AL376" i="83"/>
  <c r="AL374" i="83"/>
  <c r="AJ398" i="83"/>
  <c r="AJ400" i="83"/>
  <c r="AL408" i="83"/>
  <c r="AL406" i="83"/>
  <c r="AL22" i="83"/>
  <c r="AL24" i="83"/>
  <c r="AJ28" i="83"/>
  <c r="AL18" i="83"/>
  <c r="AL20" i="83"/>
  <c r="U16" i="90"/>
  <c r="U20" i="90"/>
  <c r="U14" i="90"/>
  <c r="U22" i="90"/>
  <c r="U24" i="90"/>
  <c r="U18" i="90"/>
  <c r="AJ50" i="90"/>
  <c r="AJ82" i="90"/>
  <c r="AJ114" i="90"/>
  <c r="AJ146" i="90"/>
  <c r="AJ178" i="90"/>
  <c r="AJ210" i="90"/>
  <c r="AJ242" i="90"/>
  <c r="AJ274" i="90"/>
  <c r="AJ306" i="90"/>
  <c r="AJ338" i="90"/>
  <c r="AJ370" i="90"/>
  <c r="AJ402" i="90"/>
  <c r="AJ30" i="90"/>
  <c r="AJ62" i="90"/>
  <c r="AJ94" i="90"/>
  <c r="AJ126" i="90"/>
  <c r="AJ158" i="90"/>
  <c r="AJ190" i="90"/>
  <c r="AJ222" i="90"/>
  <c r="AJ254" i="90"/>
  <c r="AJ286" i="90"/>
  <c r="AJ318" i="90"/>
  <c r="AJ350" i="90"/>
  <c r="AJ382" i="90"/>
  <c r="AJ42" i="90"/>
  <c r="AJ74" i="90"/>
  <c r="AJ106" i="90"/>
  <c r="AJ138" i="90"/>
  <c r="AJ170" i="90"/>
  <c r="AJ202" i="90"/>
  <c r="AJ234" i="90"/>
  <c r="AJ266" i="90"/>
  <c r="AJ298" i="90"/>
  <c r="AJ330" i="90"/>
  <c r="AJ362" i="90"/>
  <c r="AJ394" i="90"/>
  <c r="AJ54" i="90"/>
  <c r="AJ86" i="90"/>
  <c r="AJ118" i="90"/>
  <c r="AJ150" i="90"/>
  <c r="AJ182" i="90"/>
  <c r="AJ214" i="90"/>
  <c r="AJ246" i="90"/>
  <c r="AJ278" i="90"/>
  <c r="AJ310" i="90"/>
  <c r="AJ342" i="90"/>
  <c r="AJ374" i="90"/>
  <c r="AJ406" i="90"/>
  <c r="AJ66" i="90"/>
  <c r="AJ98" i="90"/>
  <c r="AJ130" i="90"/>
  <c r="AJ162" i="90"/>
  <c r="AJ194" i="90"/>
  <c r="AJ226" i="90"/>
  <c r="AJ258" i="90"/>
  <c r="AJ290" i="90"/>
  <c r="AJ322" i="90"/>
  <c r="AJ354" i="90"/>
  <c r="AJ386" i="90"/>
  <c r="AJ46" i="90"/>
  <c r="AJ78" i="90"/>
  <c r="AJ110" i="90"/>
  <c r="AJ142" i="90"/>
  <c r="AJ174" i="90"/>
  <c r="AJ206" i="90"/>
  <c r="AJ238" i="90"/>
  <c r="AJ270" i="90"/>
  <c r="AJ302" i="90"/>
  <c r="AJ334" i="90"/>
  <c r="AJ366" i="90"/>
  <c r="AJ398" i="90"/>
  <c r="AJ58" i="90"/>
  <c r="AJ90" i="90"/>
  <c r="AJ122" i="90"/>
  <c r="AJ154" i="90"/>
  <c r="AJ186" i="90"/>
  <c r="AJ218" i="90"/>
  <c r="AJ250" i="90"/>
  <c r="AJ282" i="90"/>
  <c r="AJ314" i="90"/>
  <c r="AJ346" i="90"/>
  <c r="AJ378" i="90"/>
  <c r="AJ410" i="90"/>
  <c r="AJ70" i="90"/>
  <c r="AJ102" i="90"/>
  <c r="AJ134" i="90"/>
  <c r="AJ166" i="90"/>
  <c r="AJ198" i="90"/>
  <c r="AJ230" i="90"/>
  <c r="AJ262" i="90"/>
  <c r="AJ294" i="90"/>
  <c r="AJ326" i="90"/>
  <c r="AJ358" i="90"/>
  <c r="AJ390" i="90"/>
  <c r="AP11" i="90"/>
  <c r="AO11" i="90"/>
  <c r="AN11" i="90"/>
  <c r="AF14" i="90"/>
  <c r="AU16" i="90"/>
  <c r="BK127" i="83"/>
  <c r="BK128" i="83"/>
  <c r="BK129" i="83"/>
  <c r="BK126" i="83"/>
  <c r="BK31" i="83"/>
  <c r="BK32" i="83"/>
  <c r="BK33" i="83"/>
  <c r="BK30" i="83"/>
  <c r="BK47" i="83"/>
  <c r="BK48" i="83"/>
  <c r="BK49" i="83"/>
  <c r="BK46" i="83"/>
  <c r="BK63" i="83"/>
  <c r="BK64" i="83"/>
  <c r="BK65" i="83"/>
  <c r="BK62" i="83"/>
  <c r="BK79" i="83"/>
  <c r="BK80" i="83"/>
  <c r="BK81" i="83"/>
  <c r="BK78" i="83"/>
  <c r="BK95" i="83"/>
  <c r="BK96" i="83"/>
  <c r="BK97" i="83"/>
  <c r="BK94" i="83"/>
  <c r="BK111" i="83"/>
  <c r="BK112" i="83"/>
  <c r="BK113" i="83"/>
  <c r="BK110" i="83"/>
  <c r="BK143" i="83"/>
  <c r="BK144" i="83"/>
  <c r="BK145" i="83"/>
  <c r="BK142" i="83"/>
  <c r="BK159" i="83"/>
  <c r="BK160" i="83"/>
  <c r="BK161" i="83"/>
  <c r="BK158" i="83"/>
  <c r="BK175" i="83"/>
  <c r="BK176" i="83"/>
  <c r="BK177" i="83"/>
  <c r="BK174" i="83"/>
  <c r="BK191" i="83"/>
  <c r="BK192" i="83"/>
  <c r="BK193" i="83"/>
  <c r="BK190" i="83"/>
  <c r="BK207" i="83"/>
  <c r="BK208" i="83"/>
  <c r="BK209" i="83"/>
  <c r="BK206" i="83"/>
  <c r="BK223" i="83"/>
  <c r="BK224" i="83"/>
  <c r="BK225" i="83"/>
  <c r="BK222" i="83"/>
  <c r="BK239" i="83"/>
  <c r="BK240" i="83"/>
  <c r="BK241" i="83"/>
  <c r="BK238" i="83"/>
  <c r="BK255" i="83"/>
  <c r="BK256" i="83"/>
  <c r="BK257" i="83"/>
  <c r="BK254" i="83"/>
  <c r="BK271" i="83"/>
  <c r="BK272" i="83"/>
  <c r="BK273" i="83"/>
  <c r="BK270" i="83"/>
  <c r="BK287" i="83"/>
  <c r="BK288" i="83"/>
  <c r="BK289" i="83"/>
  <c r="BK286" i="83"/>
  <c r="BK303" i="83"/>
  <c r="BK304" i="83"/>
  <c r="BK305" i="83"/>
  <c r="BK302" i="83"/>
  <c r="BK319" i="83"/>
  <c r="BK320" i="83"/>
  <c r="BK321" i="83"/>
  <c r="BK318" i="83"/>
  <c r="BK335" i="83"/>
  <c r="BK336" i="83"/>
  <c r="BK337" i="83"/>
  <c r="BK334" i="83"/>
  <c r="BK351" i="83"/>
  <c r="BK352" i="83"/>
  <c r="BK353" i="83"/>
  <c r="BK350" i="83"/>
  <c r="BK367" i="83"/>
  <c r="BK368" i="83"/>
  <c r="BK369" i="83"/>
  <c r="BK366" i="83"/>
  <c r="BK383" i="83"/>
  <c r="BK384" i="83"/>
  <c r="BK385" i="83"/>
  <c r="BK382" i="83"/>
  <c r="BK399" i="83"/>
  <c r="BK400" i="83"/>
  <c r="BK401" i="83"/>
  <c r="BK398" i="83"/>
  <c r="BK103" i="83"/>
  <c r="BK104" i="83"/>
  <c r="BK105" i="83"/>
  <c r="BK102" i="83"/>
  <c r="BK119" i="83"/>
  <c r="BK120" i="83"/>
  <c r="BK121" i="83"/>
  <c r="BK118" i="83"/>
  <c r="BK183" i="83"/>
  <c r="BK184" i="83"/>
  <c r="BK185" i="83"/>
  <c r="BK182" i="83"/>
  <c r="BK295" i="83"/>
  <c r="BK296" i="83"/>
  <c r="BK297" i="83"/>
  <c r="BK294" i="83"/>
  <c r="BK311" i="83"/>
  <c r="BK312" i="83"/>
  <c r="BK313" i="83"/>
  <c r="BK310" i="83"/>
  <c r="BK391" i="83"/>
  <c r="BK392" i="83"/>
  <c r="BK393" i="83"/>
  <c r="BK390" i="83"/>
  <c r="BK26" i="83"/>
  <c r="BK27" i="83"/>
  <c r="BK29" i="83"/>
  <c r="BK28" i="83"/>
  <c r="BK42" i="83"/>
  <c r="BK43" i="83"/>
  <c r="BK44" i="83"/>
  <c r="BK45" i="83"/>
  <c r="BK58" i="83"/>
  <c r="BK59" i="83"/>
  <c r="BK61" i="83"/>
  <c r="BK60" i="83"/>
  <c r="BK74" i="83"/>
  <c r="BK75" i="83"/>
  <c r="BK76" i="83"/>
  <c r="BK77" i="83"/>
  <c r="BK90" i="83"/>
  <c r="BK91" i="83"/>
  <c r="BK93" i="83"/>
  <c r="BK92" i="83"/>
  <c r="BK106" i="83"/>
  <c r="BK107" i="83"/>
  <c r="BK108" i="83"/>
  <c r="BK109" i="83"/>
  <c r="BK122" i="83"/>
  <c r="BK123" i="83"/>
  <c r="BK125" i="83"/>
  <c r="BK124" i="83"/>
  <c r="BK138" i="83"/>
  <c r="BK139" i="83"/>
  <c r="BK140" i="83"/>
  <c r="BK141" i="83"/>
  <c r="BK154" i="83"/>
  <c r="BK155" i="83"/>
  <c r="BK157" i="83"/>
  <c r="BK156" i="83"/>
  <c r="BK170" i="83"/>
  <c r="BK171" i="83"/>
  <c r="BK172" i="83"/>
  <c r="BK173" i="83"/>
  <c r="BK186" i="83"/>
  <c r="BK187" i="83"/>
  <c r="BK189" i="83"/>
  <c r="BK188" i="83"/>
  <c r="BK202" i="83"/>
  <c r="BK203" i="83"/>
  <c r="BK204" i="83"/>
  <c r="BK205" i="83"/>
  <c r="BK218" i="83"/>
  <c r="BK219" i="83"/>
  <c r="BK221" i="83"/>
  <c r="BK220" i="83"/>
  <c r="BK234" i="83"/>
  <c r="BK235" i="83"/>
  <c r="BK236" i="83"/>
  <c r="BK237" i="83"/>
  <c r="BK250" i="83"/>
  <c r="BK251" i="83"/>
  <c r="BK253" i="83"/>
  <c r="BK252" i="83"/>
  <c r="BK266" i="83"/>
  <c r="BK267" i="83"/>
  <c r="BK268" i="83"/>
  <c r="BK269" i="83"/>
  <c r="BK282" i="83"/>
  <c r="BK283" i="83"/>
  <c r="BK285" i="83"/>
  <c r="BK284" i="83"/>
  <c r="BK298" i="83"/>
  <c r="BK299" i="83"/>
  <c r="BK300" i="83"/>
  <c r="BK301" i="83"/>
  <c r="BK314" i="83"/>
  <c r="BK315" i="83"/>
  <c r="BK317" i="83"/>
  <c r="BK316" i="83"/>
  <c r="BK330" i="83"/>
  <c r="BK331" i="83"/>
  <c r="BK332" i="83"/>
  <c r="BK333" i="83"/>
  <c r="BK346" i="83"/>
  <c r="BK347" i="83"/>
  <c r="BK349" i="83"/>
  <c r="BK348" i="83"/>
  <c r="BK362" i="83"/>
  <c r="BK363" i="83"/>
  <c r="BK364" i="83"/>
  <c r="BK365" i="83"/>
  <c r="BK378" i="83"/>
  <c r="BK379" i="83"/>
  <c r="BK381" i="83"/>
  <c r="BK380" i="83"/>
  <c r="BK394" i="83"/>
  <c r="BK395" i="83"/>
  <c r="BK396" i="83"/>
  <c r="BK397" i="83"/>
  <c r="BK410" i="83"/>
  <c r="BK411" i="83"/>
  <c r="BK413" i="83"/>
  <c r="BK412" i="83"/>
  <c r="BK23" i="83"/>
  <c r="BK24" i="83"/>
  <c r="BK25" i="83"/>
  <c r="BK22" i="83"/>
  <c r="BK39" i="83"/>
  <c r="BK40" i="83"/>
  <c r="BK41" i="83"/>
  <c r="BK38" i="83"/>
  <c r="BK55" i="83"/>
  <c r="BK56" i="83"/>
  <c r="BK57" i="83"/>
  <c r="BK54" i="83"/>
  <c r="BK231" i="83"/>
  <c r="BK232" i="83"/>
  <c r="BK233" i="83"/>
  <c r="BK230" i="83"/>
  <c r="BK247" i="83"/>
  <c r="BK248" i="83"/>
  <c r="BK249" i="83"/>
  <c r="BK246" i="83"/>
  <c r="BK263" i="83"/>
  <c r="BK264" i="83"/>
  <c r="BK265" i="83"/>
  <c r="BK262" i="83"/>
  <c r="BK71" i="83"/>
  <c r="BK72" i="83"/>
  <c r="BK73" i="83"/>
  <c r="BK70" i="83"/>
  <c r="BK87" i="83"/>
  <c r="BK88" i="83"/>
  <c r="BK89" i="83"/>
  <c r="BK86" i="83"/>
  <c r="BK167" i="83"/>
  <c r="BK168" i="83"/>
  <c r="BK169" i="83"/>
  <c r="BK166" i="83"/>
  <c r="BK215" i="83"/>
  <c r="BK216" i="83"/>
  <c r="BK217" i="83"/>
  <c r="BK214" i="83"/>
  <c r="BK279" i="83"/>
  <c r="BK280" i="83"/>
  <c r="BK281" i="83"/>
  <c r="BK278" i="83"/>
  <c r="BK327" i="83"/>
  <c r="BK328" i="83"/>
  <c r="BK329" i="83"/>
  <c r="BK326" i="83"/>
  <c r="BK343" i="83"/>
  <c r="BK344" i="83"/>
  <c r="BK345" i="83"/>
  <c r="BK342" i="83"/>
  <c r="BK407" i="83"/>
  <c r="BK408" i="83"/>
  <c r="BK409" i="83"/>
  <c r="BK406" i="83"/>
  <c r="BK18" i="83"/>
  <c r="BK19" i="83"/>
  <c r="BK20" i="83"/>
  <c r="BK21" i="83"/>
  <c r="BK135" i="83"/>
  <c r="BK136" i="83"/>
  <c r="BK137" i="83"/>
  <c r="BK134" i="83"/>
  <c r="BK151" i="83"/>
  <c r="BK152" i="83"/>
  <c r="BK153" i="83"/>
  <c r="BK150" i="83"/>
  <c r="BK199" i="83"/>
  <c r="BK200" i="83"/>
  <c r="BK201" i="83"/>
  <c r="BK198" i="83"/>
  <c r="BK359" i="83"/>
  <c r="BK360" i="83"/>
  <c r="BK361" i="83"/>
  <c r="BK358" i="83"/>
  <c r="BK375" i="83"/>
  <c r="BK376" i="83"/>
  <c r="BK377" i="83"/>
  <c r="BK374" i="83"/>
  <c r="BK16" i="83"/>
  <c r="BK15" i="83"/>
  <c r="BK14" i="83"/>
  <c r="BK17" i="83"/>
  <c r="BK34" i="83"/>
  <c r="BK35" i="83"/>
  <c r="BK36" i="83"/>
  <c r="BK37" i="83"/>
  <c r="BK50" i="83"/>
  <c r="BK51" i="83"/>
  <c r="BK52" i="83"/>
  <c r="BK53" i="83"/>
  <c r="BK66" i="83"/>
  <c r="BK67" i="83"/>
  <c r="BK68" i="83"/>
  <c r="BK69" i="83"/>
  <c r="BK82" i="83"/>
  <c r="BK83" i="83"/>
  <c r="BK84" i="83"/>
  <c r="BK85" i="83"/>
  <c r="BK98" i="83"/>
  <c r="BK99" i="83"/>
  <c r="BK100" i="83"/>
  <c r="BK101" i="83"/>
  <c r="BK114" i="83"/>
  <c r="BK115" i="83"/>
  <c r="BK116" i="83"/>
  <c r="BK117" i="83"/>
  <c r="BK130" i="83"/>
  <c r="BK131" i="83"/>
  <c r="BK132" i="83"/>
  <c r="BK133" i="83"/>
  <c r="BK146" i="83"/>
  <c r="BK147" i="83"/>
  <c r="BK148" i="83"/>
  <c r="BK149" i="83"/>
  <c r="BK162" i="83"/>
  <c r="BK163" i="83"/>
  <c r="BK164" i="83"/>
  <c r="BK165" i="83"/>
  <c r="BK178" i="83"/>
  <c r="BK179" i="83"/>
  <c r="BK180" i="83"/>
  <c r="BK181" i="83"/>
  <c r="BK194" i="83"/>
  <c r="BK195" i="83"/>
  <c r="BK196" i="83"/>
  <c r="BK197" i="83"/>
  <c r="BK210" i="83"/>
  <c r="BK211" i="83"/>
  <c r="BK213" i="83"/>
  <c r="BK212" i="83"/>
  <c r="BK226" i="83"/>
  <c r="BK227" i="83"/>
  <c r="BK228" i="83"/>
  <c r="BK229" i="83"/>
  <c r="BK242" i="83"/>
  <c r="BK243" i="83"/>
  <c r="BK244" i="83"/>
  <c r="BK245" i="83"/>
  <c r="BK258" i="83"/>
  <c r="BK259" i="83"/>
  <c r="BK260" i="83"/>
  <c r="BK261" i="83"/>
  <c r="BK274" i="83"/>
  <c r="BK275" i="83"/>
  <c r="BK276" i="83"/>
  <c r="BK277" i="83"/>
  <c r="BK290" i="83"/>
  <c r="BK291" i="83"/>
  <c r="BK292" i="83"/>
  <c r="BK293" i="83"/>
  <c r="BK306" i="83"/>
  <c r="BK307" i="83"/>
  <c r="BK308" i="83"/>
  <c r="BK309" i="83"/>
  <c r="BK322" i="83"/>
  <c r="BK323" i="83"/>
  <c r="BK324" i="83"/>
  <c r="BK325" i="83"/>
  <c r="BK338" i="83"/>
  <c r="BK339" i="83"/>
  <c r="BK340" i="83"/>
  <c r="BK341" i="83"/>
  <c r="BK354" i="83"/>
  <c r="BK355" i="83"/>
  <c r="BK356" i="83"/>
  <c r="BK357" i="83"/>
  <c r="BK370" i="83"/>
  <c r="BK371" i="83"/>
  <c r="BK373" i="83"/>
  <c r="BK372" i="83"/>
  <c r="BK386" i="83"/>
  <c r="BK387" i="83"/>
  <c r="BK388" i="83"/>
  <c r="BK389" i="83"/>
  <c r="BK402" i="83"/>
  <c r="BK403" i="83"/>
  <c r="BK404" i="83"/>
  <c r="BK405" i="83"/>
  <c r="AU36" i="90"/>
  <c r="BE42" i="90"/>
  <c r="BE43" i="90"/>
  <c r="BE44" i="90"/>
  <c r="BE45" i="90"/>
  <c r="BE237" i="90"/>
  <c r="BE234" i="90"/>
  <c r="BE235" i="90"/>
  <c r="BE236" i="90"/>
  <c r="BE39" i="90"/>
  <c r="BE40" i="90"/>
  <c r="BE41" i="90"/>
  <c r="BE38" i="90"/>
  <c r="BE71" i="90"/>
  <c r="BE72" i="90"/>
  <c r="BE73" i="90"/>
  <c r="BE70" i="90"/>
  <c r="BE103" i="90"/>
  <c r="BE104" i="90"/>
  <c r="BE105" i="90"/>
  <c r="BE102" i="90"/>
  <c r="BE135" i="90"/>
  <c r="BE136" i="90"/>
  <c r="BE137" i="90"/>
  <c r="BE134" i="90"/>
  <c r="BE167" i="90"/>
  <c r="BE168" i="90"/>
  <c r="BE169" i="90"/>
  <c r="BE166" i="90"/>
  <c r="BE199" i="90"/>
  <c r="BE200" i="90"/>
  <c r="BE201" i="90"/>
  <c r="BE198" i="90"/>
  <c r="BE232" i="90"/>
  <c r="BE233" i="90"/>
  <c r="BE231" i="90"/>
  <c r="BE230" i="90"/>
  <c r="BE264" i="90"/>
  <c r="BE265" i="90"/>
  <c r="BE262" i="90"/>
  <c r="BE263" i="90"/>
  <c r="BE296" i="90"/>
  <c r="BE297" i="90"/>
  <c r="BE295" i="90"/>
  <c r="BE294" i="90"/>
  <c r="BE328" i="90"/>
  <c r="BE329" i="90"/>
  <c r="BE326" i="90"/>
  <c r="BE327" i="90"/>
  <c r="BE360" i="90"/>
  <c r="BE361" i="90"/>
  <c r="BE358" i="90"/>
  <c r="BE359" i="90"/>
  <c r="BE392" i="90"/>
  <c r="BE393" i="90"/>
  <c r="BE390" i="90"/>
  <c r="BE391" i="90"/>
  <c r="BE19" i="90"/>
  <c r="BE20" i="90"/>
  <c r="BE21" i="90"/>
  <c r="BE18" i="90"/>
  <c r="BE47" i="90"/>
  <c r="BE48" i="90"/>
  <c r="BE49" i="90"/>
  <c r="BE46" i="90"/>
  <c r="BE79" i="90"/>
  <c r="BE80" i="90"/>
  <c r="BE81" i="90"/>
  <c r="BE78" i="90"/>
  <c r="BE111" i="90"/>
  <c r="BE112" i="90"/>
  <c r="BE113" i="90"/>
  <c r="BE110" i="90"/>
  <c r="BE143" i="90"/>
  <c r="BE144" i="90"/>
  <c r="BE145" i="90"/>
  <c r="BE142" i="90"/>
  <c r="BE175" i="90"/>
  <c r="BE176" i="90"/>
  <c r="BE177" i="90"/>
  <c r="BE174" i="90"/>
  <c r="BE207" i="90"/>
  <c r="BE208" i="90"/>
  <c r="BE209" i="90"/>
  <c r="BE206" i="90"/>
  <c r="BE240" i="90"/>
  <c r="BE241" i="90"/>
  <c r="BE239" i="90"/>
  <c r="BE238" i="90"/>
  <c r="BE272" i="90"/>
  <c r="BE273" i="90"/>
  <c r="BE271" i="90"/>
  <c r="BE270" i="90"/>
  <c r="BE304" i="90"/>
  <c r="BE305" i="90"/>
  <c r="BE303" i="90"/>
  <c r="BE302" i="90"/>
  <c r="BE336" i="90"/>
  <c r="BE337" i="90"/>
  <c r="BE335" i="90"/>
  <c r="BE334" i="90"/>
  <c r="BE368" i="90"/>
  <c r="BE369" i="90"/>
  <c r="BE367" i="90"/>
  <c r="BE366" i="90"/>
  <c r="BE400" i="90"/>
  <c r="BE401" i="90"/>
  <c r="BE399" i="90"/>
  <c r="BE398" i="90"/>
  <c r="BE75" i="90"/>
  <c r="BE77" i="90"/>
  <c r="BE76" i="90"/>
  <c r="BE74" i="90"/>
  <c r="BE333" i="90"/>
  <c r="BE330" i="90"/>
  <c r="BE331" i="90"/>
  <c r="BE332" i="90"/>
  <c r="BE51" i="90"/>
  <c r="BE53" i="90"/>
  <c r="BE50" i="90"/>
  <c r="BE52" i="90"/>
  <c r="BE83" i="90"/>
  <c r="BE85" i="90"/>
  <c r="BE82" i="90"/>
  <c r="BE84" i="90"/>
  <c r="BE115" i="90"/>
  <c r="BE117" i="90"/>
  <c r="BE114" i="90"/>
  <c r="BE116" i="90"/>
  <c r="BE147" i="90"/>
  <c r="BE149" i="90"/>
  <c r="BE148" i="90"/>
  <c r="BE146" i="90"/>
  <c r="BE179" i="90"/>
  <c r="BE181" i="90"/>
  <c r="BE180" i="90"/>
  <c r="BE178" i="90"/>
  <c r="BE213" i="90"/>
  <c r="BE212" i="90"/>
  <c r="BE211" i="90"/>
  <c r="BE210" i="90"/>
  <c r="BE245" i="90"/>
  <c r="BE242" i="90"/>
  <c r="BE243" i="90"/>
  <c r="BE244" i="90"/>
  <c r="BE277" i="90"/>
  <c r="BE274" i="90"/>
  <c r="BE276" i="90"/>
  <c r="BE275" i="90"/>
  <c r="BE309" i="90"/>
  <c r="BE306" i="90"/>
  <c r="BE307" i="90"/>
  <c r="BE308" i="90"/>
  <c r="BE341" i="90"/>
  <c r="BE338" i="90"/>
  <c r="BE339" i="90"/>
  <c r="BE340" i="90"/>
  <c r="BE373" i="90"/>
  <c r="BE370" i="90"/>
  <c r="BE371" i="90"/>
  <c r="BE372" i="90"/>
  <c r="BE405" i="90"/>
  <c r="BE402" i="90"/>
  <c r="BE403" i="90"/>
  <c r="BE404" i="90"/>
  <c r="BE171" i="90"/>
  <c r="BE173" i="90"/>
  <c r="BE172" i="90"/>
  <c r="BE170" i="90"/>
  <c r="BE22" i="90"/>
  <c r="BE23" i="90"/>
  <c r="BE24" i="90"/>
  <c r="BE25" i="90"/>
  <c r="BE55" i="90"/>
  <c r="BE56" i="90"/>
  <c r="BE57" i="90"/>
  <c r="BE54" i="90"/>
  <c r="BE87" i="90"/>
  <c r="BE88" i="90"/>
  <c r="BE89" i="90"/>
  <c r="BE86" i="90"/>
  <c r="BE119" i="90"/>
  <c r="BE120" i="90"/>
  <c r="BE121" i="90"/>
  <c r="BE118" i="90"/>
  <c r="BE151" i="90"/>
  <c r="BE152" i="90"/>
  <c r="BE153" i="90"/>
  <c r="BE150" i="90"/>
  <c r="BE183" i="90"/>
  <c r="BE184" i="90"/>
  <c r="BE185" i="90"/>
  <c r="BE182" i="90"/>
  <c r="BE215" i="90"/>
  <c r="BE216" i="90"/>
  <c r="BE217" i="90"/>
  <c r="BE214" i="90"/>
  <c r="BE248" i="90"/>
  <c r="BE249" i="90"/>
  <c r="BE246" i="90"/>
  <c r="BE247" i="90"/>
  <c r="BE280" i="90"/>
  <c r="BE281" i="90"/>
  <c r="BE278" i="90"/>
  <c r="BE279" i="90"/>
  <c r="BE312" i="90"/>
  <c r="BE313" i="90"/>
  <c r="BE310" i="90"/>
  <c r="BE311" i="90"/>
  <c r="BE344" i="90"/>
  <c r="BE345" i="90"/>
  <c r="BE342" i="90"/>
  <c r="BE343" i="90"/>
  <c r="BE376" i="90"/>
  <c r="BE377" i="90"/>
  <c r="BE374" i="90"/>
  <c r="BE375" i="90"/>
  <c r="BE408" i="90"/>
  <c r="BE409" i="90"/>
  <c r="BE406" i="90"/>
  <c r="BE407" i="90"/>
  <c r="BE107" i="90"/>
  <c r="BE109" i="90"/>
  <c r="BE108" i="90"/>
  <c r="BE106" i="90"/>
  <c r="BE269" i="90"/>
  <c r="BE266" i="90"/>
  <c r="BE267" i="90"/>
  <c r="BE268" i="90"/>
  <c r="BE301" i="90"/>
  <c r="BE298" i="90"/>
  <c r="BE299" i="90"/>
  <c r="BE300" i="90"/>
  <c r="BE365" i="90"/>
  <c r="BE362" i="90"/>
  <c r="BE363" i="90"/>
  <c r="BE364" i="90"/>
  <c r="BE397" i="90"/>
  <c r="BE394" i="90"/>
  <c r="BE396" i="90"/>
  <c r="BE395" i="90"/>
  <c r="BE59" i="90"/>
  <c r="BE61" i="90"/>
  <c r="BE58" i="90"/>
  <c r="BE60" i="90"/>
  <c r="BE91" i="90"/>
  <c r="BE93" i="90"/>
  <c r="BE90" i="90"/>
  <c r="BE92" i="90"/>
  <c r="BE123" i="90"/>
  <c r="BE125" i="90"/>
  <c r="BE122" i="90"/>
  <c r="BE124" i="90"/>
  <c r="BE155" i="90"/>
  <c r="BE157" i="90"/>
  <c r="BE154" i="90"/>
  <c r="BE156" i="90"/>
  <c r="BE187" i="90"/>
  <c r="BE189" i="90"/>
  <c r="BE186" i="90"/>
  <c r="BE188" i="90"/>
  <c r="BE221" i="90"/>
  <c r="BE220" i="90"/>
  <c r="BE218" i="90"/>
  <c r="BE219" i="90"/>
  <c r="BE253" i="90"/>
  <c r="BE252" i="90"/>
  <c r="BE250" i="90"/>
  <c r="BE251" i="90"/>
  <c r="BE285" i="90"/>
  <c r="BE284" i="90"/>
  <c r="BE282" i="90"/>
  <c r="BE283" i="90"/>
  <c r="BE317" i="90"/>
  <c r="BE316" i="90"/>
  <c r="BE315" i="90"/>
  <c r="BE314" i="90"/>
  <c r="BE349" i="90"/>
  <c r="BE348" i="90"/>
  <c r="BE346" i="90"/>
  <c r="BE347" i="90"/>
  <c r="BE381" i="90"/>
  <c r="BE380" i="90"/>
  <c r="BE379" i="90"/>
  <c r="BE378" i="90"/>
  <c r="BE413" i="90"/>
  <c r="BE412" i="90"/>
  <c r="BE410" i="90"/>
  <c r="BE411" i="90"/>
  <c r="BE139" i="90"/>
  <c r="BE141" i="90"/>
  <c r="BE140" i="90"/>
  <c r="BE138" i="90"/>
  <c r="BE31" i="90"/>
  <c r="BE32" i="90"/>
  <c r="BE33" i="90"/>
  <c r="BE30" i="90"/>
  <c r="BE63" i="90"/>
  <c r="BE64" i="90"/>
  <c r="BE65" i="90"/>
  <c r="BE62" i="90"/>
  <c r="BE95" i="90"/>
  <c r="BE96" i="90"/>
  <c r="BE97" i="90"/>
  <c r="BE94" i="90"/>
  <c r="BE127" i="90"/>
  <c r="BE128" i="90"/>
  <c r="BE129" i="90"/>
  <c r="BE126" i="90"/>
  <c r="BE159" i="90"/>
  <c r="BE160" i="90"/>
  <c r="BE161" i="90"/>
  <c r="BE158" i="90"/>
  <c r="BE191" i="90"/>
  <c r="BE192" i="90"/>
  <c r="BE193" i="90"/>
  <c r="BE190" i="90"/>
  <c r="BE224" i="90"/>
  <c r="BE225" i="90"/>
  <c r="BE222" i="90"/>
  <c r="BE223" i="90"/>
  <c r="BE256" i="90"/>
  <c r="BE257" i="90"/>
  <c r="BE255" i="90"/>
  <c r="BE254" i="90"/>
  <c r="BE288" i="90"/>
  <c r="BE289" i="90"/>
  <c r="BE286" i="90"/>
  <c r="BE287" i="90"/>
  <c r="BE320" i="90"/>
  <c r="BE321" i="90"/>
  <c r="BE318" i="90"/>
  <c r="BE319" i="90"/>
  <c r="BE352" i="90"/>
  <c r="BE353" i="90"/>
  <c r="BE350" i="90"/>
  <c r="BE351" i="90"/>
  <c r="BE384" i="90"/>
  <c r="BE385" i="90"/>
  <c r="BE382" i="90"/>
  <c r="BE383" i="90"/>
  <c r="BE203" i="90"/>
  <c r="BE205" i="90"/>
  <c r="BE204" i="90"/>
  <c r="BE202" i="90"/>
  <c r="BE27" i="90"/>
  <c r="BE28" i="90"/>
  <c r="BE29" i="90"/>
  <c r="BE26" i="90"/>
  <c r="BE17" i="90"/>
  <c r="BE16" i="90"/>
  <c r="BE15" i="90"/>
  <c r="BE14" i="90"/>
  <c r="BE34" i="90"/>
  <c r="BE35" i="90"/>
  <c r="BE36" i="90"/>
  <c r="BE37" i="90"/>
  <c r="BE67" i="90"/>
  <c r="BE69" i="90"/>
  <c r="BE66" i="90"/>
  <c r="BE68" i="90"/>
  <c r="BE99" i="90"/>
  <c r="BE101" i="90"/>
  <c r="BE98" i="90"/>
  <c r="BE100" i="90"/>
  <c r="BE131" i="90"/>
  <c r="BE133" i="90"/>
  <c r="BE130" i="90"/>
  <c r="BE132" i="90"/>
  <c r="BE163" i="90"/>
  <c r="BE165" i="90"/>
  <c r="BE162" i="90"/>
  <c r="BE164" i="90"/>
  <c r="BE195" i="90"/>
  <c r="BE197" i="90"/>
  <c r="BE194" i="90"/>
  <c r="BE196" i="90"/>
  <c r="BE229" i="90"/>
  <c r="BE227" i="90"/>
  <c r="BE226" i="90"/>
  <c r="BE228" i="90"/>
  <c r="BE261" i="90"/>
  <c r="BE259" i="90"/>
  <c r="BE260" i="90"/>
  <c r="BE258" i="90"/>
  <c r="BE293" i="90"/>
  <c r="BE291" i="90"/>
  <c r="BE290" i="90"/>
  <c r="BE292" i="90"/>
  <c r="BE325" i="90"/>
  <c r="BE323" i="90"/>
  <c r="BE324" i="90"/>
  <c r="BE322" i="90"/>
  <c r="BE357" i="90"/>
  <c r="BE355" i="90"/>
  <c r="BE356" i="90"/>
  <c r="BE354" i="90"/>
  <c r="BE389" i="90"/>
  <c r="BE387" i="90"/>
  <c r="BE388" i="90"/>
  <c r="BE386" i="90"/>
  <c r="AU20" i="90"/>
  <c r="AU32" i="90"/>
  <c r="AU24" i="90"/>
  <c r="AU40" i="90"/>
  <c r="AU28" i="90"/>
  <c r="AO44" i="9"/>
  <c r="AO45" i="9"/>
  <c r="AO46" i="9"/>
  <c r="AO68" i="9"/>
  <c r="AO69" i="9"/>
  <c r="AO70" i="9"/>
  <c r="AO92" i="9"/>
  <c r="AO93" i="9"/>
  <c r="AO94" i="9"/>
  <c r="AO116" i="9"/>
  <c r="AO117" i="9"/>
  <c r="AO118" i="9"/>
  <c r="AO53" i="9"/>
  <c r="AO54" i="9"/>
  <c r="AO55" i="9"/>
  <c r="AO77" i="9"/>
  <c r="AO78" i="9"/>
  <c r="AO79" i="9"/>
  <c r="AO101" i="9"/>
  <c r="AO102" i="9"/>
  <c r="AO103" i="9"/>
  <c r="AO125" i="9"/>
  <c r="AO126" i="9"/>
  <c r="AO127" i="9"/>
  <c r="AO65" i="9"/>
  <c r="AO66" i="9"/>
  <c r="AO67" i="9"/>
  <c r="AO38" i="9"/>
  <c r="AO39" i="9"/>
  <c r="AO40" i="9"/>
  <c r="AO62" i="9"/>
  <c r="AO63" i="9"/>
  <c r="AO64" i="9"/>
  <c r="AO86" i="9"/>
  <c r="AO87" i="9"/>
  <c r="AO88" i="9"/>
  <c r="AO110" i="9"/>
  <c r="AO111" i="9"/>
  <c r="AO112" i="9"/>
  <c r="AO47" i="9"/>
  <c r="AO48" i="9"/>
  <c r="AO49" i="9"/>
  <c r="AO71" i="9"/>
  <c r="AO72" i="9"/>
  <c r="AO73" i="9"/>
  <c r="AO95" i="9"/>
  <c r="AO96" i="9"/>
  <c r="AO97" i="9"/>
  <c r="AO119" i="9"/>
  <c r="AO120" i="9"/>
  <c r="AO121" i="9"/>
  <c r="AO56" i="9"/>
  <c r="AO57" i="9"/>
  <c r="AO58" i="9"/>
  <c r="AO80" i="9"/>
  <c r="AO81" i="9"/>
  <c r="AO82" i="9"/>
  <c r="AO104" i="9"/>
  <c r="AO105" i="9"/>
  <c r="AO106" i="9"/>
  <c r="AO113" i="9"/>
  <c r="AO114" i="9"/>
  <c r="AO115" i="9"/>
  <c r="AO52" i="9"/>
  <c r="AO50" i="9"/>
  <c r="AO51" i="9"/>
  <c r="AO76" i="9"/>
  <c r="AO74" i="9"/>
  <c r="AO75" i="9"/>
  <c r="AO100" i="9"/>
  <c r="AO98" i="9"/>
  <c r="AO99" i="9"/>
  <c r="AO124" i="9"/>
  <c r="AO122" i="9"/>
  <c r="AO123" i="9"/>
  <c r="AO41" i="9"/>
  <c r="AO42" i="9"/>
  <c r="AO43" i="9"/>
  <c r="AO89" i="9"/>
  <c r="AO90" i="9"/>
  <c r="AO91" i="9"/>
  <c r="AO36" i="9"/>
  <c r="AO37" i="9"/>
  <c r="AO35" i="9"/>
  <c r="AO60" i="9"/>
  <c r="AO61" i="9"/>
  <c r="AO59" i="9"/>
  <c r="AO84" i="9"/>
  <c r="AO85" i="9"/>
  <c r="AO83" i="9"/>
  <c r="AO108" i="9"/>
  <c r="AO109" i="9"/>
  <c r="AO107" i="9"/>
  <c r="AO236" i="9"/>
  <c r="AO237" i="9"/>
  <c r="AO238" i="9"/>
  <c r="AO260" i="9"/>
  <c r="AO261" i="9"/>
  <c r="AO262" i="9"/>
  <c r="AO284" i="9"/>
  <c r="AO285" i="9"/>
  <c r="AO286" i="9"/>
  <c r="AO308" i="9"/>
  <c r="AO309" i="9"/>
  <c r="AO310" i="9"/>
  <c r="AO245" i="9"/>
  <c r="AO247" i="9"/>
  <c r="AO246" i="9"/>
  <c r="AO269" i="9"/>
  <c r="AO271" i="9"/>
  <c r="AO270" i="9"/>
  <c r="AO293" i="9"/>
  <c r="AO295" i="9"/>
  <c r="AO294" i="9"/>
  <c r="AO230" i="9"/>
  <c r="AO231" i="9"/>
  <c r="AO232" i="9"/>
  <c r="AO255" i="9"/>
  <c r="AO254" i="9"/>
  <c r="AO256" i="9"/>
  <c r="AO279" i="9"/>
  <c r="AO280" i="9"/>
  <c r="AO278" i="9"/>
  <c r="AO303" i="9"/>
  <c r="AO304" i="9"/>
  <c r="AO302" i="9"/>
  <c r="AO241" i="9"/>
  <c r="AO239" i="9"/>
  <c r="AO240" i="9"/>
  <c r="AO265" i="9"/>
  <c r="AO263" i="9"/>
  <c r="AO264" i="9"/>
  <c r="AO289" i="9"/>
  <c r="AO287" i="9"/>
  <c r="AO288" i="9"/>
  <c r="AO311" i="9"/>
  <c r="AO312" i="9"/>
  <c r="AO313" i="9"/>
  <c r="AO249" i="9"/>
  <c r="AO250" i="9"/>
  <c r="AO248" i="9"/>
  <c r="AO273" i="9"/>
  <c r="AO272" i="9"/>
  <c r="AO274" i="9"/>
  <c r="AO297" i="9"/>
  <c r="AO298" i="9"/>
  <c r="AO296" i="9"/>
  <c r="AO233" i="9"/>
  <c r="AO234" i="9"/>
  <c r="AO235" i="9"/>
  <c r="AO257" i="9"/>
  <c r="AO259" i="9"/>
  <c r="AO258" i="9"/>
  <c r="AO281" i="9"/>
  <c r="AO283" i="9"/>
  <c r="AO282" i="9"/>
  <c r="AO305" i="9"/>
  <c r="AO307" i="9"/>
  <c r="AO306" i="9"/>
  <c r="AO242" i="9"/>
  <c r="AO243" i="9"/>
  <c r="AO244" i="9"/>
  <c r="AO267" i="9"/>
  <c r="AO268" i="9"/>
  <c r="AO266" i="9"/>
  <c r="AO291" i="9"/>
  <c r="AO292" i="9"/>
  <c r="AO290" i="9"/>
  <c r="AO227" i="9"/>
  <c r="AO228" i="9"/>
  <c r="AO229" i="9"/>
  <c r="AO251" i="9"/>
  <c r="AO252" i="9"/>
  <c r="AO253" i="9"/>
  <c r="AO275" i="9"/>
  <c r="AO276" i="9"/>
  <c r="AO277" i="9"/>
  <c r="AO299" i="9"/>
  <c r="AO300" i="9"/>
  <c r="AO301" i="9"/>
  <c r="AO140" i="9"/>
  <c r="AO141" i="9"/>
  <c r="AO142" i="9"/>
  <c r="AO164" i="9"/>
  <c r="AO165" i="9"/>
  <c r="AO166" i="9"/>
  <c r="AO188" i="9"/>
  <c r="AO189" i="9"/>
  <c r="AO190" i="9"/>
  <c r="AO212" i="9"/>
  <c r="AO213" i="9"/>
  <c r="AO214" i="9"/>
  <c r="AO149" i="9"/>
  <c r="AO150" i="9"/>
  <c r="AO151" i="9"/>
  <c r="AO173" i="9"/>
  <c r="AO174" i="9"/>
  <c r="AO175" i="9"/>
  <c r="AO197" i="9"/>
  <c r="AO198" i="9"/>
  <c r="AO199" i="9"/>
  <c r="AO221" i="9"/>
  <c r="AO222" i="9"/>
  <c r="AO223" i="9"/>
  <c r="AO134" i="9"/>
  <c r="AO135" i="9"/>
  <c r="AO136" i="9"/>
  <c r="AO158" i="9"/>
  <c r="AO159" i="9"/>
  <c r="AO160" i="9"/>
  <c r="AO182" i="9"/>
  <c r="AO183" i="9"/>
  <c r="AO184" i="9"/>
  <c r="AO206" i="9"/>
  <c r="AO207" i="9"/>
  <c r="AO208" i="9"/>
  <c r="AO143" i="9"/>
  <c r="AO144" i="9"/>
  <c r="AO145" i="9"/>
  <c r="AO167" i="9"/>
  <c r="AO168" i="9"/>
  <c r="AO169" i="9"/>
  <c r="AO191" i="9"/>
  <c r="AO192" i="9"/>
  <c r="AO193" i="9"/>
  <c r="AO215" i="9"/>
  <c r="AO216" i="9"/>
  <c r="AO217" i="9"/>
  <c r="AO128" i="9"/>
  <c r="AO129" i="9"/>
  <c r="AO130" i="9"/>
  <c r="AO152" i="9"/>
  <c r="AO153" i="9"/>
  <c r="AO154" i="9"/>
  <c r="AO176" i="9"/>
  <c r="AO177" i="9"/>
  <c r="AO178" i="9"/>
  <c r="AO200" i="9"/>
  <c r="AO201" i="9"/>
  <c r="AO202" i="9"/>
  <c r="AO224" i="9"/>
  <c r="AO225" i="9"/>
  <c r="AO226" i="9"/>
  <c r="AO137" i="9"/>
  <c r="AO138" i="9"/>
  <c r="AO139" i="9"/>
  <c r="AO161" i="9"/>
  <c r="AO162" i="9"/>
  <c r="AO163" i="9"/>
  <c r="AO185" i="9"/>
  <c r="AO186" i="9"/>
  <c r="AO187" i="9"/>
  <c r="AO209" i="9"/>
  <c r="AO210" i="9"/>
  <c r="AO211" i="9"/>
  <c r="AO148" i="9"/>
  <c r="AO146" i="9"/>
  <c r="AO147" i="9"/>
  <c r="AO172" i="9"/>
  <c r="AO170" i="9"/>
  <c r="AO171" i="9"/>
  <c r="AO196" i="9"/>
  <c r="AO194" i="9"/>
  <c r="AO195" i="9"/>
  <c r="AO220" i="9"/>
  <c r="AO218" i="9"/>
  <c r="AO219" i="9"/>
  <c r="AO132" i="9"/>
  <c r="AO133" i="9"/>
  <c r="AO131" i="9"/>
  <c r="AO156" i="9"/>
  <c r="AO157" i="9"/>
  <c r="AO155" i="9"/>
  <c r="AO180" i="9"/>
  <c r="AO181" i="9"/>
  <c r="AO179" i="9"/>
  <c r="AO204" i="9"/>
  <c r="AO205" i="9"/>
  <c r="AO203" i="9"/>
  <c r="AU22" i="83"/>
  <c r="AU24" i="83"/>
  <c r="AU28" i="83"/>
  <c r="AU26" i="83"/>
  <c r="AU32" i="83"/>
  <c r="AU30" i="83"/>
  <c r="AU36" i="83"/>
  <c r="AU34" i="83"/>
  <c r="AU40" i="83"/>
  <c r="AU38" i="83"/>
  <c r="AU42" i="83"/>
  <c r="AU44" i="83"/>
  <c r="AU46" i="83"/>
  <c r="AU48" i="83"/>
  <c r="AU50" i="83"/>
  <c r="AU52" i="83"/>
  <c r="AU54" i="83"/>
  <c r="AU56" i="83"/>
  <c r="AU60" i="83"/>
  <c r="AU58" i="83"/>
  <c r="AU64" i="83"/>
  <c r="AU62" i="83"/>
  <c r="AU68" i="83"/>
  <c r="AU66" i="83"/>
  <c r="AU72" i="83"/>
  <c r="AU70" i="83"/>
  <c r="AU74" i="83"/>
  <c r="AU76" i="83"/>
  <c r="AU78" i="83"/>
  <c r="AU80" i="83"/>
  <c r="AU82" i="83"/>
  <c r="AU84" i="83"/>
  <c r="AU86" i="83"/>
  <c r="AU88" i="83"/>
  <c r="AU92" i="83"/>
  <c r="AU90" i="83"/>
  <c r="AU96" i="83"/>
  <c r="AU94" i="83"/>
  <c r="AU100" i="83"/>
  <c r="AU98" i="83"/>
  <c r="AU104" i="83"/>
  <c r="AU102" i="83"/>
  <c r="AU106" i="83"/>
  <c r="AU108" i="83"/>
  <c r="AU110" i="83"/>
  <c r="AU112" i="83"/>
  <c r="AU114" i="83"/>
  <c r="AU116" i="83"/>
  <c r="AU118" i="83"/>
  <c r="AU120" i="83"/>
  <c r="AU124" i="83"/>
  <c r="AU122" i="83"/>
  <c r="AU128" i="83"/>
  <c r="AU126" i="83"/>
  <c r="AU132" i="83"/>
  <c r="AU130" i="83"/>
  <c r="AU136" i="83"/>
  <c r="AU134" i="83"/>
  <c r="AU138" i="83"/>
  <c r="AU140" i="83"/>
  <c r="AU142" i="83"/>
  <c r="AU144" i="83"/>
  <c r="AU146" i="83"/>
  <c r="AU148" i="83"/>
  <c r="AU150" i="83"/>
  <c r="AU152" i="83"/>
  <c r="AU156" i="83"/>
  <c r="AU154" i="83"/>
  <c r="AU160" i="83"/>
  <c r="AU158" i="83"/>
  <c r="AU164" i="83"/>
  <c r="AU162" i="83"/>
  <c r="AU168" i="83"/>
  <c r="AU166" i="83"/>
  <c r="AU170" i="83"/>
  <c r="AU172" i="83"/>
  <c r="AU174" i="83"/>
  <c r="AU176" i="83"/>
  <c r="AU178" i="83"/>
  <c r="AU180" i="83"/>
  <c r="AU182" i="83"/>
  <c r="AU184" i="83"/>
  <c r="AU188" i="83"/>
  <c r="AU186" i="83"/>
  <c r="AU192" i="83"/>
  <c r="AU190" i="83"/>
  <c r="AU196" i="83"/>
  <c r="AU194" i="83"/>
  <c r="AU200" i="83"/>
  <c r="AU198" i="83"/>
  <c r="AU202" i="83"/>
  <c r="AU204" i="83"/>
  <c r="AU206" i="83"/>
  <c r="AU208" i="83"/>
  <c r="AU210" i="83"/>
  <c r="AU212" i="83"/>
  <c r="AU214" i="83"/>
  <c r="AU216" i="83"/>
  <c r="AU218" i="83"/>
  <c r="AU220" i="83"/>
  <c r="AU224" i="83"/>
  <c r="AU222" i="83"/>
  <c r="AU228" i="83"/>
  <c r="AU226" i="83"/>
  <c r="AU232" i="83"/>
  <c r="AU230" i="83"/>
  <c r="AU236" i="83"/>
  <c r="AU234" i="83"/>
  <c r="AU238" i="83"/>
  <c r="AU240" i="83"/>
  <c r="AU242" i="83"/>
  <c r="AU244" i="83"/>
  <c r="AU246" i="83"/>
  <c r="AU248" i="83"/>
  <c r="AU250" i="83"/>
  <c r="AU252" i="83"/>
  <c r="AU256" i="83"/>
  <c r="AU254" i="83"/>
  <c r="AU260" i="83"/>
  <c r="AU258" i="83"/>
  <c r="AU264" i="83"/>
  <c r="AU262" i="83"/>
  <c r="AU266" i="83"/>
  <c r="AU268" i="83"/>
  <c r="AU270" i="83"/>
  <c r="AU272" i="83"/>
  <c r="AU274" i="83"/>
  <c r="AU276" i="83"/>
  <c r="AU278" i="83"/>
  <c r="AU280" i="83"/>
  <c r="AU282" i="83"/>
  <c r="AU284" i="83"/>
  <c r="AU288" i="83"/>
  <c r="AU286" i="83"/>
  <c r="AU292" i="83"/>
  <c r="AU290" i="83"/>
  <c r="AU296" i="83"/>
  <c r="AU294" i="83"/>
  <c r="AU298" i="83"/>
  <c r="AU300" i="83"/>
  <c r="AU304" i="83"/>
  <c r="AU302" i="83"/>
  <c r="AU306" i="83"/>
  <c r="AU308" i="83"/>
  <c r="AU310" i="83"/>
  <c r="AU312" i="83"/>
  <c r="AU316" i="83"/>
  <c r="AU314" i="83"/>
  <c r="AU318" i="83"/>
  <c r="AU320" i="83"/>
  <c r="AU324" i="83"/>
  <c r="AU322" i="83"/>
  <c r="AU328" i="83"/>
  <c r="AU326" i="83"/>
  <c r="AU332" i="83"/>
  <c r="AU330" i="83"/>
  <c r="AU336" i="83"/>
  <c r="AU334" i="83"/>
  <c r="AU338" i="83"/>
  <c r="AU340" i="83"/>
  <c r="AU342" i="83"/>
  <c r="AU344" i="83"/>
  <c r="AU346" i="83"/>
  <c r="AU348" i="83"/>
  <c r="AU350" i="83"/>
  <c r="AU352" i="83"/>
  <c r="AU356" i="83"/>
  <c r="AU354" i="83"/>
  <c r="AU358" i="83"/>
  <c r="AU360" i="83"/>
  <c r="AU364" i="83"/>
  <c r="AU362" i="83"/>
  <c r="AU368" i="83"/>
  <c r="AU366" i="83"/>
  <c r="AU370" i="83"/>
  <c r="AU372" i="83"/>
  <c r="AU374" i="83"/>
  <c r="AU376" i="83"/>
  <c r="AU378" i="83"/>
  <c r="AU380" i="83"/>
  <c r="AU382" i="83"/>
  <c r="AU384" i="83"/>
  <c r="AU388" i="83"/>
  <c r="AU386" i="83"/>
  <c r="AU390" i="83"/>
  <c r="AU392" i="83"/>
  <c r="AU394" i="83"/>
  <c r="AU396" i="83"/>
  <c r="AU400" i="83"/>
  <c r="AU398" i="83"/>
  <c r="AU402" i="83"/>
  <c r="AU404" i="83"/>
  <c r="AU408" i="83"/>
  <c r="AU406" i="83"/>
  <c r="AU410" i="83"/>
  <c r="AU412" i="83"/>
  <c r="AU18" i="83"/>
  <c r="AU20" i="83"/>
  <c r="AU14" i="83"/>
  <c r="AS17" i="83" s="1"/>
  <c r="AQ7" i="90"/>
  <c r="AQ11" i="90" s="1"/>
  <c r="AU16" i="83"/>
  <c r="AF30" i="90"/>
  <c r="AF18" i="90"/>
  <c r="AF26" i="90"/>
  <c r="AF22" i="90"/>
  <c r="AF38" i="90"/>
  <c r="AF34" i="90"/>
  <c r="AS39" i="83" l="1"/>
  <c r="AS41" i="83"/>
  <c r="AS35" i="83"/>
  <c r="AS37" i="83"/>
  <c r="AS31" i="83"/>
  <c r="AS33" i="83"/>
  <c r="AS29" i="83"/>
  <c r="AS19" i="83"/>
  <c r="AS21" i="83"/>
  <c r="AS23" i="83"/>
  <c r="AS25" i="83"/>
  <c r="AH62" i="83"/>
  <c r="AH62" i="90" s="1"/>
  <c r="AH128" i="83"/>
  <c r="AH208" i="83"/>
  <c r="AH294" i="83"/>
  <c r="AH294" i="90" s="1"/>
  <c r="AH320" i="83"/>
  <c r="AH328" i="83"/>
  <c r="AH278" i="83"/>
  <c r="AH278" i="90" s="1"/>
  <c r="AH188" i="83"/>
  <c r="AH326" i="83"/>
  <c r="AH326" i="90" s="1"/>
  <c r="AH198" i="83"/>
  <c r="AH198" i="90" s="1"/>
  <c r="AH226" i="83"/>
  <c r="AH226" i="90" s="1"/>
  <c r="AH260" i="83"/>
  <c r="AH240" i="90"/>
  <c r="AH152" i="90"/>
  <c r="AH340" i="90"/>
  <c r="AH112" i="90"/>
  <c r="AH184" i="90"/>
  <c r="AH96" i="90"/>
  <c r="AH360" i="90"/>
  <c r="AH380" i="90"/>
  <c r="AH56" i="90"/>
  <c r="AH320" i="90"/>
  <c r="AH220" i="90"/>
  <c r="AH384" i="83"/>
  <c r="AH330" i="83"/>
  <c r="AH330" i="90" s="1"/>
  <c r="AH282" i="83"/>
  <c r="AH282" i="90" s="1"/>
  <c r="AH206" i="83"/>
  <c r="AH206" i="90" s="1"/>
  <c r="AH148" i="83"/>
  <c r="AH82" i="83"/>
  <c r="AH82" i="90" s="1"/>
  <c r="AH274" i="83"/>
  <c r="AH274" i="90" s="1"/>
  <c r="AH296" i="83"/>
  <c r="AE133" i="9"/>
  <c r="AD133" i="9"/>
  <c r="AE52" i="9"/>
  <c r="AD52" i="9"/>
  <c r="AE80" i="9"/>
  <c r="AD80" i="9"/>
  <c r="AE63" i="9"/>
  <c r="AD63" i="9"/>
  <c r="AE99" i="9"/>
  <c r="AD99" i="9"/>
  <c r="AE116" i="9"/>
  <c r="AD116" i="9"/>
  <c r="AE47" i="9"/>
  <c r="AD47" i="9"/>
  <c r="AE36" i="9"/>
  <c r="AD36" i="9"/>
  <c r="AE66" i="9"/>
  <c r="AD66" i="9"/>
  <c r="AE97" i="9"/>
  <c r="AD97" i="9"/>
  <c r="AE83" i="9"/>
  <c r="AD83" i="9"/>
  <c r="AE127" i="9"/>
  <c r="AD127" i="9"/>
  <c r="AE109" i="9"/>
  <c r="AD109" i="9"/>
  <c r="BE394" i="83"/>
  <c r="AL394" i="90"/>
  <c r="BE330" i="83"/>
  <c r="AL330" i="90"/>
  <c r="BE266" i="83"/>
  <c r="AL266" i="90"/>
  <c r="BE202" i="83"/>
  <c r="AL202" i="90"/>
  <c r="BE390" i="83"/>
  <c r="AL390" i="90"/>
  <c r="BE134" i="83"/>
  <c r="AL134" i="90"/>
  <c r="BE70" i="83"/>
  <c r="AL70" i="90"/>
  <c r="AH168" i="83"/>
  <c r="AH166" i="83"/>
  <c r="AH166" i="90" s="1"/>
  <c r="AH202" i="83"/>
  <c r="AH202" i="90" s="1"/>
  <c r="AH258" i="83"/>
  <c r="AH258" i="90" s="1"/>
  <c r="AH368" i="83"/>
  <c r="AH322" i="83"/>
  <c r="AH322" i="90" s="1"/>
  <c r="AH254" i="83"/>
  <c r="AH254" i="90" s="1"/>
  <c r="AH158" i="83"/>
  <c r="AH158" i="90" s="1"/>
  <c r="AH272" i="83"/>
  <c r="AH186" i="83"/>
  <c r="AH186" i="90" s="1"/>
  <c r="AH346" i="83"/>
  <c r="AH346" i="90" s="1"/>
  <c r="AH228" i="83"/>
  <c r="AH328" i="90"/>
  <c r="AH100" i="90"/>
  <c r="AH324" i="90"/>
  <c r="AH208" i="90"/>
  <c r="AH300" i="90"/>
  <c r="AH180" i="90"/>
  <c r="AH116" i="90"/>
  <c r="AH64" i="90"/>
  <c r="AH378" i="83"/>
  <c r="AH378" i="90" s="1"/>
  <c r="AH318" i="83"/>
  <c r="AH318" i="90" s="1"/>
  <c r="AH284" i="83"/>
  <c r="AH192" i="83"/>
  <c r="AH138" i="83"/>
  <c r="AH138" i="90" s="1"/>
  <c r="AH78" i="83"/>
  <c r="AH78" i="90" s="1"/>
  <c r="AH316" i="83"/>
  <c r="AH194" i="83"/>
  <c r="AH194" i="90" s="1"/>
  <c r="AH162" i="83"/>
  <c r="AH162" i="90" s="1"/>
  <c r="AH402" i="83"/>
  <c r="AH402" i="90" s="1"/>
  <c r="AE132" i="9"/>
  <c r="AD132" i="9"/>
  <c r="AE46" i="9"/>
  <c r="AD46" i="9"/>
  <c r="AE82" i="9"/>
  <c r="AD82" i="9"/>
  <c r="AE62" i="9"/>
  <c r="AD62" i="9"/>
  <c r="AD92" i="9"/>
  <c r="AE92" i="9"/>
  <c r="AE130" i="9"/>
  <c r="AD130" i="9"/>
  <c r="AE118" i="9"/>
  <c r="AD118" i="9"/>
  <c r="AE49" i="9"/>
  <c r="AD49" i="9"/>
  <c r="AE77" i="9"/>
  <c r="AD77" i="9"/>
  <c r="AE65" i="9"/>
  <c r="AD65" i="9"/>
  <c r="AE96" i="9"/>
  <c r="AD96" i="9"/>
  <c r="AE121" i="9"/>
  <c r="AD121" i="9"/>
  <c r="AE107" i="9"/>
  <c r="AD107" i="9"/>
  <c r="BE366" i="83"/>
  <c r="AL366" i="90"/>
  <c r="BE302" i="83"/>
  <c r="AL302" i="90"/>
  <c r="BE238" i="83"/>
  <c r="AL238" i="90"/>
  <c r="BE174" i="83"/>
  <c r="AL174" i="90"/>
  <c r="BE110" i="83"/>
  <c r="AL110" i="90"/>
  <c r="BE46" i="83"/>
  <c r="AL46" i="90"/>
  <c r="BE246" i="83"/>
  <c r="AL246" i="90"/>
  <c r="BE182" i="83"/>
  <c r="AL182" i="90"/>
  <c r="BE118" i="83"/>
  <c r="AL118" i="90"/>
  <c r="BE54" i="83"/>
  <c r="AL54" i="90"/>
  <c r="BE370" i="83"/>
  <c r="AL370" i="90"/>
  <c r="AH60" i="83"/>
  <c r="AH46" i="83"/>
  <c r="AH46" i="90" s="1"/>
  <c r="AH132" i="83"/>
  <c r="AH160" i="83"/>
  <c r="AH196" i="83"/>
  <c r="AH252" i="83"/>
  <c r="AH344" i="83"/>
  <c r="AH404" i="83"/>
  <c r="AH184" i="83"/>
  <c r="AH122" i="83"/>
  <c r="AH122" i="90" s="1"/>
  <c r="AH270" i="83"/>
  <c r="AH270" i="90" s="1"/>
  <c r="AH104" i="83"/>
  <c r="AH50" i="83"/>
  <c r="AH50" i="90" s="1"/>
  <c r="AH156" i="83"/>
  <c r="AH228" i="90"/>
  <c r="AH276" i="90"/>
  <c r="AH48" i="90"/>
  <c r="AH172" i="90"/>
  <c r="AH84" i="90"/>
  <c r="AH216" i="90"/>
  <c r="AH284" i="90"/>
  <c r="AH348" i="90"/>
  <c r="AH364" i="90"/>
  <c r="AH356" i="90"/>
  <c r="AH104" i="90"/>
  <c r="AH380" i="83"/>
  <c r="AH310" i="83"/>
  <c r="AH310" i="90" s="1"/>
  <c r="AH268" i="83"/>
  <c r="AH178" i="83"/>
  <c r="AH178" i="90" s="1"/>
  <c r="AH136" i="83"/>
  <c r="AH80" i="83"/>
  <c r="AH250" i="83"/>
  <c r="AH250" i="90" s="1"/>
  <c r="AH152" i="83"/>
  <c r="AH150" i="83"/>
  <c r="AH150" i="90" s="1"/>
  <c r="AH218" i="83"/>
  <c r="AH218" i="90" s="1"/>
  <c r="AE131" i="9"/>
  <c r="AD131" i="9"/>
  <c r="AE45" i="9"/>
  <c r="AD45" i="9"/>
  <c r="AE76" i="9"/>
  <c r="AD76" i="9"/>
  <c r="AE64" i="9"/>
  <c r="AD64" i="9"/>
  <c r="AE94" i="9"/>
  <c r="AD94" i="9"/>
  <c r="AE129" i="9"/>
  <c r="AD129" i="9"/>
  <c r="AE110" i="9"/>
  <c r="AD110" i="9"/>
  <c r="AD136" i="9"/>
  <c r="AE136" i="9"/>
  <c r="AE48" i="9"/>
  <c r="AD48" i="9"/>
  <c r="AE78" i="9"/>
  <c r="AD78" i="9"/>
  <c r="AE59" i="9"/>
  <c r="AD59" i="9"/>
  <c r="AD95" i="9"/>
  <c r="AE95" i="9"/>
  <c r="AE120" i="9"/>
  <c r="AD120" i="9"/>
  <c r="AH60" i="90"/>
  <c r="AH412" i="83"/>
  <c r="BE374" i="83"/>
  <c r="AL374" i="90"/>
  <c r="BE310" i="83"/>
  <c r="AL310" i="90"/>
  <c r="BE306" i="83"/>
  <c r="AL306" i="90"/>
  <c r="BE242" i="83"/>
  <c r="AL242" i="90"/>
  <c r="BE178" i="83"/>
  <c r="AL178" i="90"/>
  <c r="BE114" i="83"/>
  <c r="AL114" i="90"/>
  <c r="BE50" i="83"/>
  <c r="AL50" i="90"/>
  <c r="BE378" i="83"/>
  <c r="AL378" i="90"/>
  <c r="BE314" i="83"/>
  <c r="AL314" i="90"/>
  <c r="BE250" i="83"/>
  <c r="AL250" i="90"/>
  <c r="BE186" i="83"/>
  <c r="AL186" i="90"/>
  <c r="BE122" i="83"/>
  <c r="AL122" i="90"/>
  <c r="BE58" i="83"/>
  <c r="AL58" i="90"/>
  <c r="AH130" i="83"/>
  <c r="AH130" i="90" s="1"/>
  <c r="AH172" i="83"/>
  <c r="AH276" i="83"/>
  <c r="AH338" i="83"/>
  <c r="AH338" i="90" s="1"/>
  <c r="AH392" i="83"/>
  <c r="AH406" i="83"/>
  <c r="AH406" i="90" s="1"/>
  <c r="AH240" i="83"/>
  <c r="AH234" i="83"/>
  <c r="AH234" i="90" s="1"/>
  <c r="AH90" i="83"/>
  <c r="AH90" i="90" s="1"/>
  <c r="AH292" i="83"/>
  <c r="AH144" i="83"/>
  <c r="AH316" i="90"/>
  <c r="AH88" i="90"/>
  <c r="AH260" i="90"/>
  <c r="AH44" i="90"/>
  <c r="AH132" i="90"/>
  <c r="AH156" i="90"/>
  <c r="AH224" i="90"/>
  <c r="AH312" i="90"/>
  <c r="AH308" i="90"/>
  <c r="AH392" i="90"/>
  <c r="AH68" i="90"/>
  <c r="AH366" i="83"/>
  <c r="AH366" i="90" s="1"/>
  <c r="AH312" i="83"/>
  <c r="AH256" i="83"/>
  <c r="AH180" i="83"/>
  <c r="AH126" i="83"/>
  <c r="AH126" i="90" s="1"/>
  <c r="AH70" i="83"/>
  <c r="AH70" i="90" s="1"/>
  <c r="AH114" i="83"/>
  <c r="AH114" i="90" s="1"/>
  <c r="AH244" i="83"/>
  <c r="AH94" i="83"/>
  <c r="AH94" i="90" s="1"/>
  <c r="AD58" i="9"/>
  <c r="AE58" i="9"/>
  <c r="AE44" i="9"/>
  <c r="AD44" i="9"/>
  <c r="AE75" i="9"/>
  <c r="AD75" i="9"/>
  <c r="AE104" i="9"/>
  <c r="AD104" i="9"/>
  <c r="AE93" i="9"/>
  <c r="AD93" i="9"/>
  <c r="AE128" i="9"/>
  <c r="AD128" i="9"/>
  <c r="AE112" i="9"/>
  <c r="AD112" i="9"/>
  <c r="AE134" i="9"/>
  <c r="AD134" i="9"/>
  <c r="AE43" i="9"/>
  <c r="AD43" i="9"/>
  <c r="AE79" i="9"/>
  <c r="AD79" i="9"/>
  <c r="AE61" i="9"/>
  <c r="AD61" i="9"/>
  <c r="AD90" i="9"/>
  <c r="AE90" i="9"/>
  <c r="AE119" i="9"/>
  <c r="AD119" i="9"/>
  <c r="AH376" i="83"/>
  <c r="AH382" i="83"/>
  <c r="AH382" i="90" s="1"/>
  <c r="BE354" i="83"/>
  <c r="AL354" i="90"/>
  <c r="BE290" i="83"/>
  <c r="AL290" i="90"/>
  <c r="BE226" i="83"/>
  <c r="AL226" i="90"/>
  <c r="BE162" i="83"/>
  <c r="AL162" i="90"/>
  <c r="BE98" i="83"/>
  <c r="AL98" i="90"/>
  <c r="BE170" i="83"/>
  <c r="AL170" i="90"/>
  <c r="BE106" i="83"/>
  <c r="AL106" i="90"/>
  <c r="BE42" i="83"/>
  <c r="AL42" i="90"/>
  <c r="BE350" i="83"/>
  <c r="AL350" i="90"/>
  <c r="BE286" i="83"/>
  <c r="AL286" i="90"/>
  <c r="BE222" i="83"/>
  <c r="AL222" i="90"/>
  <c r="BE158" i="83"/>
  <c r="AL158" i="90"/>
  <c r="BE94" i="83"/>
  <c r="AL94" i="90"/>
  <c r="BE358" i="83"/>
  <c r="AL358" i="90"/>
  <c r="BE294" i="83"/>
  <c r="AL294" i="90"/>
  <c r="BE230" i="83"/>
  <c r="AL230" i="90"/>
  <c r="AH100" i="83"/>
  <c r="AH164" i="83"/>
  <c r="AH124" i="83"/>
  <c r="AH210" i="83"/>
  <c r="AH210" i="90" s="1"/>
  <c r="AH264" i="83"/>
  <c r="AH332" i="83"/>
  <c r="AH374" i="83"/>
  <c r="AH374" i="90" s="1"/>
  <c r="AH398" i="83"/>
  <c r="AH398" i="90" s="1"/>
  <c r="AH302" i="83"/>
  <c r="AH302" i="90" s="1"/>
  <c r="AH102" i="83"/>
  <c r="AH102" i="90" s="1"/>
  <c r="AH72" i="83"/>
  <c r="AH182" i="83"/>
  <c r="AH182" i="90" s="1"/>
  <c r="AH348" i="83"/>
  <c r="AH304" i="90"/>
  <c r="AH176" i="90"/>
  <c r="AH264" i="90"/>
  <c r="AH400" i="90"/>
  <c r="AH160" i="90"/>
  <c r="AH144" i="90"/>
  <c r="AH148" i="90"/>
  <c r="AH372" i="90"/>
  <c r="AH168" i="90"/>
  <c r="AH410" i="83"/>
  <c r="AH410" i="90" s="1"/>
  <c r="AH358" i="83"/>
  <c r="AH358" i="90" s="1"/>
  <c r="AH304" i="83"/>
  <c r="AH246" i="83"/>
  <c r="AH246" i="90" s="1"/>
  <c r="AH176" i="83"/>
  <c r="AH110" i="83"/>
  <c r="AH110" i="90" s="1"/>
  <c r="AH54" i="83"/>
  <c r="AH54" i="90" s="1"/>
  <c r="AH262" i="83"/>
  <c r="AH262" i="90" s="1"/>
  <c r="AH232" i="83"/>
  <c r="AE57" i="9"/>
  <c r="AD57" i="9"/>
  <c r="AE39" i="9"/>
  <c r="AD39" i="9"/>
  <c r="AE74" i="9"/>
  <c r="AD74" i="9"/>
  <c r="AE106" i="9"/>
  <c r="AD106" i="9"/>
  <c r="AE88" i="9"/>
  <c r="AD88" i="9"/>
  <c r="AE124" i="9"/>
  <c r="AD124" i="9"/>
  <c r="AD111" i="9"/>
  <c r="AE111" i="9"/>
  <c r="AD135" i="9"/>
  <c r="AE135" i="9"/>
  <c r="AE42" i="9"/>
  <c r="AD42" i="9"/>
  <c r="AE71" i="9"/>
  <c r="AD71" i="9"/>
  <c r="AD60" i="9"/>
  <c r="AE60" i="9"/>
  <c r="AE89" i="9"/>
  <c r="AD89" i="9"/>
  <c r="AD114" i="9"/>
  <c r="AE114" i="9"/>
  <c r="AH230" i="83"/>
  <c r="AH230" i="90" s="1"/>
  <c r="AH352" i="83"/>
  <c r="BE362" i="83"/>
  <c r="AL362" i="90"/>
  <c r="BE298" i="83"/>
  <c r="AL298" i="90"/>
  <c r="BE234" i="83"/>
  <c r="AL234" i="90"/>
  <c r="BE30" i="83"/>
  <c r="AL30" i="90"/>
  <c r="BE166" i="83"/>
  <c r="AL166" i="90"/>
  <c r="BE102" i="83"/>
  <c r="AL102" i="90"/>
  <c r="AH64" i="83"/>
  <c r="AH96" i="83"/>
  <c r="AH116" i="83"/>
  <c r="AH118" i="83"/>
  <c r="AH118" i="90" s="1"/>
  <c r="AH204" i="83"/>
  <c r="AH372" i="83"/>
  <c r="AH370" i="83"/>
  <c r="AH370" i="90" s="1"/>
  <c r="AH388" i="83"/>
  <c r="AH238" i="83"/>
  <c r="AH238" i="90" s="1"/>
  <c r="AH224" i="83"/>
  <c r="AH68" i="83"/>
  <c r="AH58" i="83"/>
  <c r="AH58" i="90" s="1"/>
  <c r="AH142" i="83"/>
  <c r="AH142" i="90" s="1"/>
  <c r="AH360" i="83"/>
  <c r="AH76" i="90"/>
  <c r="AH200" i="90"/>
  <c r="AH388" i="90"/>
  <c r="AH248" i="90"/>
  <c r="AH368" i="90"/>
  <c r="AH376" i="90"/>
  <c r="AH52" i="90"/>
  <c r="AH136" i="90"/>
  <c r="AH80" i="90"/>
  <c r="AH288" i="90"/>
  <c r="AH384" i="90"/>
  <c r="AH296" i="90"/>
  <c r="AH196" i="90"/>
  <c r="AH120" i="90"/>
  <c r="AH344" i="90"/>
  <c r="AH332" i="90"/>
  <c r="AH204" i="90"/>
  <c r="AH408" i="83"/>
  <c r="AH354" i="83"/>
  <c r="AH354" i="90" s="1"/>
  <c r="AH298" i="83"/>
  <c r="AH298" i="90" s="1"/>
  <c r="AH248" i="83"/>
  <c r="AH170" i="83"/>
  <c r="AH170" i="90" s="1"/>
  <c r="AH112" i="83"/>
  <c r="AH48" i="83"/>
  <c r="AH76" i="83"/>
  <c r="AH220" i="83"/>
  <c r="AH242" i="83"/>
  <c r="AH242" i="90" s="1"/>
  <c r="AE138" i="9"/>
  <c r="AD138" i="9"/>
  <c r="AE56" i="9"/>
  <c r="AD56" i="9"/>
  <c r="AD38" i="9"/>
  <c r="AE38" i="9"/>
  <c r="AE70" i="9"/>
  <c r="AD70" i="9"/>
  <c r="AE105" i="9"/>
  <c r="AD105" i="9"/>
  <c r="AE86" i="9"/>
  <c r="AD86" i="9"/>
  <c r="AE122" i="9"/>
  <c r="AD122" i="9"/>
  <c r="AE55" i="9"/>
  <c r="AD55" i="9"/>
  <c r="AE41" i="9"/>
  <c r="AD41" i="9"/>
  <c r="AE73" i="9"/>
  <c r="AD73" i="9"/>
  <c r="AE101" i="9"/>
  <c r="AD101" i="9"/>
  <c r="AE91" i="9"/>
  <c r="AD91" i="9"/>
  <c r="AE113" i="9"/>
  <c r="AD113" i="9"/>
  <c r="AH306" i="83"/>
  <c r="AH306" i="90" s="1"/>
  <c r="AH286" i="83"/>
  <c r="AH286" i="90" s="1"/>
  <c r="BE398" i="83"/>
  <c r="AL398" i="90"/>
  <c r="BE334" i="83"/>
  <c r="AL334" i="90"/>
  <c r="BE270" i="83"/>
  <c r="AL270" i="90"/>
  <c r="BE206" i="83"/>
  <c r="AL206" i="90"/>
  <c r="BE142" i="83"/>
  <c r="AL142" i="90"/>
  <c r="BE78" i="83"/>
  <c r="AL78" i="90"/>
  <c r="BE278" i="83"/>
  <c r="AL278" i="90"/>
  <c r="BE214" i="83"/>
  <c r="AL214" i="90"/>
  <c r="BE150" i="83"/>
  <c r="AL150" i="90"/>
  <c r="BE86" i="83"/>
  <c r="AL86" i="90"/>
  <c r="BE402" i="83"/>
  <c r="AL402" i="90"/>
  <c r="BE338" i="83"/>
  <c r="AL338" i="90"/>
  <c r="BE274" i="83"/>
  <c r="AL274" i="90"/>
  <c r="BE26" i="83"/>
  <c r="AL26" i="90"/>
  <c r="AH120" i="83"/>
  <c r="AH86" i="83"/>
  <c r="AH86" i="90" s="1"/>
  <c r="AH140" i="83"/>
  <c r="AH236" i="83"/>
  <c r="AH280" i="83"/>
  <c r="AH336" i="83"/>
  <c r="AH364" i="83"/>
  <c r="AH396" i="83"/>
  <c r="AH200" i="83"/>
  <c r="AH222" i="83"/>
  <c r="AH222" i="90" s="1"/>
  <c r="AH66" i="83"/>
  <c r="AH66" i="90" s="1"/>
  <c r="AH394" i="83"/>
  <c r="AH394" i="90" s="1"/>
  <c r="AH74" i="83"/>
  <c r="AH74" i="90" s="1"/>
  <c r="AH412" i="90"/>
  <c r="AH252" i="90"/>
  <c r="AH164" i="90"/>
  <c r="AH408" i="90"/>
  <c r="AH188" i="90"/>
  <c r="AH236" i="90"/>
  <c r="AH108" i="90"/>
  <c r="AH128" i="90"/>
  <c r="AH272" i="90"/>
  <c r="AH280" i="90"/>
  <c r="AH92" i="90"/>
  <c r="AH268" i="90"/>
  <c r="AH400" i="83"/>
  <c r="AH356" i="83"/>
  <c r="AH290" i="83"/>
  <c r="AH290" i="90" s="1"/>
  <c r="AH214" i="83"/>
  <c r="AH214" i="90" s="1"/>
  <c r="AH154" i="83"/>
  <c r="AH154" i="90" s="1"/>
  <c r="AH92" i="83"/>
  <c r="AH42" i="83"/>
  <c r="AH42" i="90" s="1"/>
  <c r="AH342" i="83"/>
  <c r="AH342" i="90" s="1"/>
  <c r="AH108" i="83"/>
  <c r="AH106" i="83"/>
  <c r="AH106" i="90" s="1"/>
  <c r="AE137" i="9"/>
  <c r="AD137" i="9"/>
  <c r="AE51" i="9"/>
  <c r="AD51" i="9"/>
  <c r="AE40" i="9"/>
  <c r="AD40" i="9"/>
  <c r="AE69" i="9"/>
  <c r="AD69" i="9"/>
  <c r="AE98" i="9"/>
  <c r="AD98" i="9"/>
  <c r="AD87" i="9"/>
  <c r="AE87" i="9"/>
  <c r="AE123" i="9"/>
  <c r="AD123" i="9"/>
  <c r="AE54" i="9"/>
  <c r="AD54" i="9"/>
  <c r="AE35" i="9"/>
  <c r="AD35" i="9"/>
  <c r="AE72" i="9"/>
  <c r="AD72" i="9"/>
  <c r="AE102" i="9"/>
  <c r="AD102" i="9"/>
  <c r="AE85" i="9"/>
  <c r="AD85" i="9"/>
  <c r="AD126" i="9"/>
  <c r="AE126" i="9"/>
  <c r="AE115" i="9"/>
  <c r="AD115" i="9"/>
  <c r="AH174" i="83"/>
  <c r="AH174" i="90" s="1"/>
  <c r="BE386" i="83"/>
  <c r="AL386" i="90"/>
  <c r="BE406" i="83"/>
  <c r="AL406" i="90"/>
  <c r="BE342" i="83"/>
  <c r="AL342" i="90"/>
  <c r="BE22" i="83"/>
  <c r="AL22" i="90"/>
  <c r="BE210" i="83"/>
  <c r="AL210" i="90"/>
  <c r="BE146" i="83"/>
  <c r="AL146" i="90"/>
  <c r="BE82" i="83"/>
  <c r="AL82" i="90"/>
  <c r="BE18" i="83"/>
  <c r="AL18" i="90"/>
  <c r="BE410" i="83"/>
  <c r="AL410" i="90"/>
  <c r="BE346" i="83"/>
  <c r="AL346" i="90"/>
  <c r="BE282" i="83"/>
  <c r="AL282" i="90"/>
  <c r="BE218" i="83"/>
  <c r="AL218" i="90"/>
  <c r="BE154" i="83"/>
  <c r="AL154" i="90"/>
  <c r="BE90" i="83"/>
  <c r="AL90" i="90"/>
  <c r="AH98" i="83"/>
  <c r="AH98" i="90" s="1"/>
  <c r="AH134" i="83"/>
  <c r="AH134" i="90" s="1"/>
  <c r="AH212" i="83"/>
  <c r="AH300" i="83"/>
  <c r="AH324" i="83"/>
  <c r="AH334" i="83"/>
  <c r="AH334" i="90" s="1"/>
  <c r="AH340" i="83"/>
  <c r="AH190" i="83"/>
  <c r="AH190" i="90" s="1"/>
  <c r="AH52" i="83"/>
  <c r="AH56" i="83"/>
  <c r="AH266" i="83"/>
  <c r="AH266" i="90" s="1"/>
  <c r="AH308" i="83"/>
  <c r="AH396" i="90"/>
  <c r="AH352" i="90"/>
  <c r="AH124" i="90"/>
  <c r="AH336" i="90"/>
  <c r="AH232" i="90"/>
  <c r="AH404" i="90"/>
  <c r="AH212" i="90"/>
  <c r="AH72" i="90"/>
  <c r="AH140" i="90"/>
  <c r="AH292" i="90"/>
  <c r="AH244" i="90"/>
  <c r="AH256" i="90"/>
  <c r="AH192" i="90"/>
  <c r="AH386" i="83"/>
  <c r="AH386" i="90" s="1"/>
  <c r="AH350" i="83"/>
  <c r="AH350" i="90" s="1"/>
  <c r="AH288" i="83"/>
  <c r="AH216" i="83"/>
  <c r="AH146" i="83"/>
  <c r="AH146" i="90" s="1"/>
  <c r="AH88" i="83"/>
  <c r="AH44" i="83"/>
  <c r="AH314" i="83"/>
  <c r="AH314" i="90" s="1"/>
  <c r="AH390" i="83"/>
  <c r="AH390" i="90" s="1"/>
  <c r="AH362" i="83"/>
  <c r="AH362" i="90" s="1"/>
  <c r="AE139" i="9"/>
  <c r="AD139" i="9"/>
  <c r="AE50" i="9"/>
  <c r="AD50" i="9"/>
  <c r="AE81" i="9"/>
  <c r="AD81" i="9"/>
  <c r="AE68" i="9"/>
  <c r="AD68" i="9"/>
  <c r="AE100" i="9"/>
  <c r="AD100" i="9"/>
  <c r="AE117" i="9"/>
  <c r="AD117" i="9"/>
  <c r="AE53" i="9"/>
  <c r="AD53" i="9"/>
  <c r="AE37" i="9"/>
  <c r="AD37" i="9"/>
  <c r="AE67" i="9"/>
  <c r="AD67" i="9"/>
  <c r="AD103" i="9"/>
  <c r="AE103" i="9"/>
  <c r="AE84" i="9"/>
  <c r="AD84" i="9"/>
  <c r="AE125" i="9"/>
  <c r="AD125" i="9"/>
  <c r="AE108" i="9"/>
  <c r="AD108" i="9"/>
  <c r="AH84" i="83"/>
  <c r="BE322" i="83"/>
  <c r="AL322" i="90"/>
  <c r="BE258" i="83"/>
  <c r="AL258" i="90"/>
  <c r="BE194" i="83"/>
  <c r="AL194" i="90"/>
  <c r="BE130" i="83"/>
  <c r="AL130" i="90"/>
  <c r="BE66" i="83"/>
  <c r="AL66" i="90"/>
  <c r="BE138" i="83"/>
  <c r="AL138" i="90"/>
  <c r="BE74" i="83"/>
  <c r="AL74" i="90"/>
  <c r="BE382" i="83"/>
  <c r="AL382" i="90"/>
  <c r="BE318" i="83"/>
  <c r="AL318" i="90"/>
  <c r="BE254" i="83"/>
  <c r="AL254" i="90"/>
  <c r="BE190" i="83"/>
  <c r="AL190" i="90"/>
  <c r="BE126" i="83"/>
  <c r="AL126" i="90"/>
  <c r="BE62" i="83"/>
  <c r="AL62" i="90"/>
  <c r="BE326" i="83"/>
  <c r="AL326" i="90"/>
  <c r="BE262" i="83"/>
  <c r="AL262" i="90"/>
  <c r="BE198" i="83"/>
  <c r="AL198" i="90"/>
  <c r="AQ8" i="83"/>
  <c r="AS29" i="90"/>
  <c r="AS26" i="90"/>
  <c r="AS27" i="90"/>
  <c r="AS39" i="90"/>
  <c r="AS41" i="90"/>
  <c r="AS38" i="90"/>
  <c r="AS34" i="90"/>
  <c r="AS35" i="90"/>
  <c r="AS37" i="90"/>
  <c r="AS22" i="90"/>
  <c r="AS23" i="90"/>
  <c r="AS25" i="90"/>
  <c r="AS30" i="90"/>
  <c r="AS31" i="90"/>
  <c r="AS33" i="90"/>
  <c r="AS18" i="90"/>
  <c r="AS19" i="90"/>
  <c r="AS21" i="90"/>
  <c r="AM210" i="9"/>
  <c r="AM211" i="9"/>
  <c r="AM209" i="9"/>
  <c r="AM162" i="9"/>
  <c r="AM163" i="9"/>
  <c r="AM161" i="9"/>
  <c r="AM224" i="9"/>
  <c r="AM226" i="9"/>
  <c r="AM225" i="9"/>
  <c r="AM176" i="9"/>
  <c r="AM178" i="9"/>
  <c r="AM177" i="9"/>
  <c r="AM128" i="9"/>
  <c r="AM130" i="9"/>
  <c r="AM129" i="9"/>
  <c r="AM192" i="9"/>
  <c r="AM193" i="9"/>
  <c r="AM191" i="9"/>
  <c r="AM144" i="9"/>
  <c r="AM145" i="9"/>
  <c r="AM143" i="9"/>
  <c r="AM184" i="9"/>
  <c r="AM182" i="9"/>
  <c r="AM183" i="9"/>
  <c r="AM136" i="9"/>
  <c r="AM134" i="9"/>
  <c r="AM135" i="9"/>
  <c r="AM197" i="9"/>
  <c r="AM198" i="9"/>
  <c r="AM199" i="9"/>
  <c r="AM149" i="9"/>
  <c r="AM150" i="9"/>
  <c r="AM151" i="9"/>
  <c r="AM188" i="9"/>
  <c r="AM189" i="9"/>
  <c r="AM190" i="9"/>
  <c r="AM140" i="9"/>
  <c r="AM141" i="9"/>
  <c r="AM142" i="9"/>
  <c r="AM299" i="9"/>
  <c r="AM300" i="9"/>
  <c r="AM301" i="9"/>
  <c r="AM251" i="9"/>
  <c r="AM252" i="9"/>
  <c r="AM253" i="9"/>
  <c r="AM242" i="9"/>
  <c r="AM243" i="9"/>
  <c r="AM244" i="9"/>
  <c r="AM179" i="9"/>
  <c r="AM180" i="9"/>
  <c r="AM181" i="9"/>
  <c r="AM131" i="9"/>
  <c r="AM132" i="9"/>
  <c r="AM133" i="9"/>
  <c r="AM266" i="9"/>
  <c r="AM267" i="9"/>
  <c r="AM268" i="9"/>
  <c r="AM194" i="9"/>
  <c r="AM195" i="9"/>
  <c r="AM196" i="9"/>
  <c r="AM146" i="9"/>
  <c r="AM147" i="9"/>
  <c r="AM148" i="9"/>
  <c r="AM186" i="9"/>
  <c r="AM187" i="9"/>
  <c r="AM185" i="9"/>
  <c r="AM138" i="9"/>
  <c r="AM139" i="9"/>
  <c r="AM137" i="9"/>
  <c r="AM200" i="9"/>
  <c r="AM202" i="9"/>
  <c r="AM201" i="9"/>
  <c r="AM152" i="9"/>
  <c r="AM154" i="9"/>
  <c r="AM153" i="9"/>
  <c r="AM216" i="9"/>
  <c r="AM217" i="9"/>
  <c r="AM215" i="9"/>
  <c r="AM168" i="9"/>
  <c r="AM169" i="9"/>
  <c r="AM167" i="9"/>
  <c r="AM208" i="9"/>
  <c r="AM206" i="9"/>
  <c r="AM207" i="9"/>
  <c r="AM160" i="9"/>
  <c r="AM159" i="9"/>
  <c r="AM158" i="9"/>
  <c r="AM221" i="9"/>
  <c r="AM222" i="9"/>
  <c r="AM223" i="9"/>
  <c r="AM173" i="9"/>
  <c r="AM174" i="9"/>
  <c r="AM175" i="9"/>
  <c r="AM212" i="9"/>
  <c r="AM213" i="9"/>
  <c r="AM214" i="9"/>
  <c r="AM164" i="9"/>
  <c r="AM165" i="9"/>
  <c r="AM166" i="9"/>
  <c r="AM275" i="9"/>
  <c r="AM276" i="9"/>
  <c r="AM277" i="9"/>
  <c r="AM227" i="9"/>
  <c r="AM228" i="9"/>
  <c r="AM229" i="9"/>
  <c r="AM203" i="9"/>
  <c r="AM204" i="9"/>
  <c r="AM205" i="9"/>
  <c r="AM155" i="9"/>
  <c r="AM156" i="9"/>
  <c r="AM157" i="9"/>
  <c r="AM290" i="9"/>
  <c r="AM291" i="9"/>
  <c r="AM292" i="9"/>
  <c r="AM218" i="9"/>
  <c r="AM219" i="9"/>
  <c r="AM220" i="9"/>
  <c r="AM170" i="9"/>
  <c r="AM171" i="9"/>
  <c r="AM172" i="9"/>
  <c r="AM306" i="9"/>
  <c r="AM307" i="9"/>
  <c r="AM305" i="9"/>
  <c r="AM258" i="9"/>
  <c r="AM259" i="9"/>
  <c r="AM257" i="9"/>
  <c r="AM293" i="9"/>
  <c r="AM294" i="9"/>
  <c r="AM295" i="9"/>
  <c r="AM245" i="9"/>
  <c r="AM246" i="9"/>
  <c r="AM247" i="9"/>
  <c r="AM308" i="9"/>
  <c r="AM309" i="9"/>
  <c r="AM310" i="9"/>
  <c r="AM260" i="9"/>
  <c r="AM261" i="9"/>
  <c r="AM262" i="9"/>
  <c r="AM122" i="9"/>
  <c r="AM123" i="9"/>
  <c r="AM124" i="9"/>
  <c r="AM74" i="9"/>
  <c r="AM75" i="9"/>
  <c r="AM76" i="9"/>
  <c r="AM92" i="9"/>
  <c r="AM93" i="9"/>
  <c r="AM94" i="9"/>
  <c r="AM44" i="9"/>
  <c r="AM45" i="9"/>
  <c r="AM46" i="9"/>
  <c r="AM296" i="9"/>
  <c r="AM298" i="9"/>
  <c r="AM297" i="9"/>
  <c r="AM248" i="9"/>
  <c r="AM250" i="9"/>
  <c r="AM249" i="9"/>
  <c r="AM280" i="9"/>
  <c r="AM278" i="9"/>
  <c r="AM279" i="9"/>
  <c r="AM107" i="9"/>
  <c r="AM108" i="9"/>
  <c r="AM109" i="9"/>
  <c r="AM59" i="9"/>
  <c r="AM60" i="9"/>
  <c r="AM61" i="9"/>
  <c r="AM114" i="9"/>
  <c r="AM115" i="9"/>
  <c r="AM113" i="9"/>
  <c r="AM112" i="9"/>
  <c r="AM110" i="9"/>
  <c r="AM111" i="9"/>
  <c r="AM64" i="9"/>
  <c r="AM62" i="9"/>
  <c r="AM63" i="9"/>
  <c r="AM90" i="9"/>
  <c r="AM91" i="9"/>
  <c r="AM89" i="9"/>
  <c r="AM96" i="9"/>
  <c r="AM97" i="9"/>
  <c r="AM95" i="9"/>
  <c r="AM48" i="9"/>
  <c r="AM49" i="9"/>
  <c r="AM47" i="9"/>
  <c r="AM101" i="9"/>
  <c r="AM102" i="9"/>
  <c r="AM103" i="9"/>
  <c r="AM53" i="9"/>
  <c r="AM54" i="9"/>
  <c r="AM55" i="9"/>
  <c r="AM264" i="9"/>
  <c r="AM265" i="9"/>
  <c r="AM263" i="9"/>
  <c r="AM104" i="9"/>
  <c r="AM106" i="9"/>
  <c r="AM105" i="9"/>
  <c r="AM56" i="9"/>
  <c r="AM58" i="9"/>
  <c r="AM57" i="9"/>
  <c r="AM282" i="9"/>
  <c r="AM283" i="9"/>
  <c r="AM281" i="9"/>
  <c r="AM234" i="9"/>
  <c r="AM235" i="9"/>
  <c r="AM233" i="9"/>
  <c r="AM312" i="9"/>
  <c r="AM313" i="9"/>
  <c r="AM311" i="9"/>
  <c r="AM232" i="9"/>
  <c r="AM230" i="9"/>
  <c r="AM231" i="9"/>
  <c r="AM269" i="9"/>
  <c r="AM270" i="9"/>
  <c r="AM271" i="9"/>
  <c r="AM284" i="9"/>
  <c r="AM285" i="9"/>
  <c r="AM286" i="9"/>
  <c r="AM236" i="9"/>
  <c r="AM237" i="9"/>
  <c r="AM238" i="9"/>
  <c r="AM98" i="9"/>
  <c r="AM99" i="9"/>
  <c r="AM100" i="9"/>
  <c r="AM50" i="9"/>
  <c r="AM51" i="9"/>
  <c r="AM52" i="9"/>
  <c r="AM116" i="9"/>
  <c r="AM117" i="9"/>
  <c r="AM118" i="9"/>
  <c r="AM68" i="9"/>
  <c r="AM69" i="9"/>
  <c r="AM70" i="9"/>
  <c r="AM304" i="9"/>
  <c r="AM302" i="9"/>
  <c r="AM303" i="9"/>
  <c r="AM83" i="9"/>
  <c r="AM84" i="9"/>
  <c r="AM85" i="9"/>
  <c r="AM35" i="9"/>
  <c r="AM36" i="9"/>
  <c r="AM37" i="9"/>
  <c r="AM88" i="9"/>
  <c r="AM86" i="9"/>
  <c r="AM87" i="9"/>
  <c r="AM40" i="9"/>
  <c r="AM38" i="9"/>
  <c r="AM39" i="9"/>
  <c r="AM272" i="9"/>
  <c r="AM274" i="9"/>
  <c r="AM273" i="9"/>
  <c r="AM256" i="9"/>
  <c r="AM255" i="9"/>
  <c r="AM254" i="9"/>
  <c r="AM42" i="9"/>
  <c r="AM43" i="9"/>
  <c r="AM41" i="9"/>
  <c r="AM120" i="9"/>
  <c r="AM121" i="9"/>
  <c r="AM119" i="9"/>
  <c r="AM72" i="9"/>
  <c r="AM73" i="9"/>
  <c r="AM71" i="9"/>
  <c r="AM66" i="9"/>
  <c r="AM67" i="9"/>
  <c r="AM65" i="9"/>
  <c r="AM125" i="9"/>
  <c r="AM127" i="9"/>
  <c r="AM126" i="9"/>
  <c r="AM77" i="9"/>
  <c r="AM78" i="9"/>
  <c r="AM79" i="9"/>
  <c r="AM288" i="9"/>
  <c r="AM289" i="9"/>
  <c r="AM287" i="9"/>
  <c r="AM240" i="9"/>
  <c r="AM241" i="9"/>
  <c r="AM239" i="9"/>
  <c r="AM80" i="9"/>
  <c r="AM82" i="9"/>
  <c r="AM81" i="9"/>
  <c r="AS14" i="90"/>
  <c r="AS15" i="90"/>
  <c r="N318" i="90"/>
  <c r="N318" i="83"/>
  <c r="N178" i="90"/>
  <c r="N178" i="83"/>
  <c r="N226" i="90"/>
  <c r="N226" i="83"/>
  <c r="N94" i="90"/>
  <c r="N94" i="83"/>
  <c r="N118" i="90"/>
  <c r="N118" i="83"/>
  <c r="N398" i="90"/>
  <c r="N398" i="83"/>
  <c r="N282" i="90"/>
  <c r="N282" i="83"/>
  <c r="N142" i="90"/>
  <c r="N142" i="83"/>
  <c r="N298" i="90"/>
  <c r="N298" i="83"/>
  <c r="N58" i="90"/>
  <c r="N58" i="83"/>
  <c r="N370" i="90"/>
  <c r="N370" i="83"/>
  <c r="N254" i="90"/>
  <c r="N254" i="83"/>
  <c r="N114" i="90"/>
  <c r="N114" i="83"/>
  <c r="N394" i="90"/>
  <c r="N394" i="83"/>
  <c r="N278" i="90"/>
  <c r="N278" i="83"/>
  <c r="N138" i="90"/>
  <c r="N138" i="83"/>
  <c r="N194" i="90"/>
  <c r="N194" i="83"/>
  <c r="N62" i="90"/>
  <c r="N62" i="83"/>
  <c r="N374" i="90"/>
  <c r="N374" i="83"/>
  <c r="N234" i="90"/>
  <c r="N234" i="83"/>
  <c r="N166" i="90"/>
  <c r="N166" i="83"/>
  <c r="N198" i="90"/>
  <c r="N198" i="83"/>
  <c r="N330" i="90"/>
  <c r="N330" i="83"/>
  <c r="N90" i="90"/>
  <c r="N90" i="83"/>
  <c r="N386" i="90"/>
  <c r="N386" i="83"/>
  <c r="N130" i="90"/>
  <c r="N130" i="83"/>
  <c r="N202" i="90"/>
  <c r="N202" i="83"/>
  <c r="N390" i="90"/>
  <c r="N390" i="83"/>
  <c r="N134" i="90"/>
  <c r="N134" i="83"/>
  <c r="N274" i="90"/>
  <c r="N274" i="83"/>
  <c r="N314" i="90"/>
  <c r="N314" i="83"/>
  <c r="N214" i="90"/>
  <c r="N214" i="83"/>
  <c r="N410" i="90"/>
  <c r="N410" i="83"/>
  <c r="N270" i="90"/>
  <c r="N270" i="83"/>
  <c r="N154" i="90"/>
  <c r="N154" i="83"/>
  <c r="N310" i="90"/>
  <c r="N310" i="83"/>
  <c r="N342" i="90"/>
  <c r="N342" i="83"/>
  <c r="N86" i="90"/>
  <c r="N86" i="83"/>
  <c r="N250" i="90"/>
  <c r="N250" i="83"/>
  <c r="N158" i="90"/>
  <c r="N158" i="83"/>
  <c r="N174" i="90"/>
  <c r="N174" i="83"/>
  <c r="N346" i="90"/>
  <c r="N346" i="83"/>
  <c r="N206" i="90"/>
  <c r="N206" i="83"/>
  <c r="N402" i="90"/>
  <c r="N402" i="83"/>
  <c r="N294" i="90"/>
  <c r="N294" i="83"/>
  <c r="N170" i="90"/>
  <c r="N170" i="83"/>
  <c r="N334" i="90"/>
  <c r="N334" i="83"/>
  <c r="N218" i="90"/>
  <c r="N218" i="83"/>
  <c r="N102" i="90"/>
  <c r="N102" i="83"/>
  <c r="N366" i="90"/>
  <c r="N366" i="83"/>
  <c r="N110" i="90"/>
  <c r="N110" i="83"/>
  <c r="N290" i="90"/>
  <c r="N290" i="83"/>
  <c r="N306" i="90"/>
  <c r="N306" i="83"/>
  <c r="N190" i="90"/>
  <c r="N190" i="83"/>
  <c r="N230" i="90"/>
  <c r="N230" i="83"/>
  <c r="N362" i="90"/>
  <c r="N362" i="83"/>
  <c r="N246" i="90"/>
  <c r="N246" i="83"/>
  <c r="N106" i="90"/>
  <c r="N106" i="83"/>
  <c r="N146" i="90"/>
  <c r="N146" i="83"/>
  <c r="N326" i="90"/>
  <c r="N326" i="83"/>
  <c r="N54" i="90"/>
  <c r="N54" i="83"/>
  <c r="N358" i="90"/>
  <c r="N358" i="83"/>
  <c r="N78" i="90"/>
  <c r="N78" i="83"/>
  <c r="N382" i="90"/>
  <c r="N382" i="83"/>
  <c r="N242" i="90"/>
  <c r="N242" i="83"/>
  <c r="N126" i="90"/>
  <c r="N126" i="83"/>
  <c r="N322" i="90"/>
  <c r="N322" i="83"/>
  <c r="N50" i="90"/>
  <c r="N50" i="83"/>
  <c r="N338" i="90"/>
  <c r="N338" i="83"/>
  <c r="N262" i="90"/>
  <c r="N262" i="83"/>
  <c r="N286" i="90"/>
  <c r="N286" i="83"/>
  <c r="N186" i="90"/>
  <c r="N186" i="83"/>
  <c r="N210" i="90"/>
  <c r="N210" i="83"/>
  <c r="N258" i="90"/>
  <c r="N258" i="83"/>
  <c r="N406" i="90"/>
  <c r="N406" i="83"/>
  <c r="N266" i="90"/>
  <c r="N266" i="83"/>
  <c r="N150" i="90"/>
  <c r="N150" i="83"/>
  <c r="N42" i="90"/>
  <c r="N42" i="83"/>
  <c r="N222" i="90"/>
  <c r="N222" i="83"/>
  <c r="N98" i="90"/>
  <c r="N98" i="83"/>
  <c r="N82" i="90"/>
  <c r="N82" i="83"/>
  <c r="N378" i="90"/>
  <c r="N378" i="83"/>
  <c r="N122" i="90"/>
  <c r="N122" i="83"/>
  <c r="N162" i="90"/>
  <c r="N162" i="83"/>
  <c r="N302" i="90"/>
  <c r="N302" i="83"/>
  <c r="N70" i="90"/>
  <c r="N70" i="83"/>
  <c r="N46" i="90"/>
  <c r="N46" i="83"/>
  <c r="N350" i="90"/>
  <c r="N350" i="83"/>
  <c r="N182" i="90"/>
  <c r="N182" i="83"/>
  <c r="N66" i="90"/>
  <c r="N66" i="83"/>
  <c r="N354" i="90"/>
  <c r="N354" i="83"/>
  <c r="N74" i="90"/>
  <c r="N74" i="83"/>
  <c r="N238" i="90"/>
  <c r="N238" i="83"/>
  <c r="AW122" i="90"/>
  <c r="AI124" i="90" s="1"/>
  <c r="AW122" i="83"/>
  <c r="AI122" i="83" s="1"/>
  <c r="AI122" i="90" s="1"/>
  <c r="AW46" i="90"/>
  <c r="AI48" i="90" s="1"/>
  <c r="AW46" i="83"/>
  <c r="AI48" i="83" s="1"/>
  <c r="AW150" i="90"/>
  <c r="AI152" i="90" s="1"/>
  <c r="AW150" i="83"/>
  <c r="AI150" i="83" s="1"/>
  <c r="AI150" i="90" s="1"/>
  <c r="AW114" i="90"/>
  <c r="AI116" i="90" s="1"/>
  <c r="AW114" i="83"/>
  <c r="AI114" i="83" s="1"/>
  <c r="AI114" i="90" s="1"/>
  <c r="AW138" i="90"/>
  <c r="AI140" i="90" s="1"/>
  <c r="AW138" i="83"/>
  <c r="AI138" i="83" s="1"/>
  <c r="AI138" i="90" s="1"/>
  <c r="AW70" i="90"/>
  <c r="AI72" i="90" s="1"/>
  <c r="AW70" i="83"/>
  <c r="AI72" i="83" s="1"/>
  <c r="AW118" i="90"/>
  <c r="AI120" i="90" s="1"/>
  <c r="AW118" i="83"/>
  <c r="AI120" i="83" s="1"/>
  <c r="AW62" i="90"/>
  <c r="AI64" i="90" s="1"/>
  <c r="AW62" i="83"/>
  <c r="AI62" i="83" s="1"/>
  <c r="AI62" i="90" s="1"/>
  <c r="AW86" i="90"/>
  <c r="AI88" i="90" s="1"/>
  <c r="AW86" i="83"/>
  <c r="AI86" i="83" s="1"/>
  <c r="AI86" i="90" s="1"/>
  <c r="AW130" i="90"/>
  <c r="AI132" i="90" s="1"/>
  <c r="AW130" i="83"/>
  <c r="AI132" i="83" s="1"/>
  <c r="AW154" i="90"/>
  <c r="AI156" i="90" s="1"/>
  <c r="AW154" i="83"/>
  <c r="AI156" i="83" s="1"/>
  <c r="AW102" i="90"/>
  <c r="AI104" i="90" s="1"/>
  <c r="AW102" i="83"/>
  <c r="AI104" i="83" s="1"/>
  <c r="AW78" i="90"/>
  <c r="AI80" i="90" s="1"/>
  <c r="AW78" i="83"/>
  <c r="AI80" i="83" s="1"/>
  <c r="AW142" i="90"/>
  <c r="AI144" i="90" s="1"/>
  <c r="AW142" i="83"/>
  <c r="AI144" i="83" s="1"/>
  <c r="AW50" i="90"/>
  <c r="AI52" i="90" s="1"/>
  <c r="AW50" i="83"/>
  <c r="AI50" i="83" s="1"/>
  <c r="AI50" i="90" s="1"/>
  <c r="AW146" i="90"/>
  <c r="AI148" i="90" s="1"/>
  <c r="AW146" i="83"/>
  <c r="AI148" i="83" s="1"/>
  <c r="AW134" i="90"/>
  <c r="AI136" i="90" s="1"/>
  <c r="AW134" i="83"/>
  <c r="AI136" i="83" s="1"/>
  <c r="AW42" i="90"/>
  <c r="AI44" i="90" s="1"/>
  <c r="AW42" i="83"/>
  <c r="AI42" i="83" s="1"/>
  <c r="AI42" i="90" s="1"/>
  <c r="AW98" i="90"/>
  <c r="AI100" i="90" s="1"/>
  <c r="AW98" i="83"/>
  <c r="AI100" i="83" s="1"/>
  <c r="AW82" i="90"/>
  <c r="AI84" i="90" s="1"/>
  <c r="AW82" i="83"/>
  <c r="AI82" i="83" s="1"/>
  <c r="AI82" i="90" s="1"/>
  <c r="AW110" i="90"/>
  <c r="AI112" i="90" s="1"/>
  <c r="AW110" i="83"/>
  <c r="AI112" i="83" s="1"/>
  <c r="AW158" i="90"/>
  <c r="AI160" i="90" s="1"/>
  <c r="AW158" i="83"/>
  <c r="AI158" i="83" s="1"/>
  <c r="AI158" i="90" s="1"/>
  <c r="AW66" i="90"/>
  <c r="AI68" i="90" s="1"/>
  <c r="AW66" i="83"/>
  <c r="AI68" i="83" s="1"/>
  <c r="AW74" i="90"/>
  <c r="AI76" i="90" s="1"/>
  <c r="AW74" i="83"/>
  <c r="AI74" i="83" s="1"/>
  <c r="AI74" i="90" s="1"/>
  <c r="AW106" i="90"/>
  <c r="AI108" i="90" s="1"/>
  <c r="AW106" i="83"/>
  <c r="AI106" i="83" s="1"/>
  <c r="AI106" i="90" s="1"/>
  <c r="AW162" i="90"/>
  <c r="AI164" i="90" s="1"/>
  <c r="AW162" i="83"/>
  <c r="AI162" i="83" s="1"/>
  <c r="AI162" i="90" s="1"/>
  <c r="AW94" i="90"/>
  <c r="AI96" i="90" s="1"/>
  <c r="AW94" i="83"/>
  <c r="AI96" i="83" s="1"/>
  <c r="AW58" i="90"/>
  <c r="AI60" i="90" s="1"/>
  <c r="AW58" i="83"/>
  <c r="AI60" i="83" s="1"/>
  <c r="AW54" i="90"/>
  <c r="AI56" i="90" s="1"/>
  <c r="AW54" i="83"/>
  <c r="AI54" i="83" s="1"/>
  <c r="AI54" i="90" s="1"/>
  <c r="AW126" i="90"/>
  <c r="AI128" i="90" s="1"/>
  <c r="AW126" i="83"/>
  <c r="AI128" i="83" s="1"/>
  <c r="AW90" i="90"/>
  <c r="AI92" i="90" s="1"/>
  <c r="AW90" i="83"/>
  <c r="AI92" i="83" s="1"/>
  <c r="AW382" i="90"/>
  <c r="AI384" i="90" s="1"/>
  <c r="AW382" i="83"/>
  <c r="AI384" i="83" s="1"/>
  <c r="AW330" i="83"/>
  <c r="AI330" i="83" s="1"/>
  <c r="AI330" i="90" s="1"/>
  <c r="AW330" i="90"/>
  <c r="AI332" i="90" s="1"/>
  <c r="AW378" i="83"/>
  <c r="AI380" i="83" s="1"/>
  <c r="AW378" i="90"/>
  <c r="AI380" i="90" s="1"/>
  <c r="AW326" i="90"/>
  <c r="AI328" i="90" s="1"/>
  <c r="AW326" i="83"/>
  <c r="AI326" i="83" s="1"/>
  <c r="AI326" i="90" s="1"/>
  <c r="AW406" i="90"/>
  <c r="AI408" i="90" s="1"/>
  <c r="AW406" i="83"/>
  <c r="AI406" i="83" s="1"/>
  <c r="AI406" i="90" s="1"/>
  <c r="AW314" i="83"/>
  <c r="AI314" i="83" s="1"/>
  <c r="AI314" i="90" s="1"/>
  <c r="AW314" i="90"/>
  <c r="AI316" i="90" s="1"/>
  <c r="AW370" i="83"/>
  <c r="AI372" i="83" s="1"/>
  <c r="AW370" i="90"/>
  <c r="AI372" i="90" s="1"/>
  <c r="AW394" i="83"/>
  <c r="AI394" i="83" s="1"/>
  <c r="AI394" i="90" s="1"/>
  <c r="AW394" i="90"/>
  <c r="AI396" i="90" s="1"/>
  <c r="AW302" i="90"/>
  <c r="AI304" i="90" s="1"/>
  <c r="AW302" i="83"/>
  <c r="AI302" i="83" s="1"/>
  <c r="AI302" i="90" s="1"/>
  <c r="AW342" i="90"/>
  <c r="AI344" i="90" s="1"/>
  <c r="AW342" i="83"/>
  <c r="AI342" i="83" s="1"/>
  <c r="AI342" i="90" s="1"/>
  <c r="AW374" i="90"/>
  <c r="AI376" i="90" s="1"/>
  <c r="AW374" i="83"/>
  <c r="AI376" i="83" s="1"/>
  <c r="AW306" i="83"/>
  <c r="AI306" i="83" s="1"/>
  <c r="AI306" i="90" s="1"/>
  <c r="AW306" i="90"/>
  <c r="AI308" i="90" s="1"/>
  <c r="AW346" i="83"/>
  <c r="AI348" i="83" s="1"/>
  <c r="AW346" i="90"/>
  <c r="AI348" i="90" s="1"/>
  <c r="AW358" i="90"/>
  <c r="AI360" i="90" s="1"/>
  <c r="AW358" i="83"/>
  <c r="AI360" i="83" s="1"/>
  <c r="AW338" i="83"/>
  <c r="AI340" i="83" s="1"/>
  <c r="AW338" i="90"/>
  <c r="AI340" i="90" s="1"/>
  <c r="AW386" i="83"/>
  <c r="AI386" i="83" s="1"/>
  <c r="AI386" i="90" s="1"/>
  <c r="AW386" i="90"/>
  <c r="AI388" i="90" s="1"/>
  <c r="AW410" i="83"/>
  <c r="AI412" i="83" s="1"/>
  <c r="AW410" i="90"/>
  <c r="AI412" i="90" s="1"/>
  <c r="AW318" i="90"/>
  <c r="AI320" i="90" s="1"/>
  <c r="AW318" i="83"/>
  <c r="AI320" i="83" s="1"/>
  <c r="AW398" i="90"/>
  <c r="AI400" i="90" s="1"/>
  <c r="AW398" i="83"/>
  <c r="AI398" i="83" s="1"/>
  <c r="AI398" i="90" s="1"/>
  <c r="AW322" i="83"/>
  <c r="AI322" i="83" s="1"/>
  <c r="AI322" i="90" s="1"/>
  <c r="AW322" i="90"/>
  <c r="AI324" i="90" s="1"/>
  <c r="AW402" i="83"/>
  <c r="AI404" i="83" s="1"/>
  <c r="AW402" i="90"/>
  <c r="AI404" i="90" s="1"/>
  <c r="AW334" i="90"/>
  <c r="AI336" i="90" s="1"/>
  <c r="AW334" i="83"/>
  <c r="AI334" i="83" s="1"/>
  <c r="AI334" i="90" s="1"/>
  <c r="AW390" i="90"/>
  <c r="AI392" i="90" s="1"/>
  <c r="AW390" i="83"/>
  <c r="AI390" i="83" s="1"/>
  <c r="AI390" i="90" s="1"/>
  <c r="AW354" i="83"/>
  <c r="AI354" i="83" s="1"/>
  <c r="AI354" i="90" s="1"/>
  <c r="AW354" i="90"/>
  <c r="AI356" i="90" s="1"/>
  <c r="AW310" i="90"/>
  <c r="AI312" i="90" s="1"/>
  <c r="AW310" i="83"/>
  <c r="AI310" i="83" s="1"/>
  <c r="AI310" i="90" s="1"/>
  <c r="AW366" i="90"/>
  <c r="AI368" i="90" s="1"/>
  <c r="AW366" i="83"/>
  <c r="AI368" i="83" s="1"/>
  <c r="AW362" i="83"/>
  <c r="AI362" i="83" s="1"/>
  <c r="AI362" i="90" s="1"/>
  <c r="AW362" i="90"/>
  <c r="AI364" i="90" s="1"/>
  <c r="AW350" i="90"/>
  <c r="AI352" i="90" s="1"/>
  <c r="AW350" i="83"/>
  <c r="AI350" i="83" s="1"/>
  <c r="AI350" i="90" s="1"/>
  <c r="AW298" i="83"/>
  <c r="AI298" i="83" s="1"/>
  <c r="AI298" i="90" s="1"/>
  <c r="AW298" i="90"/>
  <c r="AI300" i="90" s="1"/>
  <c r="AW258" i="90"/>
  <c r="AI260" i="90" s="1"/>
  <c r="AW258" i="83"/>
  <c r="AI258" i="83" s="1"/>
  <c r="AI258" i="90" s="1"/>
  <c r="AW214" i="90"/>
  <c r="AI216" i="90" s="1"/>
  <c r="AW214" i="83"/>
  <c r="AI214" i="83" s="1"/>
  <c r="AI214" i="90" s="1"/>
  <c r="AW262" i="90"/>
  <c r="AI264" i="90" s="1"/>
  <c r="AW262" i="83"/>
  <c r="AI264" i="83" s="1"/>
  <c r="AW186" i="90"/>
  <c r="AI188" i="90" s="1"/>
  <c r="AW186" i="83"/>
  <c r="AI186" i="83" s="1"/>
  <c r="AI186" i="90" s="1"/>
  <c r="AW266" i="90"/>
  <c r="AI268" i="90" s="1"/>
  <c r="AW266" i="83"/>
  <c r="AI266" i="83" s="1"/>
  <c r="AI266" i="90" s="1"/>
  <c r="AW198" i="90"/>
  <c r="AI200" i="90" s="1"/>
  <c r="AW198" i="83"/>
  <c r="AI200" i="83" s="1"/>
  <c r="AW230" i="90"/>
  <c r="AI232" i="90" s="1"/>
  <c r="AW230" i="83"/>
  <c r="AI232" i="83" s="1"/>
  <c r="AW238" i="90"/>
  <c r="AI240" i="90" s="1"/>
  <c r="AW238" i="83"/>
  <c r="AI240" i="83" s="1"/>
  <c r="AW278" i="90"/>
  <c r="AI280" i="90" s="1"/>
  <c r="AW278" i="83"/>
  <c r="AI280" i="83" s="1"/>
  <c r="AW178" i="90"/>
  <c r="AI180" i="90" s="1"/>
  <c r="AW178" i="83"/>
  <c r="AI180" i="83" s="1"/>
  <c r="AW202" i="90"/>
  <c r="AI204" i="90" s="1"/>
  <c r="AW202" i="83"/>
  <c r="AI202" i="83" s="1"/>
  <c r="AI202" i="90" s="1"/>
  <c r="AW174" i="90"/>
  <c r="AI176" i="90" s="1"/>
  <c r="AW174" i="83"/>
  <c r="AI174" i="83" s="1"/>
  <c r="AI174" i="90" s="1"/>
  <c r="AW294" i="90"/>
  <c r="AI296" i="90" s="1"/>
  <c r="AW294" i="83"/>
  <c r="AI296" i="83" s="1"/>
  <c r="AW234" i="90"/>
  <c r="AI236" i="90" s="1"/>
  <c r="AW234" i="83"/>
  <c r="AI234" i="83" s="1"/>
  <c r="AI234" i="90" s="1"/>
  <c r="AW282" i="90"/>
  <c r="AI284" i="90" s="1"/>
  <c r="AW282" i="83"/>
  <c r="AI282" i="83" s="1"/>
  <c r="AI282" i="90" s="1"/>
  <c r="AW206" i="90"/>
  <c r="AI208" i="90" s="1"/>
  <c r="AW206" i="83"/>
  <c r="AI208" i="83" s="1"/>
  <c r="AW254" i="90"/>
  <c r="AI256" i="90" s="1"/>
  <c r="AW254" i="83"/>
  <c r="AI256" i="83" s="1"/>
  <c r="AW194" i="90"/>
  <c r="AI196" i="90" s="1"/>
  <c r="AW194" i="83"/>
  <c r="AI194" i="83" s="1"/>
  <c r="AI194" i="90" s="1"/>
  <c r="AW218" i="90"/>
  <c r="AI220" i="90" s="1"/>
  <c r="AW218" i="83"/>
  <c r="AI218" i="83" s="1"/>
  <c r="AI218" i="90" s="1"/>
  <c r="AW274" i="90"/>
  <c r="AI276" i="90" s="1"/>
  <c r="AW274" i="83"/>
  <c r="AI276" i="83" s="1"/>
  <c r="AW190" i="90"/>
  <c r="AI192" i="90" s="1"/>
  <c r="AW190" i="83"/>
  <c r="AI192" i="83" s="1"/>
  <c r="AW270" i="90"/>
  <c r="AI272" i="90" s="1"/>
  <c r="AW270" i="83"/>
  <c r="AI272" i="83" s="1"/>
  <c r="AW210" i="90"/>
  <c r="AI212" i="90" s="1"/>
  <c r="AW210" i="83"/>
  <c r="AI212" i="83" s="1"/>
  <c r="AW250" i="90"/>
  <c r="AI252" i="90" s="1"/>
  <c r="AW250" i="83"/>
  <c r="AI252" i="83" s="1"/>
  <c r="AW222" i="90"/>
  <c r="AI224" i="90" s="1"/>
  <c r="AW222" i="83"/>
  <c r="AI224" i="83" s="1"/>
  <c r="AW246" i="90"/>
  <c r="AI248" i="90" s="1"/>
  <c r="AW246" i="83"/>
  <c r="AI246" i="83" s="1"/>
  <c r="AI246" i="90" s="1"/>
  <c r="AW242" i="90"/>
  <c r="AI244" i="90" s="1"/>
  <c r="AW242" i="83"/>
  <c r="AI242" i="83" s="1"/>
  <c r="AI242" i="90" s="1"/>
  <c r="AW290" i="90"/>
  <c r="AI292" i="90" s="1"/>
  <c r="AW290" i="83"/>
  <c r="AI292" i="83" s="1"/>
  <c r="AW166" i="90"/>
  <c r="AI168" i="90" s="1"/>
  <c r="AW166" i="83"/>
  <c r="AI168" i="83" s="1"/>
  <c r="AW286" i="90"/>
  <c r="AI288" i="90" s="1"/>
  <c r="AW286" i="83"/>
  <c r="AI286" i="83" s="1"/>
  <c r="AI286" i="90" s="1"/>
  <c r="AW170" i="90"/>
  <c r="AI172" i="90" s="1"/>
  <c r="AW170" i="83"/>
  <c r="AI172" i="83" s="1"/>
  <c r="AW226" i="90"/>
  <c r="AI228" i="90" s="1"/>
  <c r="AW226" i="83"/>
  <c r="AI228" i="83" s="1"/>
  <c r="AW182" i="90"/>
  <c r="AI184" i="90" s="1"/>
  <c r="AW182" i="83"/>
  <c r="AI184" i="83" s="1"/>
  <c r="S131" i="70"/>
  <c r="AI216" i="83" l="1"/>
  <c r="AI154" i="83"/>
  <c r="AI154" i="90" s="1"/>
  <c r="AI396" i="83"/>
  <c r="AI358" i="83"/>
  <c r="AI358" i="90" s="1"/>
  <c r="AI182" i="83"/>
  <c r="AI182" i="90" s="1"/>
  <c r="AI312" i="83"/>
  <c r="AI392" i="83"/>
  <c r="AI344" i="83"/>
  <c r="AI316" i="83"/>
  <c r="AI294" i="83"/>
  <c r="AI294" i="90" s="1"/>
  <c r="AI52" i="83"/>
  <c r="AI324" i="83"/>
  <c r="AI98" i="83"/>
  <c r="AI98" i="90" s="1"/>
  <c r="AI108" i="83"/>
  <c r="AI400" i="83"/>
  <c r="AI236" i="83"/>
  <c r="AI220" i="83"/>
  <c r="AI170" i="83"/>
  <c r="AI170" i="90" s="1"/>
  <c r="AI408" i="83"/>
  <c r="AI142" i="83"/>
  <c r="AI142" i="90" s="1"/>
  <c r="AI238" i="83"/>
  <c r="AI238" i="90" s="1"/>
  <c r="AI204" i="83"/>
  <c r="AI64" i="83"/>
  <c r="AI352" i="83"/>
  <c r="AI110" i="83"/>
  <c r="AI110" i="90" s="1"/>
  <c r="AI210" i="83"/>
  <c r="AI210" i="90" s="1"/>
  <c r="AI382" i="83"/>
  <c r="AI382" i="90" s="1"/>
  <c r="AI70" i="83"/>
  <c r="AI70" i="90" s="1"/>
  <c r="AI90" i="83"/>
  <c r="AI90" i="90" s="1"/>
  <c r="AI130" i="83"/>
  <c r="AI130" i="90" s="1"/>
  <c r="AI152" i="83"/>
  <c r="AI178" i="83"/>
  <c r="AI178" i="90" s="1"/>
  <c r="AI270" i="83"/>
  <c r="AI270" i="90" s="1"/>
  <c r="AI284" i="83"/>
  <c r="AI346" i="83"/>
  <c r="AI346" i="90" s="1"/>
  <c r="AI254" i="83"/>
  <c r="AI254" i="90" s="1"/>
  <c r="AI274" i="83"/>
  <c r="AI274" i="90" s="1"/>
  <c r="AI206" i="83"/>
  <c r="AI206" i="90" s="1"/>
  <c r="AI260" i="83"/>
  <c r="AI188" i="83"/>
  <c r="AI308" i="83"/>
  <c r="AI364" i="83"/>
  <c r="AI388" i="83"/>
  <c r="AI230" i="83"/>
  <c r="AI230" i="90" s="1"/>
  <c r="AI374" i="83"/>
  <c r="AI374" i="90" s="1"/>
  <c r="AI166" i="83"/>
  <c r="AI166" i="90" s="1"/>
  <c r="AI278" i="83"/>
  <c r="AI278" i="90" s="1"/>
  <c r="AI44" i="83"/>
  <c r="AI288" i="83"/>
  <c r="AI190" i="83"/>
  <c r="AI190" i="90" s="1"/>
  <c r="AI300" i="83"/>
  <c r="AI66" i="83"/>
  <c r="AI66" i="90" s="1"/>
  <c r="AI140" i="83"/>
  <c r="AI76" i="83"/>
  <c r="AI248" i="83"/>
  <c r="AI58" i="83"/>
  <c r="AI58" i="90" s="1"/>
  <c r="AI118" i="83"/>
  <c r="AI118" i="90" s="1"/>
  <c r="AI176" i="83"/>
  <c r="AI410" i="83"/>
  <c r="AI410" i="90" s="1"/>
  <c r="AI124" i="83"/>
  <c r="AI94" i="83"/>
  <c r="AI94" i="90" s="1"/>
  <c r="AI126" i="83"/>
  <c r="AI126" i="90" s="1"/>
  <c r="AI366" i="83"/>
  <c r="AI366" i="90" s="1"/>
  <c r="AI338" i="83"/>
  <c r="AI338" i="90" s="1"/>
  <c r="AI250" i="83"/>
  <c r="AI250" i="90" s="1"/>
  <c r="AI268" i="83"/>
  <c r="AI46" i="83"/>
  <c r="AI46" i="90" s="1"/>
  <c r="AI402" i="83"/>
  <c r="AI402" i="90" s="1"/>
  <c r="AI78" i="83"/>
  <c r="AI78" i="90" s="1"/>
  <c r="AI318" i="83"/>
  <c r="AI318" i="90" s="1"/>
  <c r="AI226" i="83"/>
  <c r="AI226" i="90" s="1"/>
  <c r="AI262" i="83"/>
  <c r="AI262" i="90" s="1"/>
  <c r="AI332" i="83"/>
  <c r="AI198" i="83"/>
  <c r="AI198" i="90" s="1"/>
  <c r="AI84" i="83"/>
  <c r="AI88" i="83"/>
  <c r="AI290" i="83"/>
  <c r="AI290" i="90" s="1"/>
  <c r="AI222" i="83"/>
  <c r="AI222" i="90" s="1"/>
  <c r="AI336" i="83"/>
  <c r="AI370" i="83"/>
  <c r="AI370" i="90" s="1"/>
  <c r="AI116" i="83"/>
  <c r="AI102" i="83"/>
  <c r="AI102" i="90" s="1"/>
  <c r="AI164" i="83"/>
  <c r="AI244" i="83"/>
  <c r="AI196" i="83"/>
  <c r="AI378" i="83"/>
  <c r="AI378" i="90" s="1"/>
  <c r="AI328" i="83"/>
  <c r="AI356" i="83"/>
  <c r="AI146" i="83"/>
  <c r="AI146" i="90" s="1"/>
  <c r="AI56" i="83"/>
  <c r="AI134" i="83"/>
  <c r="AI134" i="90" s="1"/>
  <c r="AI304" i="83"/>
  <c r="AI160" i="83"/>
  <c r="AF30" i="83"/>
  <c r="AF26" i="83"/>
  <c r="AF22" i="83"/>
  <c r="AQ7" i="83"/>
  <c r="AQ11" i="83" s="1"/>
  <c r="BG14" i="83"/>
  <c r="AO11" i="83" s="1"/>
  <c r="AJ26" i="83" l="1"/>
  <c r="AS27" i="83"/>
  <c r="AF18" i="83"/>
  <c r="U70" i="70" l="1"/>
  <c r="AB34" i="9" l="1"/>
  <c r="AB33" i="9"/>
  <c r="AB32" i="9"/>
  <c r="AF14" i="83"/>
  <c r="AB96" i="73"/>
  <c r="L140" i="9" s="1"/>
  <c r="AB97" i="73"/>
  <c r="L143" i="9" s="1"/>
  <c r="AB98" i="73"/>
  <c r="L146" i="9" s="1"/>
  <c r="AB99" i="73"/>
  <c r="L149" i="9" s="1"/>
  <c r="AB100" i="73"/>
  <c r="L152" i="9" s="1"/>
  <c r="AB101" i="73"/>
  <c r="L155" i="9" s="1"/>
  <c r="AB102" i="73"/>
  <c r="L158" i="9" s="1"/>
  <c r="AB103" i="73"/>
  <c r="L161" i="9" s="1"/>
  <c r="AB104" i="73"/>
  <c r="L164" i="9" s="1"/>
  <c r="AB105" i="73"/>
  <c r="L167" i="9" s="1"/>
  <c r="AB106" i="73"/>
  <c r="L170" i="9" s="1"/>
  <c r="AB107" i="73"/>
  <c r="L173" i="9" s="1"/>
  <c r="AB108" i="73"/>
  <c r="L176" i="9" s="1"/>
  <c r="AB109" i="73"/>
  <c r="L179" i="9" s="1"/>
  <c r="AB110" i="73"/>
  <c r="L182" i="9" s="1"/>
  <c r="AB111" i="73"/>
  <c r="L185" i="9" s="1"/>
  <c r="AB112" i="73"/>
  <c r="L188" i="9" s="1"/>
  <c r="AB113" i="73"/>
  <c r="L191" i="9" s="1"/>
  <c r="AB114" i="73"/>
  <c r="L194" i="9" s="1"/>
  <c r="AB115" i="73"/>
  <c r="L197" i="9" s="1"/>
  <c r="AB116" i="73"/>
  <c r="L200" i="9" s="1"/>
  <c r="AB117" i="73"/>
  <c r="L203" i="9" s="1"/>
  <c r="AB118" i="73"/>
  <c r="L206" i="9" s="1"/>
  <c r="AB119" i="73"/>
  <c r="L209" i="9" s="1"/>
  <c r="AB120" i="73"/>
  <c r="L212" i="9" s="1"/>
  <c r="AB121" i="73"/>
  <c r="L215" i="9" s="1"/>
  <c r="AB122" i="73"/>
  <c r="L218" i="9" s="1"/>
  <c r="AB123" i="73"/>
  <c r="L221" i="9" s="1"/>
  <c r="AB124" i="73"/>
  <c r="L224" i="9" s="1"/>
  <c r="AB125" i="73"/>
  <c r="L227" i="9" s="1"/>
  <c r="AB126" i="73"/>
  <c r="L230" i="9" s="1"/>
  <c r="AB127" i="73"/>
  <c r="L233" i="9" s="1"/>
  <c r="AB128" i="73"/>
  <c r="L236" i="9" s="1"/>
  <c r="AB129" i="73"/>
  <c r="L239" i="9" s="1"/>
  <c r="AB130" i="73"/>
  <c r="L242" i="9" s="1"/>
  <c r="AB131" i="73"/>
  <c r="L245" i="9" s="1"/>
  <c r="AB132" i="73"/>
  <c r="L248" i="9" s="1"/>
  <c r="AB133" i="73"/>
  <c r="L251" i="9" s="1"/>
  <c r="AB134" i="73"/>
  <c r="L254" i="9" s="1"/>
  <c r="AB135" i="73"/>
  <c r="L257" i="9" s="1"/>
  <c r="AB136" i="73"/>
  <c r="L260" i="9" s="1"/>
  <c r="AB137" i="73"/>
  <c r="L263" i="9" s="1"/>
  <c r="AB138" i="73"/>
  <c r="L266" i="9" s="1"/>
  <c r="AB139" i="73"/>
  <c r="L269" i="9" s="1"/>
  <c r="AB140" i="73"/>
  <c r="L272" i="9" s="1"/>
  <c r="AB141" i="73"/>
  <c r="L275" i="9" s="1"/>
  <c r="AB142" i="73"/>
  <c r="L278" i="9" s="1"/>
  <c r="AB143" i="73"/>
  <c r="L281" i="9" s="1"/>
  <c r="AB144" i="73"/>
  <c r="L284" i="9" s="1"/>
  <c r="AB145" i="73"/>
  <c r="L287" i="9" s="1"/>
  <c r="AB146" i="73"/>
  <c r="L290" i="9" s="1"/>
  <c r="AB147" i="73"/>
  <c r="L293" i="9" s="1"/>
  <c r="AB148" i="73"/>
  <c r="L296" i="9" s="1"/>
  <c r="AB149" i="73"/>
  <c r="L299" i="9" s="1"/>
  <c r="AB150" i="73"/>
  <c r="L302" i="9" s="1"/>
  <c r="AB151" i="73"/>
  <c r="L305" i="9" s="1"/>
  <c r="AB152" i="73"/>
  <c r="L308" i="9" s="1"/>
  <c r="AB153" i="73"/>
  <c r="L311" i="9" s="1"/>
  <c r="AB56" i="73"/>
  <c r="L20" i="9" s="1"/>
  <c r="AB57" i="73"/>
  <c r="L23" i="9" s="1"/>
  <c r="AB58" i="73"/>
  <c r="L26" i="9" s="1"/>
  <c r="L29" i="9"/>
  <c r="L17" i="9"/>
  <c r="AR8" i="9"/>
  <c r="AE223" i="9" l="1"/>
  <c r="AE222" i="9"/>
  <c r="AD223" i="9"/>
  <c r="AD222" i="9"/>
  <c r="AE221" i="9"/>
  <c r="AD221" i="9"/>
  <c r="AE197" i="9"/>
  <c r="AE198" i="9"/>
  <c r="AD197" i="9"/>
  <c r="AD198" i="9"/>
  <c r="AE199" i="9"/>
  <c r="AD199" i="9"/>
  <c r="AE175" i="9"/>
  <c r="AD175" i="9"/>
  <c r="AE173" i="9"/>
  <c r="AE174" i="9"/>
  <c r="AD173" i="9"/>
  <c r="AD174" i="9"/>
  <c r="AE150" i="9"/>
  <c r="AD149" i="9"/>
  <c r="AD150" i="9"/>
  <c r="AD151" i="9"/>
  <c r="AE151" i="9"/>
  <c r="AE149" i="9"/>
  <c r="AE269" i="9"/>
  <c r="AD270" i="9"/>
  <c r="AD269" i="9"/>
  <c r="AE270" i="9"/>
  <c r="AE271" i="9"/>
  <c r="AD271" i="9"/>
  <c r="AE148" i="9"/>
  <c r="AD148" i="9"/>
  <c r="AE147" i="9"/>
  <c r="AD146" i="9"/>
  <c r="AD147" i="9"/>
  <c r="AE146" i="9"/>
  <c r="AE268" i="9"/>
  <c r="AD268" i="9"/>
  <c r="AE267" i="9"/>
  <c r="AE266" i="9"/>
  <c r="AD267" i="9"/>
  <c r="AD266" i="9"/>
  <c r="AE241" i="9"/>
  <c r="AD241" i="9"/>
  <c r="AE239" i="9"/>
  <c r="AE240" i="9"/>
  <c r="AD239" i="9"/>
  <c r="AD240" i="9"/>
  <c r="AE169" i="9"/>
  <c r="AD167" i="9"/>
  <c r="AD169" i="9"/>
  <c r="AE167" i="9"/>
  <c r="AD168" i="9"/>
  <c r="AE168" i="9"/>
  <c r="AE145" i="9"/>
  <c r="AD145" i="9"/>
  <c r="AD143" i="9"/>
  <c r="AD144" i="9"/>
  <c r="AE143" i="9"/>
  <c r="AE144" i="9"/>
  <c r="AE194" i="9"/>
  <c r="AD195" i="9"/>
  <c r="AD194" i="9"/>
  <c r="AE196" i="9"/>
  <c r="AD196" i="9"/>
  <c r="AE195" i="9"/>
  <c r="AE265" i="9"/>
  <c r="AD265" i="9"/>
  <c r="AE263" i="9"/>
  <c r="AE264" i="9"/>
  <c r="AD263" i="9"/>
  <c r="AD264" i="9"/>
  <c r="AE261" i="9"/>
  <c r="AD260" i="9"/>
  <c r="AD261" i="9"/>
  <c r="AE262" i="9"/>
  <c r="AD262" i="9"/>
  <c r="AE260" i="9"/>
  <c r="AD189" i="9"/>
  <c r="AE189" i="9"/>
  <c r="AE190" i="9"/>
  <c r="AE188" i="9"/>
  <c r="AD190" i="9"/>
  <c r="AD188" i="9"/>
  <c r="AE166" i="9"/>
  <c r="AE165" i="9"/>
  <c r="AD166" i="9"/>
  <c r="AD165" i="9"/>
  <c r="AD164" i="9"/>
  <c r="AE164" i="9"/>
  <c r="AE141" i="9"/>
  <c r="AD141" i="9"/>
  <c r="AE140" i="9"/>
  <c r="AE142" i="9"/>
  <c r="AD140" i="9"/>
  <c r="AD142" i="9"/>
  <c r="AE295" i="9"/>
  <c r="AE293" i="9"/>
  <c r="AD295" i="9"/>
  <c r="AD293" i="9"/>
  <c r="AD294" i="9"/>
  <c r="AE294" i="9"/>
  <c r="AD242" i="9"/>
  <c r="AE244" i="9"/>
  <c r="AE243" i="9"/>
  <c r="AD244" i="9"/>
  <c r="AD243" i="9"/>
  <c r="AE242" i="9"/>
  <c r="AE289" i="9"/>
  <c r="AD289" i="9"/>
  <c r="AE287" i="9"/>
  <c r="AE288" i="9"/>
  <c r="AD287" i="9"/>
  <c r="AD288" i="9"/>
  <c r="AE308" i="9"/>
  <c r="AD309" i="9"/>
  <c r="AD308" i="9"/>
  <c r="AE310" i="9"/>
  <c r="AD310" i="9"/>
  <c r="AE309" i="9"/>
  <c r="AE214" i="9"/>
  <c r="AE212" i="9"/>
  <c r="AD214" i="9"/>
  <c r="AD212" i="9"/>
  <c r="AD213" i="9"/>
  <c r="AE213" i="9"/>
  <c r="AD282" i="9"/>
  <c r="AE283" i="9"/>
  <c r="AD283" i="9"/>
  <c r="AE281" i="9"/>
  <c r="AE282" i="9"/>
  <c r="AD281" i="9"/>
  <c r="AE258" i="9"/>
  <c r="AE257" i="9"/>
  <c r="AD258" i="9"/>
  <c r="AD257" i="9"/>
  <c r="AE259" i="9"/>
  <c r="AD259" i="9"/>
  <c r="AE235" i="9"/>
  <c r="AD235" i="9"/>
  <c r="AE233" i="9"/>
  <c r="AE234" i="9"/>
  <c r="AD233" i="9"/>
  <c r="AD234" i="9"/>
  <c r="AD210" i="9"/>
  <c r="AD211" i="9"/>
  <c r="AE211" i="9"/>
  <c r="AE209" i="9"/>
  <c r="AE210" i="9"/>
  <c r="AD209" i="9"/>
  <c r="AE187" i="9"/>
  <c r="AE186" i="9"/>
  <c r="AD187" i="9"/>
  <c r="AD186" i="9"/>
  <c r="AE185" i="9"/>
  <c r="AD185" i="9"/>
  <c r="AD163" i="9"/>
  <c r="AE161" i="9"/>
  <c r="AD162" i="9"/>
  <c r="AD161" i="9"/>
  <c r="AE162" i="9"/>
  <c r="AE163" i="9"/>
  <c r="AE245" i="9"/>
  <c r="AD247" i="9"/>
  <c r="AD245" i="9"/>
  <c r="AE246" i="9"/>
  <c r="AD246" i="9"/>
  <c r="AE247" i="9"/>
  <c r="AD218" i="9"/>
  <c r="AE219" i="9"/>
  <c r="AE220" i="9"/>
  <c r="AD219" i="9"/>
  <c r="AD220" i="9"/>
  <c r="AE218" i="9"/>
  <c r="AE311" i="9"/>
  <c r="AD313" i="9"/>
  <c r="AD312" i="9"/>
  <c r="AE313" i="9"/>
  <c r="AE312" i="9"/>
  <c r="AD311" i="9"/>
  <c r="AD192" i="9"/>
  <c r="AE193" i="9"/>
  <c r="AD193" i="9"/>
  <c r="AE191" i="9"/>
  <c r="AE192" i="9"/>
  <c r="AD191" i="9"/>
  <c r="AE238" i="9"/>
  <c r="AE236" i="9"/>
  <c r="AD238" i="9"/>
  <c r="AD236" i="9"/>
  <c r="AE237" i="9"/>
  <c r="AD237" i="9"/>
  <c r="AE254" i="9"/>
  <c r="AD254" i="9"/>
  <c r="AE255" i="9"/>
  <c r="AE256" i="9"/>
  <c r="AD255" i="9"/>
  <c r="AD256" i="9"/>
  <c r="AE230" i="9"/>
  <c r="AD230" i="9"/>
  <c r="AE231" i="9"/>
  <c r="AE232" i="9"/>
  <c r="AD231" i="9"/>
  <c r="AD232" i="9"/>
  <c r="AE207" i="9"/>
  <c r="AD207" i="9"/>
  <c r="AE208" i="9"/>
  <c r="AE206" i="9"/>
  <c r="AD208" i="9"/>
  <c r="AD206" i="9"/>
  <c r="AE184" i="9"/>
  <c r="AD184" i="9"/>
  <c r="AE183" i="9"/>
  <c r="AE182" i="9"/>
  <c r="AD183" i="9"/>
  <c r="AD182" i="9"/>
  <c r="AD158" i="9"/>
  <c r="AD160" i="9"/>
  <c r="AD159" i="9"/>
  <c r="AE160" i="9"/>
  <c r="AE159" i="9"/>
  <c r="AE158" i="9"/>
  <c r="AE302" i="9"/>
  <c r="AD302" i="9"/>
  <c r="AE303" i="9"/>
  <c r="AE304" i="9"/>
  <c r="AD303" i="9"/>
  <c r="AD304" i="9"/>
  <c r="AD299" i="9"/>
  <c r="AE299" i="9"/>
  <c r="AE300" i="9"/>
  <c r="AE301" i="9"/>
  <c r="AD300" i="9"/>
  <c r="AD301" i="9"/>
  <c r="AE276" i="9"/>
  <c r="AD275" i="9"/>
  <c r="AD276" i="9"/>
  <c r="AE275" i="9"/>
  <c r="AD277" i="9"/>
  <c r="AE277" i="9"/>
  <c r="AE253" i="9"/>
  <c r="AE252" i="9"/>
  <c r="AD252" i="9"/>
  <c r="AE251" i="9"/>
  <c r="AD253" i="9"/>
  <c r="AD251" i="9"/>
  <c r="AE228" i="9"/>
  <c r="AE227" i="9"/>
  <c r="AD228" i="9"/>
  <c r="AD227" i="9"/>
  <c r="AE229" i="9"/>
  <c r="AD229" i="9"/>
  <c r="AE205" i="9"/>
  <c r="AE203" i="9"/>
  <c r="AD205" i="9"/>
  <c r="AD203" i="9"/>
  <c r="AE204" i="9"/>
  <c r="AD204" i="9"/>
  <c r="AE180" i="9"/>
  <c r="AD179" i="9"/>
  <c r="AD180" i="9"/>
  <c r="AE181" i="9"/>
  <c r="AD181" i="9"/>
  <c r="AE179" i="9"/>
  <c r="AE157" i="9"/>
  <c r="AD157" i="9"/>
  <c r="AD155" i="9"/>
  <c r="AE156" i="9"/>
  <c r="AE155" i="9"/>
  <c r="AD156" i="9"/>
  <c r="AE291" i="9"/>
  <c r="AD292" i="9"/>
  <c r="AD291" i="9"/>
  <c r="AD290" i="9"/>
  <c r="AE290" i="9"/>
  <c r="AE292" i="9"/>
  <c r="AE170" i="9"/>
  <c r="AD171" i="9"/>
  <c r="AD170" i="9"/>
  <c r="AE172" i="9"/>
  <c r="AD172" i="9"/>
  <c r="AE171" i="9"/>
  <c r="AE216" i="9"/>
  <c r="AD216" i="9"/>
  <c r="AE215" i="9"/>
  <c r="AE217" i="9"/>
  <c r="AD215" i="9"/>
  <c r="AD217" i="9"/>
  <c r="AE284" i="9"/>
  <c r="AE286" i="9"/>
  <c r="AD284" i="9"/>
  <c r="AD286" i="9"/>
  <c r="AE285" i="9"/>
  <c r="AD285" i="9"/>
  <c r="AD306" i="9"/>
  <c r="AE306" i="9"/>
  <c r="AE307" i="9"/>
  <c r="AE305" i="9"/>
  <c r="AD307" i="9"/>
  <c r="AD305" i="9"/>
  <c r="AE278" i="9"/>
  <c r="AD278" i="9"/>
  <c r="AE279" i="9"/>
  <c r="AE280" i="9"/>
  <c r="AD279" i="9"/>
  <c r="AD280" i="9"/>
  <c r="AE297" i="9"/>
  <c r="AD297" i="9"/>
  <c r="AD298" i="9"/>
  <c r="AE296" i="9"/>
  <c r="AE298" i="9"/>
  <c r="AD296" i="9"/>
  <c r="AE272" i="9"/>
  <c r="AD272" i="9"/>
  <c r="AE274" i="9"/>
  <c r="AE273" i="9"/>
  <c r="AD274" i="9"/>
  <c r="AD273" i="9"/>
  <c r="AE250" i="9"/>
  <c r="AE248" i="9"/>
  <c r="AD250" i="9"/>
  <c r="AD248" i="9"/>
  <c r="AE249" i="9"/>
  <c r="AD249" i="9"/>
  <c r="AD226" i="9"/>
  <c r="AE224" i="9"/>
  <c r="AE225" i="9"/>
  <c r="AD224" i="9"/>
  <c r="AD225" i="9"/>
  <c r="AE226" i="9"/>
  <c r="AE200" i="9"/>
  <c r="AD202" i="9"/>
  <c r="AD200" i="9"/>
  <c r="AE201" i="9"/>
  <c r="AD201" i="9"/>
  <c r="AE202" i="9"/>
  <c r="AE176" i="9"/>
  <c r="AE177" i="9"/>
  <c r="AD176" i="9"/>
  <c r="AD177" i="9"/>
  <c r="AE178" i="9"/>
  <c r="AD178" i="9"/>
  <c r="AD153" i="9"/>
  <c r="AD154" i="9"/>
  <c r="AD152" i="9"/>
  <c r="AE154" i="9"/>
  <c r="AE152" i="9"/>
  <c r="AE153" i="9"/>
  <c r="AS15" i="83"/>
  <c r="AL11" i="9"/>
  <c r="S142" i="70" s="1"/>
  <c r="L294" i="90"/>
  <c r="L294" i="83"/>
  <c r="L18" i="90"/>
  <c r="L18" i="83"/>
  <c r="L338" i="90"/>
  <c r="L338" i="83"/>
  <c r="L242" i="90"/>
  <c r="L242" i="83"/>
  <c r="L178" i="90"/>
  <c r="L178" i="83"/>
  <c r="L82" i="90"/>
  <c r="L82" i="83"/>
  <c r="L34" i="90"/>
  <c r="L34" i="83"/>
  <c r="L394" i="90"/>
  <c r="L394" i="83"/>
  <c r="L362" i="90"/>
  <c r="L362" i="83"/>
  <c r="L330" i="90"/>
  <c r="L330" i="83"/>
  <c r="L298" i="90"/>
  <c r="L298" i="83"/>
  <c r="L266" i="90"/>
  <c r="L266" i="83"/>
  <c r="L234" i="90"/>
  <c r="L234" i="83"/>
  <c r="L202" i="90"/>
  <c r="L202" i="83"/>
  <c r="L170" i="90"/>
  <c r="L170" i="83"/>
  <c r="L138" i="90"/>
  <c r="L138" i="83"/>
  <c r="L106" i="90"/>
  <c r="L106" i="83"/>
  <c r="L74" i="90"/>
  <c r="L74" i="83"/>
  <c r="L42" i="90"/>
  <c r="L42" i="83"/>
  <c r="L30" i="90"/>
  <c r="L30" i="83"/>
  <c r="L166" i="83"/>
  <c r="L166" i="90"/>
  <c r="L26" i="90"/>
  <c r="L26" i="83"/>
  <c r="L322" i="90"/>
  <c r="L322" i="83"/>
  <c r="L226" i="90"/>
  <c r="L226" i="83"/>
  <c r="L130" i="90"/>
  <c r="L130" i="83"/>
  <c r="L66" i="90"/>
  <c r="L66" i="83"/>
  <c r="AO28" i="9"/>
  <c r="AO26" i="9"/>
  <c r="AO27" i="9"/>
  <c r="AO29" i="9"/>
  <c r="AO30" i="9"/>
  <c r="AO31" i="9"/>
  <c r="AO33" i="9"/>
  <c r="AO34" i="9"/>
  <c r="L358" i="90"/>
  <c r="L358" i="83"/>
  <c r="L134" i="90"/>
  <c r="L134" i="83"/>
  <c r="L354" i="90"/>
  <c r="L354" i="83"/>
  <c r="L162" i="90"/>
  <c r="L162" i="83"/>
  <c r="AO20" i="9"/>
  <c r="AO21" i="9"/>
  <c r="AO22" i="9"/>
  <c r="L22" i="90"/>
  <c r="L22" i="83"/>
  <c r="L382" i="90"/>
  <c r="L382" i="83"/>
  <c r="L350" i="90"/>
  <c r="L350" i="83"/>
  <c r="L318" i="90"/>
  <c r="L318" i="83"/>
  <c r="L286" i="90"/>
  <c r="L286" i="83"/>
  <c r="L254" i="90"/>
  <c r="L254" i="83"/>
  <c r="L222" i="90"/>
  <c r="L222" i="83"/>
  <c r="L190" i="90"/>
  <c r="L190" i="83"/>
  <c r="L158" i="90"/>
  <c r="L158" i="83"/>
  <c r="L126" i="90"/>
  <c r="L126" i="83"/>
  <c r="L94" i="90"/>
  <c r="L94" i="83"/>
  <c r="L62" i="90"/>
  <c r="L62" i="83"/>
  <c r="L262" i="90"/>
  <c r="L262" i="83"/>
  <c r="L70" i="83"/>
  <c r="L70" i="90"/>
  <c r="L386" i="90"/>
  <c r="L386" i="83"/>
  <c r="L290" i="90"/>
  <c r="L290" i="83"/>
  <c r="L194" i="90"/>
  <c r="L194" i="83"/>
  <c r="L98" i="90"/>
  <c r="L98" i="83"/>
  <c r="AO23" i="9"/>
  <c r="AO24" i="9"/>
  <c r="AO25" i="9"/>
  <c r="L410" i="90"/>
  <c r="L410" i="83"/>
  <c r="L378" i="90"/>
  <c r="L378" i="83"/>
  <c r="L346" i="90"/>
  <c r="L346" i="83"/>
  <c r="L314" i="90"/>
  <c r="L314" i="83"/>
  <c r="L282" i="90"/>
  <c r="L282" i="83"/>
  <c r="L250" i="90"/>
  <c r="L250" i="83"/>
  <c r="L218" i="90"/>
  <c r="L218" i="83"/>
  <c r="L186" i="90"/>
  <c r="L186" i="83"/>
  <c r="L154" i="90"/>
  <c r="L154" i="83"/>
  <c r="L122" i="90"/>
  <c r="L122" i="83"/>
  <c r="L90" i="90"/>
  <c r="L90" i="83"/>
  <c r="L58" i="90"/>
  <c r="L58" i="83"/>
  <c r="L326" i="90"/>
  <c r="L326" i="83"/>
  <c r="L102" i="90"/>
  <c r="L102" i="83"/>
  <c r="L258" i="90"/>
  <c r="L258" i="83"/>
  <c r="AO17" i="9"/>
  <c r="AO18" i="9"/>
  <c r="AO19" i="9"/>
  <c r="L14" i="90"/>
  <c r="AL16" i="90" s="1"/>
  <c r="L14" i="83"/>
  <c r="AL14" i="83" s="1"/>
  <c r="BE14" i="83" s="1"/>
  <c r="L406" i="90"/>
  <c r="L406" i="83"/>
  <c r="L374" i="90"/>
  <c r="L374" i="83"/>
  <c r="L342" i="90"/>
  <c r="L342" i="83"/>
  <c r="L310" i="83"/>
  <c r="L310" i="90"/>
  <c r="L278" i="90"/>
  <c r="L278" i="83"/>
  <c r="L246" i="90"/>
  <c r="L246" i="83"/>
  <c r="L214" i="90"/>
  <c r="L214" i="83"/>
  <c r="L182" i="90"/>
  <c r="L182" i="83"/>
  <c r="L150" i="83"/>
  <c r="L150" i="90"/>
  <c r="L118" i="90"/>
  <c r="L118" i="83"/>
  <c r="L86" i="90"/>
  <c r="L86" i="83"/>
  <c r="L54" i="83"/>
  <c r="L54" i="90"/>
  <c r="L230" i="90"/>
  <c r="L230" i="83"/>
  <c r="L370" i="90"/>
  <c r="L370" i="83"/>
  <c r="L274" i="90"/>
  <c r="L274" i="83"/>
  <c r="L210" i="90"/>
  <c r="L210" i="83"/>
  <c r="L114" i="90"/>
  <c r="L114" i="83"/>
  <c r="L50" i="90"/>
  <c r="L50" i="83"/>
  <c r="L390" i="90"/>
  <c r="L390" i="83"/>
  <c r="L198" i="90"/>
  <c r="L198" i="83"/>
  <c r="L402" i="90"/>
  <c r="L402" i="83"/>
  <c r="L306" i="90"/>
  <c r="L306" i="83"/>
  <c r="L146" i="90"/>
  <c r="L146" i="83"/>
  <c r="L38" i="90"/>
  <c r="L38" i="83"/>
  <c r="L398" i="90"/>
  <c r="L398" i="83"/>
  <c r="L366" i="90"/>
  <c r="L366" i="83"/>
  <c r="L334" i="90"/>
  <c r="L334" i="83"/>
  <c r="L302" i="90"/>
  <c r="L302" i="83"/>
  <c r="L270" i="90"/>
  <c r="L270" i="83"/>
  <c r="L238" i="90"/>
  <c r="L238" i="83"/>
  <c r="L206" i="90"/>
  <c r="L206" i="83"/>
  <c r="L174" i="90"/>
  <c r="L174" i="83"/>
  <c r="L142" i="90"/>
  <c r="L142" i="83"/>
  <c r="L110" i="90"/>
  <c r="L110" i="83"/>
  <c r="L78" i="90"/>
  <c r="L78" i="83"/>
  <c r="L46" i="90"/>
  <c r="L46" i="83"/>
  <c r="AO16" i="9"/>
  <c r="AO15" i="9"/>
  <c r="AH38" i="83" l="1"/>
  <c r="AH38" i="90" s="1"/>
  <c r="AH40" i="83"/>
  <c r="AJ40" i="90"/>
  <c r="AH40" i="90"/>
  <c r="AH32" i="83"/>
  <c r="AH30" i="83"/>
  <c r="AH30" i="90" s="1"/>
  <c r="AJ32" i="90"/>
  <c r="AH32" i="90"/>
  <c r="AH34" i="83"/>
  <c r="AH34" i="90" s="1"/>
  <c r="AH36" i="83"/>
  <c r="AJ36" i="90"/>
  <c r="AH36" i="90"/>
  <c r="AH28" i="83"/>
  <c r="AH26" i="83"/>
  <c r="AH26" i="90" s="1"/>
  <c r="AJ28" i="90"/>
  <c r="AH28" i="90"/>
  <c r="AJ18" i="83"/>
  <c r="AJ18" i="90" s="1"/>
  <c r="AJ20" i="83"/>
  <c r="AJ14" i="83"/>
  <c r="AJ14" i="90" s="1"/>
  <c r="AJ16" i="83"/>
  <c r="AJ22" i="83"/>
  <c r="AJ22" i="90" s="1"/>
  <c r="AJ24" i="83"/>
  <c r="AH24" i="83"/>
  <c r="AH22" i="83"/>
  <c r="AH22" i="90" s="1"/>
  <c r="AJ24" i="90"/>
  <c r="AH24" i="90"/>
  <c r="AH20" i="83"/>
  <c r="AH18" i="83"/>
  <c r="AJ20" i="90"/>
  <c r="AH20" i="90"/>
  <c r="AH14" i="83"/>
  <c r="AH14" i="90" s="1"/>
  <c r="AY16" i="90"/>
  <c r="AJ16" i="90"/>
  <c r="AH16" i="90"/>
  <c r="AY36" i="90"/>
  <c r="AY28" i="90"/>
  <c r="AY32" i="90"/>
  <c r="AJ26" i="90"/>
  <c r="AJ38" i="90"/>
  <c r="AJ34" i="90"/>
  <c r="AL34" i="90"/>
  <c r="AM15" i="9"/>
  <c r="AM16" i="9"/>
  <c r="AM18" i="9"/>
  <c r="AM19" i="9"/>
  <c r="AM31" i="9"/>
  <c r="AM30" i="9"/>
  <c r="AM24" i="9"/>
  <c r="AM25" i="9"/>
  <c r="AM21" i="9"/>
  <c r="AM22" i="9"/>
  <c r="AM14" i="9"/>
  <c r="AM27" i="9"/>
  <c r="AM28" i="9"/>
  <c r="AK8" i="9"/>
  <c r="N14" i="90"/>
  <c r="N14" i="83"/>
  <c r="AS14" i="83" s="1"/>
  <c r="AY176" i="90"/>
  <c r="AY400" i="90"/>
  <c r="AY308" i="90"/>
  <c r="AY184" i="90"/>
  <c r="AY312" i="90"/>
  <c r="AY408" i="90"/>
  <c r="AY60" i="90"/>
  <c r="AY284" i="90"/>
  <c r="AY292" i="90"/>
  <c r="AY192" i="90"/>
  <c r="AY356" i="90"/>
  <c r="AY132" i="90"/>
  <c r="AY300" i="90"/>
  <c r="AY244" i="90"/>
  <c r="AW30" i="90"/>
  <c r="AI32" i="90" s="1"/>
  <c r="AW30" i="83"/>
  <c r="AY80" i="90"/>
  <c r="AY304" i="90"/>
  <c r="AY52" i="90"/>
  <c r="AY372" i="90"/>
  <c r="AY88" i="90"/>
  <c r="AY260" i="90"/>
  <c r="AY188" i="90"/>
  <c r="AY96" i="90"/>
  <c r="AY320" i="90"/>
  <c r="AY204" i="90"/>
  <c r="AW18" i="90"/>
  <c r="AI20" i="90" s="1"/>
  <c r="AW18" i="83"/>
  <c r="AY208" i="90"/>
  <c r="AY404" i="90"/>
  <c r="AY216" i="90"/>
  <c r="AY92" i="90"/>
  <c r="AY412" i="90"/>
  <c r="AY100" i="90"/>
  <c r="AY224" i="90"/>
  <c r="AY136" i="90"/>
  <c r="AW14" i="90"/>
  <c r="AI16" i="90" s="1"/>
  <c r="AI14" i="83"/>
  <c r="AY228" i="90"/>
  <c r="AY108" i="90"/>
  <c r="AY332" i="90"/>
  <c r="AW38" i="90"/>
  <c r="AI40" i="90" s="1"/>
  <c r="AW38" i="83"/>
  <c r="AY112" i="90"/>
  <c r="AY40" i="90"/>
  <c r="AY116" i="90"/>
  <c r="AY120" i="90"/>
  <c r="AY344" i="90"/>
  <c r="AY104" i="90"/>
  <c r="AY316" i="90"/>
  <c r="AY388" i="90"/>
  <c r="AY128" i="90"/>
  <c r="AY352" i="90"/>
  <c r="AY236" i="90"/>
  <c r="AY84" i="90"/>
  <c r="AY340" i="90"/>
  <c r="AW26" i="90"/>
  <c r="AI28" i="90" s="1"/>
  <c r="AW26" i="83"/>
  <c r="AY336" i="90"/>
  <c r="AY200" i="90"/>
  <c r="AY232" i="90"/>
  <c r="AY152" i="90"/>
  <c r="AY248" i="90"/>
  <c r="AY220" i="90"/>
  <c r="AY72" i="90"/>
  <c r="AY256" i="90"/>
  <c r="AY324" i="90"/>
  <c r="AY140" i="90"/>
  <c r="AY364" i="90"/>
  <c r="AW22" i="90"/>
  <c r="AI24" i="90" s="1"/>
  <c r="AW22" i="83"/>
  <c r="AY240" i="90"/>
  <c r="AY212" i="90"/>
  <c r="AY56" i="90"/>
  <c r="AY328" i="90"/>
  <c r="AY124" i="90"/>
  <c r="AY348" i="90"/>
  <c r="AY196" i="90"/>
  <c r="AY160" i="90"/>
  <c r="AY360" i="90"/>
  <c r="AY44" i="90"/>
  <c r="AY268" i="90"/>
  <c r="AY180" i="90"/>
  <c r="AW34" i="90"/>
  <c r="AI36" i="90" s="1"/>
  <c r="AW34" i="83"/>
  <c r="AY144" i="90"/>
  <c r="AY368" i="90"/>
  <c r="AY148" i="90"/>
  <c r="AY392" i="90"/>
  <c r="AY376" i="90"/>
  <c r="AY252" i="90"/>
  <c r="AY64" i="90"/>
  <c r="AY384" i="90"/>
  <c r="AY164" i="90"/>
  <c r="AY68" i="90"/>
  <c r="AY172" i="90"/>
  <c r="AY48" i="90"/>
  <c r="AY272" i="90"/>
  <c r="AY276" i="90"/>
  <c r="AY280" i="90"/>
  <c r="AY156" i="90"/>
  <c r="AY380" i="90"/>
  <c r="AY264" i="90"/>
  <c r="AY288" i="90"/>
  <c r="AY168" i="90"/>
  <c r="AY76" i="90"/>
  <c r="AY396" i="90"/>
  <c r="AY296" i="90"/>
  <c r="AH18" i="90" l="1"/>
  <c r="L5" i="83"/>
  <c r="BE38" i="83"/>
  <c r="AL38" i="90"/>
  <c r="AI32" i="83"/>
  <c r="AI30" i="83"/>
  <c r="AI30" i="90" s="1"/>
  <c r="AI24" i="83"/>
  <c r="AI22" i="83"/>
  <c r="AI22" i="90" s="1"/>
  <c r="AI34" i="83"/>
  <c r="AI34" i="90" s="1"/>
  <c r="AI36" i="83"/>
  <c r="AI20" i="83"/>
  <c r="AI18" i="83"/>
  <c r="AI18" i="90" s="1"/>
  <c r="AI40" i="83"/>
  <c r="AI38" i="83"/>
  <c r="AI38" i="90" s="1"/>
  <c r="AI28" i="83"/>
  <c r="AI26" i="83"/>
  <c r="AI26" i="90" s="1"/>
  <c r="BE34" i="83"/>
  <c r="L7" i="90"/>
  <c r="AL14" i="90"/>
  <c r="L6" i="83"/>
  <c r="L8" i="90"/>
  <c r="L6" i="90"/>
  <c r="L5" i="90"/>
  <c r="L7" i="83"/>
  <c r="AY20" i="90"/>
  <c r="AL11" i="90" s="1"/>
  <c r="AQ8" i="9"/>
  <c r="T67" i="70" l="1"/>
  <c r="AH67" i="70" s="1"/>
  <c r="T60" i="70"/>
  <c r="AQ7" i="9"/>
  <c r="AK218" i="70"/>
  <c r="AB68" i="70" l="1"/>
  <c r="AH68" i="70" s="1"/>
  <c r="AY6" i="83"/>
  <c r="AM116" i="70" s="1"/>
  <c r="S118" i="70" s="1"/>
  <c r="AK125" i="70" s="1"/>
  <c r="BB6" i="83"/>
  <c r="AI93" i="70" l="1"/>
  <c r="AI95" i="70"/>
  <c r="T106" i="70" l="1"/>
  <c r="T98" i="70"/>
  <c r="AK103" i="70" s="1"/>
  <c r="AR7" i="9"/>
  <c r="AK11" i="9" l="1"/>
  <c r="BE6" i="83"/>
  <c r="AL11" i="83" s="1"/>
  <c r="AI147" i="70" l="1"/>
  <c r="AK181" i="70" s="1"/>
  <c r="AK228" i="70" s="1"/>
  <c r="AI150" i="70"/>
  <c r="AK153" i="70" s="1"/>
  <c r="AK227" i="70" l="1"/>
  <c r="AR5" i="16" l="1"/>
  <c r="AR6" i="16"/>
  <c r="AR7" i="16"/>
  <c r="AR8" i="16"/>
  <c r="AR9" i="16"/>
  <c r="AR10" i="16"/>
  <c r="AR11" i="16"/>
  <c r="AR12" i="16"/>
  <c r="AR13" i="16"/>
  <c r="AR14" i="16"/>
  <c r="AR15" i="16"/>
  <c r="AR16" i="16"/>
  <c r="AR17" i="16"/>
  <c r="AR18" i="16"/>
  <c r="AR19" i="16"/>
  <c r="AR20" i="16"/>
  <c r="AR21" i="16"/>
  <c r="AR22" i="16"/>
  <c r="P28" i="90" l="1"/>
  <c r="R28" i="90" s="1"/>
  <c r="P400" i="90"/>
  <c r="R400" i="90" s="1"/>
  <c r="P368" i="90"/>
  <c r="R368" i="90" s="1"/>
  <c r="P336" i="90"/>
  <c r="R336" i="90" s="1"/>
  <c r="P304" i="90"/>
  <c r="R304" i="90" s="1"/>
  <c r="P272" i="90"/>
  <c r="R272" i="90" s="1"/>
  <c r="P240" i="90"/>
  <c r="R240" i="90" s="1"/>
  <c r="P208" i="90"/>
  <c r="R208" i="90" s="1"/>
  <c r="P176" i="90"/>
  <c r="R176" i="90" s="1"/>
  <c r="P144" i="90"/>
  <c r="R144" i="90" s="1"/>
  <c r="P112" i="90"/>
  <c r="R112" i="90" s="1"/>
  <c r="O398" i="90"/>
  <c r="R398" i="90" s="1"/>
  <c r="O366" i="90"/>
  <c r="R366" i="90" s="1"/>
  <c r="O334" i="90"/>
  <c r="R334" i="90" s="1"/>
  <c r="O302" i="90"/>
  <c r="R302" i="90" s="1"/>
  <c r="O270" i="90"/>
  <c r="R270" i="90" s="1"/>
  <c r="O238" i="90"/>
  <c r="R238" i="90" s="1"/>
  <c r="O206" i="90"/>
  <c r="R206" i="90" s="1"/>
  <c r="O174" i="90"/>
  <c r="R174" i="90" s="1"/>
  <c r="O142" i="90"/>
  <c r="R142" i="90" s="1"/>
  <c r="O110" i="90"/>
  <c r="R110" i="90" s="1"/>
  <c r="P400" i="83"/>
  <c r="P368" i="83"/>
  <c r="P336" i="83"/>
  <c r="P304" i="83"/>
  <c r="P272" i="83"/>
  <c r="P240" i="83"/>
  <c r="P208" i="83"/>
  <c r="P176" i="83"/>
  <c r="P144" i="83"/>
  <c r="P112" i="83"/>
  <c r="O398" i="83"/>
  <c r="BC398" i="83" s="1"/>
  <c r="O366" i="83"/>
  <c r="BC366" i="83" s="1"/>
  <c r="O334" i="83"/>
  <c r="BC334" i="83" s="1"/>
  <c r="O302" i="83"/>
  <c r="O270" i="83"/>
  <c r="O238" i="83"/>
  <c r="BC238" i="83" s="1"/>
  <c r="O206" i="83"/>
  <c r="BC206" i="83" s="1"/>
  <c r="O174" i="83"/>
  <c r="BC174" i="83" s="1"/>
  <c r="O142" i="83"/>
  <c r="BC142" i="83" s="1"/>
  <c r="O110" i="83"/>
  <c r="BC110" i="83" s="1"/>
  <c r="P384" i="90"/>
  <c r="R384" i="90" s="1"/>
  <c r="P352" i="90"/>
  <c r="R352" i="90" s="1"/>
  <c r="P320" i="90"/>
  <c r="R320" i="90" s="1"/>
  <c r="P288" i="90"/>
  <c r="R288" i="90" s="1"/>
  <c r="P256" i="90"/>
  <c r="R256" i="90" s="1"/>
  <c r="P224" i="90"/>
  <c r="R224" i="90" s="1"/>
  <c r="P192" i="90"/>
  <c r="R192" i="90" s="1"/>
  <c r="P160" i="90"/>
  <c r="R160" i="90" s="1"/>
  <c r="P128" i="90"/>
  <c r="R128" i="90" s="1"/>
  <c r="P96" i="90"/>
  <c r="R96" i="90" s="1"/>
  <c r="O382" i="90"/>
  <c r="R382" i="90" s="1"/>
  <c r="O350" i="90"/>
  <c r="R350" i="90" s="1"/>
  <c r="O318" i="90"/>
  <c r="R318" i="90" s="1"/>
  <c r="O286" i="90"/>
  <c r="R286" i="90" s="1"/>
  <c r="O254" i="90"/>
  <c r="R254" i="90" s="1"/>
  <c r="O222" i="90"/>
  <c r="R222" i="90" s="1"/>
  <c r="O190" i="90"/>
  <c r="R190" i="90" s="1"/>
  <c r="O158" i="90"/>
  <c r="R158" i="90" s="1"/>
  <c r="O126" i="90"/>
  <c r="R126" i="90" s="1"/>
  <c r="P384" i="83"/>
  <c r="P352" i="83"/>
  <c r="P320" i="83"/>
  <c r="P288" i="83"/>
  <c r="P256" i="83"/>
  <c r="P224" i="83"/>
  <c r="P192" i="83"/>
  <c r="P160" i="83"/>
  <c r="P128" i="83"/>
  <c r="O382" i="83"/>
  <c r="BC382" i="83" s="1"/>
  <c r="O350" i="83"/>
  <c r="BC350" i="83" s="1"/>
  <c r="O318" i="83"/>
  <c r="BC318" i="83" s="1"/>
  <c r="O286" i="83"/>
  <c r="O254" i="83"/>
  <c r="BC254" i="83" s="1"/>
  <c r="O222" i="83"/>
  <c r="O190" i="83"/>
  <c r="O158" i="83"/>
  <c r="BC158" i="83" s="1"/>
  <c r="O126" i="83"/>
  <c r="BC126" i="83" s="1"/>
  <c r="P80" i="90"/>
  <c r="R80" i="90" s="1"/>
  <c r="P48" i="90"/>
  <c r="R48" i="90" s="1"/>
  <c r="P20" i="90"/>
  <c r="R20" i="90" s="1"/>
  <c r="O78" i="90"/>
  <c r="R78" i="90" s="1"/>
  <c r="O46" i="90"/>
  <c r="R46" i="90" s="1"/>
  <c r="O18" i="90"/>
  <c r="R18" i="90" s="1"/>
  <c r="P80" i="83"/>
  <c r="P48" i="83"/>
  <c r="P20" i="83"/>
  <c r="R20" i="83" s="1"/>
  <c r="O78" i="83"/>
  <c r="BC78" i="83" s="1"/>
  <c r="O46" i="83"/>
  <c r="BC46" i="83" s="1"/>
  <c r="O18" i="83"/>
  <c r="R18" i="83" s="1"/>
  <c r="P64" i="90"/>
  <c r="R64" i="90" s="1"/>
  <c r="P32" i="90"/>
  <c r="R32" i="90" s="1"/>
  <c r="O94" i="90"/>
  <c r="R94" i="90" s="1"/>
  <c r="O62" i="90"/>
  <c r="R62" i="90" s="1"/>
  <c r="O30" i="90"/>
  <c r="R30" i="90" s="1"/>
  <c r="P96" i="83"/>
  <c r="P64" i="83"/>
  <c r="P32" i="83"/>
  <c r="R32" i="83" s="1"/>
  <c r="O94" i="83"/>
  <c r="BC94" i="83" s="1"/>
  <c r="O62" i="83"/>
  <c r="BC62" i="83" s="1"/>
  <c r="O30" i="83"/>
  <c r="O402" i="90"/>
  <c r="R402" i="90" s="1"/>
  <c r="O370" i="90"/>
  <c r="R370" i="90" s="1"/>
  <c r="O338" i="90"/>
  <c r="R338" i="90" s="1"/>
  <c r="O306" i="90"/>
  <c r="R306" i="90" s="1"/>
  <c r="O274" i="90"/>
  <c r="R274" i="90" s="1"/>
  <c r="O242" i="90"/>
  <c r="R242" i="90" s="1"/>
  <c r="O210" i="90"/>
  <c r="R210" i="90" s="1"/>
  <c r="O178" i="90"/>
  <c r="R178" i="90" s="1"/>
  <c r="O146" i="90"/>
  <c r="R146" i="90" s="1"/>
  <c r="O114" i="90"/>
  <c r="R114" i="90" s="1"/>
  <c r="O82" i="90"/>
  <c r="R82" i="90" s="1"/>
  <c r="P404" i="83"/>
  <c r="P372" i="83"/>
  <c r="P340" i="83"/>
  <c r="P308" i="83"/>
  <c r="P276" i="83"/>
  <c r="P244" i="83"/>
  <c r="P212" i="83"/>
  <c r="P180" i="83"/>
  <c r="P148" i="83"/>
  <c r="P116" i="83"/>
  <c r="P84" i="83"/>
  <c r="O402" i="83"/>
  <c r="BC402" i="83" s="1"/>
  <c r="O370" i="83"/>
  <c r="BC370" i="83" s="1"/>
  <c r="O338" i="83"/>
  <c r="BC338" i="83" s="1"/>
  <c r="O306" i="83"/>
  <c r="BC306" i="83" s="1"/>
  <c r="O274" i="83"/>
  <c r="BC274" i="83" s="1"/>
  <c r="O242" i="83"/>
  <c r="O210" i="83"/>
  <c r="BC210" i="83" s="1"/>
  <c r="O178" i="83"/>
  <c r="BC178" i="83" s="1"/>
  <c r="O146" i="83"/>
  <c r="BC146" i="83" s="1"/>
  <c r="O114" i="83"/>
  <c r="BC114" i="83" s="1"/>
  <c r="O82" i="83"/>
  <c r="BC82" i="83" s="1"/>
  <c r="P388" i="90"/>
  <c r="R388" i="90" s="1"/>
  <c r="P356" i="90"/>
  <c r="R356" i="90" s="1"/>
  <c r="P324" i="90"/>
  <c r="R324" i="90" s="1"/>
  <c r="P292" i="90"/>
  <c r="R292" i="90" s="1"/>
  <c r="P260" i="90"/>
  <c r="R260" i="90" s="1"/>
  <c r="P228" i="90"/>
  <c r="R228" i="90" s="1"/>
  <c r="P196" i="90"/>
  <c r="R196" i="90" s="1"/>
  <c r="P164" i="90"/>
  <c r="R164" i="90" s="1"/>
  <c r="P132" i="90"/>
  <c r="R132" i="90" s="1"/>
  <c r="P100" i="90"/>
  <c r="R100" i="90" s="1"/>
  <c r="P68" i="90"/>
  <c r="R68" i="90" s="1"/>
  <c r="O386" i="90"/>
  <c r="R386" i="90" s="1"/>
  <c r="O354" i="90"/>
  <c r="R354" i="90" s="1"/>
  <c r="O322" i="90"/>
  <c r="R322" i="90" s="1"/>
  <c r="O290" i="90"/>
  <c r="R290" i="90" s="1"/>
  <c r="O258" i="90"/>
  <c r="R258" i="90" s="1"/>
  <c r="O226" i="90"/>
  <c r="R226" i="90" s="1"/>
  <c r="O194" i="90"/>
  <c r="R194" i="90" s="1"/>
  <c r="O162" i="90"/>
  <c r="R162" i="90" s="1"/>
  <c r="O130" i="90"/>
  <c r="R130" i="90" s="1"/>
  <c r="O98" i="90"/>
  <c r="R98" i="90" s="1"/>
  <c r="O66" i="90"/>
  <c r="R66" i="90" s="1"/>
  <c r="P388" i="83"/>
  <c r="P356" i="83"/>
  <c r="P324" i="83"/>
  <c r="P292" i="83"/>
  <c r="P260" i="83"/>
  <c r="P228" i="83"/>
  <c r="P196" i="83"/>
  <c r="P164" i="83"/>
  <c r="P132" i="83"/>
  <c r="P100" i="83"/>
  <c r="P68" i="83"/>
  <c r="O386" i="83"/>
  <c r="BC386" i="83" s="1"/>
  <c r="O354" i="83"/>
  <c r="O322" i="83"/>
  <c r="BC322" i="83" s="1"/>
  <c r="O290" i="83"/>
  <c r="BC290" i="83" s="1"/>
  <c r="O258" i="83"/>
  <c r="BC258" i="83" s="1"/>
  <c r="O226" i="83"/>
  <c r="BC226" i="83" s="1"/>
  <c r="O194" i="83"/>
  <c r="BC194" i="83" s="1"/>
  <c r="O162" i="83"/>
  <c r="BC162" i="83" s="1"/>
  <c r="O130" i="83"/>
  <c r="BC130" i="83" s="1"/>
  <c r="O98" i="83"/>
  <c r="O66" i="83"/>
  <c r="BC66" i="83" s="1"/>
  <c r="P404" i="90"/>
  <c r="R404" i="90" s="1"/>
  <c r="P372" i="90"/>
  <c r="R372" i="90" s="1"/>
  <c r="P340" i="90"/>
  <c r="R340" i="90" s="1"/>
  <c r="P308" i="90"/>
  <c r="R308" i="90" s="1"/>
  <c r="P276" i="90"/>
  <c r="R276" i="90" s="1"/>
  <c r="P244" i="90"/>
  <c r="R244" i="90" s="1"/>
  <c r="P212" i="90"/>
  <c r="R212" i="90" s="1"/>
  <c r="P180" i="90"/>
  <c r="R180" i="90" s="1"/>
  <c r="P148" i="90"/>
  <c r="R148" i="90" s="1"/>
  <c r="P116" i="90"/>
  <c r="R116" i="90" s="1"/>
  <c r="P84" i="90"/>
  <c r="R84" i="90" s="1"/>
  <c r="O50" i="83"/>
  <c r="BC50" i="83" s="1"/>
  <c r="P36" i="90"/>
  <c r="R36" i="90" s="1"/>
  <c r="P24" i="90"/>
  <c r="R24" i="90" s="1"/>
  <c r="O34" i="90"/>
  <c r="R34" i="90" s="1"/>
  <c r="O22" i="90"/>
  <c r="R22" i="90" s="1"/>
  <c r="P36" i="83"/>
  <c r="R36" i="83" s="1"/>
  <c r="P24" i="83"/>
  <c r="R24" i="83" s="1"/>
  <c r="O34" i="83"/>
  <c r="O22" i="83"/>
  <c r="R22" i="83" s="1"/>
  <c r="P52" i="90"/>
  <c r="R52" i="90" s="1"/>
  <c r="O50" i="90"/>
  <c r="R50" i="90" s="1"/>
  <c r="P52" i="83"/>
  <c r="O406" i="90"/>
  <c r="R406" i="90" s="1"/>
  <c r="O374" i="90"/>
  <c r="R374" i="90" s="1"/>
  <c r="O342" i="90"/>
  <c r="R342" i="90" s="1"/>
  <c r="O310" i="90"/>
  <c r="R310" i="90" s="1"/>
  <c r="O278" i="90"/>
  <c r="R278" i="90" s="1"/>
  <c r="O246" i="90"/>
  <c r="R246" i="90" s="1"/>
  <c r="O214" i="90"/>
  <c r="R214" i="90" s="1"/>
  <c r="O182" i="90"/>
  <c r="R182" i="90" s="1"/>
  <c r="O150" i="90"/>
  <c r="R150" i="90" s="1"/>
  <c r="O118" i="90"/>
  <c r="R118" i="90" s="1"/>
  <c r="O86" i="90"/>
  <c r="R86" i="90" s="1"/>
  <c r="O54" i="90"/>
  <c r="R54" i="90" s="1"/>
  <c r="O410" i="90"/>
  <c r="R410" i="90" s="1"/>
  <c r="O378" i="90"/>
  <c r="R378" i="90" s="1"/>
  <c r="O346" i="90"/>
  <c r="R346" i="90" s="1"/>
  <c r="O314" i="90"/>
  <c r="R314" i="90" s="1"/>
  <c r="O282" i="90"/>
  <c r="R282" i="90" s="1"/>
  <c r="O250" i="90"/>
  <c r="R250" i="90" s="1"/>
  <c r="O218" i="90"/>
  <c r="R218" i="90" s="1"/>
  <c r="O186" i="90"/>
  <c r="R186" i="90" s="1"/>
  <c r="O154" i="90"/>
  <c r="R154" i="90" s="1"/>
  <c r="P408" i="83"/>
  <c r="P376" i="83"/>
  <c r="P344" i="83"/>
  <c r="P312" i="83"/>
  <c r="P280" i="83"/>
  <c r="P248" i="83"/>
  <c r="P216" i="83"/>
  <c r="P184" i="83"/>
  <c r="P152" i="83"/>
  <c r="P120" i="83"/>
  <c r="P88" i="83"/>
  <c r="P56" i="83"/>
  <c r="P412" i="83"/>
  <c r="P380" i="83"/>
  <c r="P348" i="83"/>
  <c r="P316" i="83"/>
  <c r="P284" i="83"/>
  <c r="P252" i="83"/>
  <c r="P220" i="83"/>
  <c r="P188" i="83"/>
  <c r="P156" i="83"/>
  <c r="O406" i="83"/>
  <c r="BC406" i="83" s="1"/>
  <c r="O374" i="83"/>
  <c r="BC374" i="83" s="1"/>
  <c r="O342" i="83"/>
  <c r="BC342" i="83" s="1"/>
  <c r="O310" i="83"/>
  <c r="BC310" i="83" s="1"/>
  <c r="O278" i="83"/>
  <c r="BC278" i="83" s="1"/>
  <c r="O246" i="83"/>
  <c r="BC246" i="83" s="1"/>
  <c r="O214" i="83"/>
  <c r="BC214" i="83" s="1"/>
  <c r="O182" i="83"/>
  <c r="BC182" i="83" s="1"/>
  <c r="O150" i="83"/>
  <c r="O118" i="83"/>
  <c r="BC118" i="83" s="1"/>
  <c r="O86" i="83"/>
  <c r="BC86" i="83" s="1"/>
  <c r="O54" i="83"/>
  <c r="BC54" i="83" s="1"/>
  <c r="O410" i="83"/>
  <c r="BC410" i="83" s="1"/>
  <c r="O378" i="83"/>
  <c r="BC378" i="83" s="1"/>
  <c r="O346" i="83"/>
  <c r="BC346" i="83" s="1"/>
  <c r="O314" i="83"/>
  <c r="BC314" i="83" s="1"/>
  <c r="O282" i="83"/>
  <c r="BC282" i="83" s="1"/>
  <c r="O250" i="83"/>
  <c r="BC250" i="83" s="1"/>
  <c r="O218" i="83"/>
  <c r="BC218" i="83" s="1"/>
  <c r="O186" i="83"/>
  <c r="BC186" i="83" s="1"/>
  <c r="O154" i="83"/>
  <c r="BC154" i="83" s="1"/>
  <c r="O390" i="90"/>
  <c r="R390" i="90" s="1"/>
  <c r="O358" i="90"/>
  <c r="R358" i="90" s="1"/>
  <c r="O326" i="90"/>
  <c r="R326" i="90" s="1"/>
  <c r="O294" i="90"/>
  <c r="R294" i="90" s="1"/>
  <c r="O262" i="90"/>
  <c r="R262" i="90" s="1"/>
  <c r="O230" i="90"/>
  <c r="R230" i="90" s="1"/>
  <c r="O198" i="90"/>
  <c r="R198" i="90" s="1"/>
  <c r="O166" i="90"/>
  <c r="R166" i="90" s="1"/>
  <c r="O134" i="90"/>
  <c r="R134" i="90" s="1"/>
  <c r="O102" i="90"/>
  <c r="R102" i="90" s="1"/>
  <c r="O70" i="90"/>
  <c r="R70" i="90" s="1"/>
  <c r="O38" i="90"/>
  <c r="R38" i="90" s="1"/>
  <c r="P396" i="90"/>
  <c r="R396" i="90" s="1"/>
  <c r="P364" i="90"/>
  <c r="R364" i="90" s="1"/>
  <c r="P332" i="90"/>
  <c r="R332" i="90" s="1"/>
  <c r="P300" i="90"/>
  <c r="R300" i="90" s="1"/>
  <c r="P268" i="90"/>
  <c r="R268" i="90" s="1"/>
  <c r="P236" i="90"/>
  <c r="R236" i="90" s="1"/>
  <c r="P204" i="90"/>
  <c r="R204" i="90" s="1"/>
  <c r="P172" i="90"/>
  <c r="R172" i="90" s="1"/>
  <c r="P140" i="90"/>
  <c r="R140" i="90" s="1"/>
  <c r="P392" i="90"/>
  <c r="R392" i="90" s="1"/>
  <c r="P360" i="90"/>
  <c r="R360" i="90" s="1"/>
  <c r="P328" i="90"/>
  <c r="R328" i="90" s="1"/>
  <c r="P296" i="90"/>
  <c r="R296" i="90" s="1"/>
  <c r="P264" i="90"/>
  <c r="R264" i="90" s="1"/>
  <c r="P232" i="90"/>
  <c r="R232" i="90" s="1"/>
  <c r="P200" i="90"/>
  <c r="R200" i="90" s="1"/>
  <c r="P168" i="90"/>
  <c r="R168" i="90" s="1"/>
  <c r="P136" i="90"/>
  <c r="R136" i="90" s="1"/>
  <c r="P104" i="90"/>
  <c r="R104" i="90" s="1"/>
  <c r="P72" i="90"/>
  <c r="R72" i="90" s="1"/>
  <c r="P40" i="90"/>
  <c r="R40" i="90" s="1"/>
  <c r="O394" i="90"/>
  <c r="R394" i="90" s="1"/>
  <c r="O362" i="90"/>
  <c r="R362" i="90" s="1"/>
  <c r="O330" i="90"/>
  <c r="R330" i="90" s="1"/>
  <c r="O298" i="90"/>
  <c r="R298" i="90" s="1"/>
  <c r="O266" i="90"/>
  <c r="R266" i="90" s="1"/>
  <c r="O234" i="90"/>
  <c r="R234" i="90" s="1"/>
  <c r="O202" i="90"/>
  <c r="R202" i="90" s="1"/>
  <c r="O170" i="90"/>
  <c r="R170" i="90" s="1"/>
  <c r="O138" i="90"/>
  <c r="R138" i="90" s="1"/>
  <c r="P392" i="83"/>
  <c r="P360" i="83"/>
  <c r="P328" i="83"/>
  <c r="P296" i="83"/>
  <c r="P264" i="83"/>
  <c r="P232" i="83"/>
  <c r="P200" i="83"/>
  <c r="P168" i="83"/>
  <c r="P136" i="83"/>
  <c r="P104" i="83"/>
  <c r="P72" i="83"/>
  <c r="P40" i="83"/>
  <c r="R40" i="83" s="1"/>
  <c r="P396" i="83"/>
  <c r="P364" i="83"/>
  <c r="P332" i="83"/>
  <c r="P300" i="83"/>
  <c r="P268" i="83"/>
  <c r="P236" i="83"/>
  <c r="P204" i="83"/>
  <c r="P172" i="83"/>
  <c r="P140" i="83"/>
  <c r="O390" i="83"/>
  <c r="BC390" i="83" s="1"/>
  <c r="O358" i="83"/>
  <c r="BC358" i="83" s="1"/>
  <c r="O326" i="83"/>
  <c r="BC326" i="83" s="1"/>
  <c r="O294" i="83"/>
  <c r="BC294" i="83" s="1"/>
  <c r="O262" i="83"/>
  <c r="BC262" i="83" s="1"/>
  <c r="O230" i="83"/>
  <c r="BC230" i="83" s="1"/>
  <c r="O198" i="83"/>
  <c r="BC198" i="83" s="1"/>
  <c r="O166" i="83"/>
  <c r="BC166" i="83" s="1"/>
  <c r="O134" i="83"/>
  <c r="BC134" i="83" s="1"/>
  <c r="O102" i="83"/>
  <c r="BC102" i="83" s="1"/>
  <c r="O70" i="83"/>
  <c r="BC70" i="83" s="1"/>
  <c r="O38" i="83"/>
  <c r="O394" i="83"/>
  <c r="BC394" i="83" s="1"/>
  <c r="O362" i="83"/>
  <c r="BC362" i="83" s="1"/>
  <c r="O330" i="83"/>
  <c r="BC330" i="83" s="1"/>
  <c r="O298" i="83"/>
  <c r="BC298" i="83" s="1"/>
  <c r="O266" i="83"/>
  <c r="BC266" i="83" s="1"/>
  <c r="O234" i="83"/>
  <c r="BC234" i="83" s="1"/>
  <c r="O202" i="83"/>
  <c r="BC202" i="83" s="1"/>
  <c r="O170" i="83"/>
  <c r="BC170" i="83" s="1"/>
  <c r="O138" i="83"/>
  <c r="BC138" i="83" s="1"/>
  <c r="P408" i="90"/>
  <c r="R408" i="90" s="1"/>
  <c r="P376" i="90"/>
  <c r="R376" i="90" s="1"/>
  <c r="P344" i="90"/>
  <c r="R344" i="90" s="1"/>
  <c r="P312" i="90"/>
  <c r="R312" i="90" s="1"/>
  <c r="P280" i="90"/>
  <c r="R280" i="90" s="1"/>
  <c r="P248" i="90"/>
  <c r="R248" i="90" s="1"/>
  <c r="P216" i="90"/>
  <c r="R216" i="90" s="1"/>
  <c r="P184" i="90"/>
  <c r="R184" i="90" s="1"/>
  <c r="P152" i="90"/>
  <c r="R152" i="90" s="1"/>
  <c r="P120" i="90"/>
  <c r="R120" i="90" s="1"/>
  <c r="P88" i="90"/>
  <c r="R88" i="90" s="1"/>
  <c r="P56" i="90"/>
  <c r="R56" i="90" s="1"/>
  <c r="P412" i="90"/>
  <c r="R412" i="90" s="1"/>
  <c r="P380" i="90"/>
  <c r="R380" i="90" s="1"/>
  <c r="P348" i="90"/>
  <c r="R348" i="90" s="1"/>
  <c r="P316" i="90"/>
  <c r="R316" i="90" s="1"/>
  <c r="P284" i="90"/>
  <c r="R284" i="90" s="1"/>
  <c r="P252" i="90"/>
  <c r="R252" i="90" s="1"/>
  <c r="P220" i="90"/>
  <c r="R220" i="90" s="1"/>
  <c r="P188" i="90"/>
  <c r="R188" i="90" s="1"/>
  <c r="P156" i="90"/>
  <c r="R156" i="90" s="1"/>
  <c r="O122" i="90"/>
  <c r="R122" i="90" s="1"/>
  <c r="O90" i="90"/>
  <c r="R90" i="90" s="1"/>
  <c r="O58" i="90"/>
  <c r="R58" i="90" s="1"/>
  <c r="O26" i="83"/>
  <c r="P124" i="83"/>
  <c r="P92" i="83"/>
  <c r="P60" i="83"/>
  <c r="O26" i="90"/>
  <c r="R26" i="90" s="1"/>
  <c r="O122" i="83"/>
  <c r="BC122" i="83" s="1"/>
  <c r="O90" i="83"/>
  <c r="BC90" i="83" s="1"/>
  <c r="O58" i="83"/>
  <c r="BC58" i="83" s="1"/>
  <c r="P108" i="90"/>
  <c r="R108" i="90" s="1"/>
  <c r="P76" i="90"/>
  <c r="R76" i="90" s="1"/>
  <c r="P44" i="90"/>
  <c r="R44" i="90" s="1"/>
  <c r="O106" i="90"/>
  <c r="R106" i="90" s="1"/>
  <c r="O74" i="90"/>
  <c r="R74" i="90" s="1"/>
  <c r="O42" i="90"/>
  <c r="R42" i="90" s="1"/>
  <c r="P108" i="83"/>
  <c r="P76" i="83"/>
  <c r="P44" i="83"/>
  <c r="O106" i="83"/>
  <c r="BC106" i="83" s="1"/>
  <c r="O74" i="83"/>
  <c r="BC74" i="83" s="1"/>
  <c r="O42" i="83"/>
  <c r="BC42" i="83" s="1"/>
  <c r="P124" i="90"/>
  <c r="R124" i="90" s="1"/>
  <c r="P92" i="90"/>
  <c r="R92" i="90" s="1"/>
  <c r="P60" i="90"/>
  <c r="R60" i="90" s="1"/>
  <c r="P28" i="83"/>
  <c r="R28" i="83" s="1"/>
  <c r="BC190" i="83"/>
  <c r="BC286" i="83"/>
  <c r="BC354" i="83"/>
  <c r="BC98" i="83"/>
  <c r="BC242" i="83"/>
  <c r="BC150" i="83"/>
  <c r="BC302" i="83"/>
  <c r="BC270" i="83"/>
  <c r="BC222" i="83"/>
  <c r="BC38" i="83" l="1"/>
  <c r="R38" i="83"/>
  <c r="BC34" i="83"/>
  <c r="R34" i="83"/>
  <c r="BC30" i="83"/>
  <c r="R30" i="83"/>
  <c r="BC26" i="83"/>
  <c r="R26" i="83"/>
  <c r="BC18" i="83"/>
  <c r="BC22" i="83"/>
  <c r="AB21" i="9"/>
  <c r="AB24" i="9"/>
  <c r="AB27" i="9"/>
  <c r="AB31" i="9"/>
  <c r="AB30" i="9"/>
  <c r="AB29" i="9"/>
  <c r="AB28" i="9"/>
  <c r="AB26" i="9"/>
  <c r="AB25" i="9"/>
  <c r="AB23" i="9"/>
  <c r="AB22" i="9"/>
  <c r="AB20" i="9"/>
  <c r="AB19" i="9"/>
  <c r="AB18" i="9"/>
  <c r="AB17" i="9"/>
  <c r="AK214" i="70"/>
  <c r="AK213" i="70"/>
  <c r="V90" i="70" l="1"/>
  <c r="V85" i="70"/>
  <c r="AC87" i="70"/>
  <c r="AI87" i="70" s="1"/>
  <c r="U80" i="70"/>
  <c r="AK221" i="70" l="1"/>
  <c r="AK220" i="70"/>
  <c r="D3" i="83" l="1"/>
  <c r="AI14" i="90" l="1"/>
  <c r="AH16" i="83" l="1"/>
  <c r="AI16" i="83"/>
  <c r="L9" i="83"/>
  <c r="BH6" i="83"/>
  <c r="AM140" i="70" s="1"/>
  <c r="AB60" i="70"/>
  <c r="AB16" i="9"/>
  <c r="AB15" i="9"/>
  <c r="AB14" i="9"/>
  <c r="AQ14" i="9"/>
  <c r="AE14" i="9" l="1"/>
  <c r="AD14" i="9"/>
  <c r="AD15" i="9"/>
  <c r="AE15" i="9"/>
  <c r="AE16" i="9"/>
  <c r="AD16" i="9"/>
  <c r="AF16" i="9" s="1"/>
  <c r="AR14" i="9" s="1"/>
  <c r="AP11" i="83"/>
  <c r="P16" i="90"/>
  <c r="R16" i="90" s="1"/>
  <c r="O14" i="90"/>
  <c r="R14" i="90" s="1"/>
  <c r="P16" i="83"/>
  <c r="R16" i="83" s="1"/>
  <c r="O14" i="83"/>
  <c r="R14" i="83" s="1"/>
  <c r="AK217" i="70"/>
  <c r="AK226" i="70" l="1"/>
  <c r="BC14" i="83"/>
  <c r="AK231" i="70"/>
  <c r="S130" i="70"/>
  <c r="AM20" i="9" l="1"/>
  <c r="AE20" i="9"/>
  <c r="AD20" i="9"/>
  <c r="AD21" i="9"/>
  <c r="AE21" i="9"/>
  <c r="AE28" i="9"/>
  <c r="AD28" i="9"/>
  <c r="AE23" i="9"/>
  <c r="AD23" i="9"/>
  <c r="AE33" i="9"/>
  <c r="AD33" i="9"/>
  <c r="AD34" i="9"/>
  <c r="AF34" i="9" s="1"/>
  <c r="AR32" i="9" s="1"/>
  <c r="AE34" i="9"/>
  <c r="AE30" i="9"/>
  <c r="AD30" i="9"/>
  <c r="AE31" i="9"/>
  <c r="AD31" i="9"/>
  <c r="AE22" i="9"/>
  <c r="AD22" i="9"/>
  <c r="AM17" i="9"/>
  <c r="AE17" i="9"/>
  <c r="AD17" i="9"/>
  <c r="AE27" i="9"/>
  <c r="AD27" i="9"/>
  <c r="AE19" i="9"/>
  <c r="AD19" i="9"/>
  <c r="AM29" i="9"/>
  <c r="AE29" i="9"/>
  <c r="AD29" i="9"/>
  <c r="AM32" i="9"/>
  <c r="AE32" i="9"/>
  <c r="AD32" i="9"/>
  <c r="AM26" i="9"/>
  <c r="AE26" i="9"/>
  <c r="AD26" i="9"/>
  <c r="AE18" i="9"/>
  <c r="AD18" i="9"/>
  <c r="AE24" i="9"/>
  <c r="AD24" i="9"/>
  <c r="AE25" i="9"/>
  <c r="AD25" i="9"/>
  <c r="AM23" i="9"/>
  <c r="N38" i="90"/>
  <c r="N38" i="83"/>
  <c r="AS38" i="83" s="1"/>
  <c r="N22" i="90"/>
  <c r="N22" i="83"/>
  <c r="AS22" i="83" s="1"/>
  <c r="N30" i="90"/>
  <c r="N30" i="83"/>
  <c r="AS30" i="83" s="1"/>
  <c r="N18" i="90"/>
  <c r="N18" i="83"/>
  <c r="AS18" i="83" s="1"/>
  <c r="N34" i="90"/>
  <c r="N34" i="83"/>
  <c r="AS34" i="83" s="1"/>
  <c r="N26" i="90"/>
  <c r="N26" i="83"/>
  <c r="AS26" i="83" s="1"/>
  <c r="AF19" i="9" l="1"/>
  <c r="AR17" i="9" s="1"/>
  <c r="K9" i="9"/>
  <c r="H12" i="70"/>
  <c r="AH43" i="70" l="1"/>
  <c r="B55" i="73" l="1"/>
  <c r="B56" i="73" s="1"/>
  <c r="B57" i="73" s="1"/>
  <c r="B58" i="73" s="1"/>
  <c r="B59" i="73" s="1"/>
  <c r="B60" i="73" s="1"/>
  <c r="B61" i="73" s="1"/>
  <c r="B62" i="73" s="1"/>
  <c r="B63" i="73" s="1"/>
  <c r="B64" i="73" s="1"/>
  <c r="B65" i="73" s="1"/>
  <c r="B66" i="73" s="1"/>
  <c r="B67" i="73" s="1"/>
  <c r="B68" i="73" s="1"/>
  <c r="B69" i="73" s="1"/>
  <c r="B70" i="73" s="1"/>
  <c r="B71" i="73" s="1"/>
  <c r="B72" i="73" s="1"/>
  <c r="B73" i="73" s="1"/>
  <c r="B74" i="73" s="1"/>
  <c r="B75" i="73" s="1"/>
  <c r="B76" i="73" s="1"/>
  <c r="B77" i="73" s="1"/>
  <c r="B78" i="73" s="1"/>
  <c r="B79" i="73" s="1"/>
  <c r="B80" i="73" s="1"/>
  <c r="B81" i="73" s="1"/>
  <c r="B82" i="73" s="1"/>
  <c r="B83" i="73" s="1"/>
  <c r="B84" i="73" s="1"/>
  <c r="B85" i="73" s="1"/>
  <c r="B86" i="73" s="1"/>
  <c r="B87" i="73" s="1"/>
  <c r="B88" i="73" s="1"/>
  <c r="B89" i="73" s="1"/>
  <c r="B90" i="73" s="1"/>
  <c r="B91" i="73" s="1"/>
  <c r="B92" i="73" s="1"/>
  <c r="B93" i="73" s="1"/>
  <c r="B94" i="73" s="1"/>
  <c r="B95" i="73" s="1"/>
  <c r="B96" i="73" s="1"/>
  <c r="B97" i="73" s="1"/>
  <c r="B98" i="73" s="1"/>
  <c r="B99" i="73" s="1"/>
  <c r="B100" i="73" s="1"/>
  <c r="B101" i="73" s="1"/>
  <c r="B102" i="73" s="1"/>
  <c r="B103" i="73" s="1"/>
  <c r="B104" i="73" s="1"/>
  <c r="B105" i="73" s="1"/>
  <c r="B106" i="73" s="1"/>
  <c r="B107" i="73" s="1"/>
  <c r="B108" i="73" s="1"/>
  <c r="B109" i="73" s="1"/>
  <c r="B110" i="73" s="1"/>
  <c r="B111" i="73" s="1"/>
  <c r="B112" i="73" s="1"/>
  <c r="B113" i="73" s="1"/>
  <c r="B114" i="73" s="1"/>
  <c r="B115" i="73" s="1"/>
  <c r="B116" i="73" s="1"/>
  <c r="B117" i="73" s="1"/>
  <c r="B118" i="73" s="1"/>
  <c r="B119" i="73" s="1"/>
  <c r="B120" i="73" s="1"/>
  <c r="B121" i="73" s="1"/>
  <c r="B122" i="73" s="1"/>
  <c r="B123" i="73" s="1"/>
  <c r="B124" i="73" s="1"/>
  <c r="B125" i="73" s="1"/>
  <c r="B126" i="73" s="1"/>
  <c r="B127" i="73" s="1"/>
  <c r="B128" i="73" s="1"/>
  <c r="B129" i="73" s="1"/>
  <c r="B130" i="73" s="1"/>
  <c r="B131" i="73" s="1"/>
  <c r="B132" i="73" s="1"/>
  <c r="B133" i="73" s="1"/>
  <c r="B134" i="73" s="1"/>
  <c r="B135" i="73" s="1"/>
  <c r="B136" i="73" s="1"/>
  <c r="B137" i="73" s="1"/>
  <c r="B138" i="73" s="1"/>
  <c r="B139" i="73" s="1"/>
  <c r="B140" i="73" s="1"/>
  <c r="B141" i="73" s="1"/>
  <c r="B142" i="73" s="1"/>
  <c r="B143" i="73" s="1"/>
  <c r="B144" i="73" s="1"/>
  <c r="B145" i="73" s="1"/>
  <c r="B146" i="73" s="1"/>
  <c r="B147" i="73" s="1"/>
  <c r="B148" i="73" s="1"/>
  <c r="B149" i="73" s="1"/>
  <c r="B150" i="73" s="1"/>
  <c r="B151" i="73" s="1"/>
  <c r="B152" i="73" s="1"/>
  <c r="B153" i="73" s="1"/>
  <c r="K6" i="9" l="1"/>
  <c r="H11" i="70"/>
  <c r="L8" i="83" l="1"/>
  <c r="Q19" i="70" s="1"/>
  <c r="D3" i="9"/>
  <c r="L13" i="70"/>
  <c r="H10" i="70"/>
  <c r="H9" i="70"/>
  <c r="H7" i="70"/>
  <c r="R201" i="70" s="1"/>
  <c r="H6" i="70"/>
  <c r="Y20" i="70" l="1"/>
  <c r="K5" i="9"/>
  <c r="AF11" i="9" l="1"/>
  <c r="AK210" i="70"/>
  <c r="Q25" i="70"/>
  <c r="AK212" i="70" s="1"/>
  <c r="K8" i="9"/>
  <c r="K7" i="9"/>
  <c r="Q18" i="70" s="1"/>
  <c r="Q21" i="70" s="1"/>
  <c r="Y21" i="70" s="1"/>
  <c r="AK211" i="70" s="1"/>
  <c r="U79" i="70" l="1"/>
  <c r="AB79" i="70" s="1"/>
  <c r="AK219" i="70" s="1"/>
  <c r="S129" i="70" l="1"/>
  <c r="AM129" i="70" l="1"/>
  <c r="AK133" i="70" l="1"/>
  <c r="AK225" i="70" s="1"/>
  <c r="AK114" i="70" l="1"/>
  <c r="AK223" i="70" s="1"/>
  <c r="AK222" i="70"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C33" authorId="0" shapeId="0" xr:uid="{4836E1F8-2958-46C6-AC1F-FDC1A8396298}">
      <text>
        <r>
          <rPr>
            <sz val="9"/>
            <color indexed="81"/>
            <rFont val="MS P ゴシック"/>
            <family val="3"/>
            <charset val="128"/>
          </rPr>
          <t>提出先ごとに「加算提出先」の欄を変えて提出してください。
この箇所以外では、原則として、提出先ごとに記載内容を変える必要はありません。</t>
        </r>
      </text>
    </comment>
    <comment ref="B51" authorId="0" shapeId="0" xr:uid="{F27A0BAD-982E-48FA-BBDD-120BAFB6E2BC}">
      <text>
        <r>
          <rPr>
            <sz val="9"/>
            <color indexed="81"/>
            <rFont val="MS P ゴシック"/>
            <family val="3"/>
            <charset val="128"/>
          </rPr>
          <t>本処遇改善計画書の時点では、一月あたりの金額はあくまで各事業所等において適切な計画を策定するための目安として用いるものであることから、
適切な推計方法であれば、</t>
        </r>
        <r>
          <rPr>
            <b/>
            <u/>
            <sz val="9"/>
            <color indexed="81"/>
            <rFont val="MS P ゴシック"/>
            <family val="3"/>
            <charset val="128"/>
          </rPr>
          <t>本シートに例示した方法以外の方法（例えば、直近１月の金額を記載する等）による推計も可能です。</t>
        </r>
        <r>
          <rPr>
            <sz val="9"/>
            <color indexed="81"/>
            <rFont val="MS P ゴシック"/>
            <family val="3"/>
            <charset val="128"/>
          </rPr>
          <t xml:space="preserve">
ただし、実績報告の時点では、実際の新加算等の加算額以上となる処遇改善等について報告を求めることから、
賃金改善実施期間の終わりに困らないよう、できるだけ実際の値に近い金額の予測を行うようにしてください。</t>
        </r>
      </text>
    </comment>
    <comment ref="Y52" authorId="0" shapeId="0" xr:uid="{B4BE1C6A-BD1F-478F-9BBD-EBF97D53A0C5}">
      <text>
        <r>
          <rPr>
            <sz val="9"/>
            <color indexed="81"/>
            <rFont val="MS P ゴシック"/>
            <family val="3"/>
            <charset val="128"/>
          </rPr>
          <t>必ずプルダウンで選択してください。</t>
        </r>
        <r>
          <rPr>
            <sz val="9"/>
            <color indexed="81"/>
            <rFont val="MS P ゴシック"/>
            <family val="3"/>
            <charset val="128"/>
          </rPr>
          <t xml:space="preserve">
また、令和６年４月と令和６年５月で算定する加算区分を変更する場合は、
この「基本情報入力シート」で同じ事業所について２行に渡り記入するようにしてください。</t>
        </r>
      </text>
    </comment>
    <comment ref="Z52" authorId="0" shapeId="0" xr:uid="{07A52A52-EE77-48FE-8F4A-3175A4EE7BBA}">
      <text>
        <r>
          <rPr>
            <b/>
            <u/>
            <sz val="9"/>
            <color indexed="81"/>
            <rFont val="MS P ゴシック"/>
            <family val="3"/>
            <charset val="128"/>
          </rPr>
          <t>新設事業所の場合は、この欄に処遇改善加算等を除く障害福祉サービス等報酬総額の見込みの値を記入し、右側の処遇改善加算等の総額の欄には０を記入してください。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Q18" authorId="0" shapeId="0" xr:uid="{3DF0FC07-51D9-48D7-9EC7-A5F5A0810905}">
      <text>
        <r>
          <rPr>
            <sz val="9"/>
            <color rgb="FF000000"/>
            <rFont val="MS P ゴシック"/>
            <family val="3"/>
            <charset val="128"/>
          </rPr>
          <t>別紙様式２－２から別紙様式２－４までに記入した内容に基づき、令和６年度の加算の見込額の合計が自動で表示されます。</t>
        </r>
      </text>
    </comment>
    <comment ref="Q19" authorId="0" shapeId="0" xr:uid="{52243051-7DEF-428D-B0D3-A851BB3C40AE}">
      <text>
        <r>
          <rPr>
            <sz val="9"/>
            <color rgb="FF000000"/>
            <rFont val="MS P ゴシック"/>
            <family val="3"/>
            <charset val="128"/>
          </rPr>
          <t>別紙様式２-２に記入した令和６年３月時点の旧３加算の算定状況と比較し、令和６年４・５月の旧３加算の上位区分への移行並びに新規算定による増加分と、令和６年６月以降の加算率の引上げ分及び新加算Ⅰ～Ⅳへの移行による増加分の合計が自動で表示されます。</t>
        </r>
      </text>
    </comment>
    <comment ref="Q20" authorId="0" shapeId="0" xr:uid="{ACB3425C-60E0-4019-B44F-CC872DBCC92C}">
      <text>
        <r>
          <rPr>
            <sz val="9"/>
            <color rgb="FF000000"/>
            <rFont val="MS P ゴシック"/>
            <family val="3"/>
            <charset val="128"/>
          </rPr>
          <t>障害福祉現場で働く方々にとって、令和６年度に2.5％、令和７年度に2.0％のベースアップへとつながるよう、障害福祉サービス事業者等の判断により、(b)の額を上限として、令和６年度の加算額の一部を令和７年度に繰り越した上で令和７年度分の賃金改善に充てることが可能です。</t>
        </r>
      </text>
    </comment>
    <comment ref="Q22" authorId="0" shapeId="0" xr:uid="{26BB6608-D0D1-4858-A7CE-229023AD0EA9}">
      <text>
        <r>
          <rPr>
            <sz val="9"/>
            <color rgb="FF000000"/>
            <rFont val="MS P ゴシック"/>
            <charset val="128"/>
          </rPr>
          <t>事業者等において推計した加算による賃金改善の見込額を、直接記入してください。</t>
        </r>
        <r>
          <rPr>
            <sz val="9"/>
            <color rgb="FF000000"/>
            <rFont val="MS P ゴシック"/>
            <charset val="128"/>
          </rPr>
          <t xml:space="preserve">
</t>
        </r>
        <r>
          <rPr>
            <sz val="9"/>
            <color rgb="FF000000"/>
            <rFont val="MS P ゴシック"/>
            <charset val="128"/>
          </rPr>
          <t>推計の具体的な方法は問いませんが、基本情報入力シートの図を参考に、加算を原資として行う各職員の賃金改善の見込額を積み上げる（足し上げる）などの方法により推計してください。</t>
        </r>
        <r>
          <rPr>
            <sz val="9"/>
            <color rgb="FF000000"/>
            <rFont val="MS P ゴシック"/>
            <charset val="128"/>
          </rPr>
          <t xml:space="preserve">
</t>
        </r>
        <r>
          <rPr>
            <sz val="9"/>
            <color rgb="FF000000"/>
            <rFont val="MS P ゴシック"/>
            <charset val="128"/>
          </rPr>
          <t>令和５年度と比較して、職員の賃下げにならないような計画としてください。</t>
        </r>
      </text>
    </comment>
    <comment ref="C40" authorId="0" shapeId="0" xr:uid="{B6F0BD9E-2F1C-499D-89D1-1ED2355DE705}">
      <text>
        <r>
          <rPr>
            <sz val="9"/>
            <color rgb="FF000000"/>
            <rFont val="MS P ゴシック"/>
            <charset val="128"/>
          </rPr>
          <t>例えば、法人で処遇改善加算を配分するために設定した手当（「処遇改善手当」等）の水準を引き上げたとしても、</t>
        </r>
        <r>
          <rPr>
            <sz val="9"/>
            <color rgb="FF000000"/>
            <rFont val="MS P ゴシック"/>
            <charset val="128"/>
          </rPr>
          <t xml:space="preserve">
</t>
        </r>
        <r>
          <rPr>
            <sz val="9"/>
            <color rgb="FF000000"/>
            <rFont val="MS P ゴシック"/>
            <charset val="128"/>
          </rPr>
          <t>手当の引上げ幅以上に基本給やその他の手当を引き下げることで、全体として職員の賃金水準を引き下げていた場合、</t>
        </r>
        <r>
          <rPr>
            <sz val="9"/>
            <color rgb="FF000000"/>
            <rFont val="MS P ゴシック"/>
            <charset val="128"/>
          </rPr>
          <t xml:space="preserve">
</t>
        </r>
        <r>
          <rPr>
            <sz val="9"/>
            <color rgb="FF000000"/>
            <rFont val="MS P ゴシック"/>
            <charset val="128"/>
          </rPr>
          <t>処遇改善加算の要件を満たしたことにはなりません。</t>
        </r>
      </text>
    </comment>
    <comment ref="AK43" authorId="0" shapeId="0" xr:uid="{9A755BF8-444E-49F7-ADBF-AB5A1E431461}">
      <text>
        <r>
          <rPr>
            <sz val="9"/>
            <color rgb="FF000000"/>
            <rFont val="MS P ゴシック"/>
            <charset val="128"/>
          </rPr>
          <t>原則４月～３月までの連続する期間を記入してください。</t>
        </r>
        <r>
          <rPr>
            <sz val="9"/>
            <color rgb="FF000000"/>
            <rFont val="MS P ゴシック"/>
            <charset val="128"/>
          </rPr>
          <t xml:space="preserve">
</t>
        </r>
        <r>
          <rPr>
            <sz val="9"/>
            <color rgb="FF000000"/>
            <rFont val="MS P ゴシック"/>
            <charset val="128"/>
          </rPr>
          <t>ただし、例えば、介護報酬のサービス提供月の２か月遅れで賃金の支払いを行っている場合は、６月～５月までと記入してください。</t>
        </r>
      </text>
    </comment>
    <comment ref="Z60" authorId="0" shapeId="0" xr:uid="{1079157F-38B2-472B-89D9-D0571621BEF6}">
      <text>
        <r>
          <rPr>
            <sz val="9"/>
            <color rgb="FF000000"/>
            <rFont val="MS P ゴシック"/>
            <family val="3"/>
            <charset val="128"/>
          </rPr>
          <t>別紙様式２－３及び２－４に記入した内容をもとに、令和６年６月以降の10か月分の値が自動で入力されます。</t>
        </r>
      </text>
    </comment>
    <comment ref="Z61" authorId="0" shapeId="0" xr:uid="{7E76AC51-FAF7-4675-8268-8B5E6E883043}">
      <text>
        <r>
          <rPr>
            <sz val="9"/>
            <color rgb="FF000000"/>
            <rFont val="MS P ゴシック"/>
            <family val="3"/>
            <charset val="128"/>
          </rPr>
          <t>令和５年度以前から算定していた部分の配分も含め、令和６年６月以降の新加算の配分方法のうち、
基本給等（基本給又は決まって毎月支払われる手当）で行っている賃金改善の総額を記入してください。
②が①を下回る場合は、令和６年度中に加算を原資とする一時金等の一部を基本給等の引上げに付け替えるなどの対応が必要です。</t>
        </r>
      </text>
    </comment>
    <comment ref="Y70" authorId="0" shapeId="0" xr:uid="{810A96F5-7C3E-4D65-A825-C54DA780D522}">
      <text>
        <r>
          <rPr>
            <sz val="9"/>
            <color rgb="FF000000"/>
            <rFont val="MS P ゴシック"/>
            <charset val="128"/>
          </rPr>
          <t>この金額は、賃金改善期間における基本給等の引上げ額の目安となります。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月額賃金改善要件</t>
        </r>
        <r>
          <rPr>
            <sz val="9"/>
            <color rgb="FF000000"/>
            <rFont val="MS P ゴシック"/>
            <charset val="128"/>
          </rPr>
          <t>Ⅱ</t>
        </r>
        <r>
          <rPr>
            <sz val="9"/>
            <color rgb="FF000000"/>
            <rFont val="MS P ゴシック"/>
            <charset val="128"/>
          </rPr>
          <t>を満たしながら賃金改善を行うことができます。</t>
        </r>
      </text>
    </comment>
    <comment ref="Z81" authorId="0" shapeId="0" xr:uid="{D0CD2ED5-C922-4E99-B69C-C8D1FA3540B2}">
      <text>
        <r>
          <rPr>
            <sz val="9"/>
            <color rgb="FF000000"/>
            <rFont val="MS P ゴシック"/>
            <charset val="128"/>
          </rPr>
          <t>旧ベースアップ等加算による賃金改善の見込額を、福祉・介護職員とその他の職種の職員に分けて、直接記入してください。
なお、ⅰとⅱの合計額は、３（３）①に表示される旧ベースアップ等加算の見込額を上回る必要があります。
推計の具体的な方法は問いませんが、基本情報入力シートの図を参考に、旧ベースアップ等加算を配分するために行う
各職員の賃金改善の所要額を積み上げる（足し上げる）などの方法により推計してください。
また、事業所ごとの内訳ではなく、本計画書で一括して届出を行う事業所全体の金額を記入してください。</t>
        </r>
      </text>
    </comment>
    <comment ref="Z85" authorId="0" shapeId="0" xr:uid="{E753A45D-D7DF-4949-8AFB-042703D0C326}">
      <text>
        <r>
          <rPr>
            <sz val="9"/>
            <color rgb="FF000000"/>
            <rFont val="MS P ゴシック"/>
            <charset val="128"/>
          </rPr>
          <t>この金額は、賃金改善期間における基本給等の引上げによる賃金改善の目安となります。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旧ベースアップ等加算の要件を満たしながら賃金改善を行うことができます。</t>
        </r>
      </text>
    </comment>
    <comment ref="AE189" authorId="0" shapeId="0" xr:uid="{20791434-59A2-4D40-B10A-D698E3B82E27}">
      <text>
        <r>
          <rPr>
            <sz val="9"/>
            <color rgb="FF000000"/>
            <rFont val="MS P ゴシック"/>
            <charset val="128"/>
          </rPr>
          <t>令和７年度に繰り越す額（２（１）①</t>
        </r>
        <r>
          <rPr>
            <sz val="9"/>
            <color rgb="FF000000"/>
            <rFont val="MS P ゴシック"/>
            <charset val="128"/>
          </rPr>
          <t>ⅰ</t>
        </r>
        <r>
          <rPr>
            <sz val="9"/>
            <color rgb="FF000000"/>
            <rFont val="MS P ゴシック"/>
            <charset val="128"/>
          </rPr>
          <t>ア）がない場合は、この欄へのチェック（✓）は不要です。</t>
        </r>
      </text>
    </comment>
    <comment ref="B209" authorId="0" shapeId="0" xr:uid="{C4C10F13-E246-400F-833A-E70A601376F3}">
      <text>
        <r>
          <rPr>
            <sz val="9"/>
            <color rgb="FF000000"/>
            <rFont val="MS P ゴシック"/>
            <charset val="128"/>
          </rPr>
          <t>空欄が表示される項目は、記入が不要のため、</t>
        </r>
        <r>
          <rPr>
            <sz val="9"/>
            <color rgb="FF000000"/>
            <rFont val="MS P ゴシック"/>
            <charset val="128"/>
          </rPr>
          <t xml:space="preserve">
</t>
        </r>
        <r>
          <rPr>
            <sz val="9"/>
            <color rgb="FF000000"/>
            <rFont val="MS P ゴシック"/>
            <charset val="128"/>
          </rPr>
          <t>対応する必要はありません。</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P13" authorId="0" shapeId="0" xr:uid="{80B711EE-EA39-4C27-AA15-77B8E1668742}">
      <text>
        <r>
          <rPr>
            <sz val="12"/>
            <color indexed="81"/>
            <rFont val="MS P ゴシック"/>
            <family val="3"/>
            <charset val="128"/>
          </rPr>
          <t>処遇改善加算を取得せずに特定加算・
ベースアップ等加算を取得することはできません。</t>
        </r>
      </text>
    </comment>
    <comment ref="Q13" authorId="0" shapeId="0" xr:uid="{93850CA7-D812-42B8-A7BF-A77A271BD639}">
      <text>
        <r>
          <rPr>
            <sz val="12"/>
            <color indexed="81"/>
            <rFont val="MS P ゴシック"/>
            <family val="3"/>
            <charset val="128"/>
          </rPr>
          <t>・令和５年度の加算率と比較して、令和６年４・５月の加算率が低くなっている場合は、
加算率が赤字で表示されます。
・「特定加算Ⅱ」を選択し、加算率に「エラー」が表示された場合は、配置等要件に関する加算がないサービスのため、「特定加算Ⅰ」を選択してください。</t>
        </r>
      </text>
    </comment>
    <comment ref="R13" authorId="0" shapeId="0" xr:uid="{3FC6C492-200F-4E02-9576-1E94F2CC6DD1}">
      <text>
        <r>
          <rPr>
            <sz val="12"/>
            <color indexed="81"/>
            <rFont val="MS P ゴシック"/>
            <family val="3"/>
            <charset val="128"/>
          </rPr>
          <t>各加算の「算定対象月」（通常は４月～５月）を記入してください。
※「賃金改善実施期間」（賃金の支払い方法により、６月～７月となることもある）ではありません。</t>
        </r>
      </text>
    </comment>
    <comment ref="AK13" authorId="0" shapeId="0" xr:uid="{5B2C2DDA-A81D-4C15-9AB5-F59DCBF204E0}">
      <text>
        <r>
          <rPr>
            <sz val="12"/>
            <color indexed="81"/>
            <rFont val="MS P ゴシック"/>
            <family val="3"/>
            <charset val="128"/>
          </rPr>
          <t>・当該事業所に従事する経験・技能のある福祉・介護職員のうち月額８万円以上の賃金改善を行った又は改善後の賃金が年額440万円以上となる見込みの者の実人数を記載してください。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t>
        </r>
      </text>
    </comment>
    <comment ref="AL13" authorId="0" shapeId="0" xr:uid="{1AA52752-8C25-422D-858F-24B5BAC4F805}">
      <text>
        <r>
          <rPr>
            <sz val="12"/>
            <color indexed="81"/>
            <rFont val="MS P ゴシック"/>
            <family val="3"/>
            <charset val="128"/>
          </rPr>
          <t>配置等要件に関する加算がない重度障害者等包括支援、施設入所支援、短期入所、就労定着支援、居宅訪問型児童発達支援、保育所等訪問支援が特定加算Ⅰを取得する場合は、「対象加算なし」を選択してください。</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O12" authorId="0" shapeId="0" xr:uid="{715973D4-99A1-48DC-90D0-66CA5E55EA96}">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U12" authorId="0" shapeId="0" xr:uid="{5F302C53-11AE-4D16-A330-C9AA8D2CB1BF}">
      <text>
        <r>
          <rPr>
            <sz val="11"/>
            <color indexed="81"/>
            <rFont val="MS P ゴシック"/>
            <family val="3"/>
            <charset val="128"/>
          </rPr>
          <t>・加算の要件上は問題ありませんが、令和６年４・５月の加算率の合計と比較して、
令和６年６月以降の加算率が低くなっている場合は、加算率が赤字で表示されます。
・「新加算Ⅱ」を選択し、加算率に「エラー」が表示された場合は、配置等要件に関する加算がないサービスのため、「新加算Ⅰ」を選択してください。</t>
        </r>
      </text>
    </comment>
    <comment ref="V12" authorId="0" shapeId="0" xr:uid="{868E5F59-3EE2-45B9-ACE9-2D0244A7DF04}">
      <text>
        <r>
          <rPr>
            <sz val="11"/>
            <color indexed="81"/>
            <rFont val="MS P ゴシック"/>
            <family val="3"/>
            <charset val="128"/>
          </rPr>
          <t>各加算の「算定対象月」（通常は６月～翌年３月）を記入してください。
※「賃金改善実施期間」（賃金の支払い方法により、８月～翌年５月となることもある）ではありません.</t>
        </r>
      </text>
    </comment>
    <comment ref="AQ13" authorId="0" shapeId="0" xr:uid="{44479893-772C-474B-94F8-8D8CF20931B7}">
      <text>
        <r>
          <rPr>
            <sz val="11"/>
            <color indexed="81"/>
            <rFont val="MS P ゴシック"/>
            <family val="3"/>
            <charset val="128"/>
          </rPr>
          <t>・当該事業所に従事する経験・技能のある福祉・介護職員のうち月額８万円以上の賃金改善を行った又は改善後の賃金が年額440万円以上となる見込みの者の実人数を記載してください。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t>
        </r>
      </text>
    </comment>
    <comment ref="AR13" authorId="0" shapeId="0" xr:uid="{E01C946D-68D4-42B3-9548-7ACE44BB815F}">
      <text>
        <r>
          <rPr>
            <sz val="11"/>
            <color indexed="81"/>
            <rFont val="MS P ゴシック"/>
            <family val="3"/>
            <charset val="128"/>
          </rPr>
          <t>配置等要件に関する加算がない重度障害者等包括支援、施設入所支援、短期入所、就労定着支援、居宅訪問型児童発達支援、保育所等訪問支援が特定加算Ⅰを取得する場合は、「対象加算なし」を選択してください。</t>
        </r>
      </text>
    </comment>
    <comment ref="BI13" authorId="0" shapeId="0" xr:uid="{6AB772BC-70B5-4F58-A9DA-7416DC19B6A7}">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 ref="AC14" authorId="0" shapeId="0" xr:uid="{1553246E-BD9F-4EB5-9AC2-F76903E5C543}">
      <text>
        <r>
          <rPr>
            <sz val="11"/>
            <color indexed="81"/>
            <rFont val="MS P ゴシック"/>
            <family val="3"/>
            <charset val="128"/>
          </rPr>
          <t>加算の要件上は問題ありませんが、算定期間の終わりが令和７年３月になっていない場合は、
赤字で表示されます。新加算Ⅰ～Ⅳへの令和６年度中の区分変更を予定している場合は、
別紙様式2-4で色の付いたセルに記入してください。(事業所の廃止等を検討している場合を除く。）</t>
        </r>
      </text>
    </comment>
    <comment ref="T16" authorId="0" shapeId="0" xr:uid="{8CD51243-34C5-4FF6-A52E-EA16938AF9E2}">
      <text>
        <r>
          <rPr>
            <sz val="11"/>
            <color indexed="81"/>
            <rFont val="MS P ゴシック"/>
            <family val="3"/>
            <charset val="128"/>
          </rPr>
          <t>必須ではありませんが、令和７年度の新加算Ⅰ～Ⅳの算定に向けた計画的な準備のため、
可能な限り選択するようにしてください。</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O12" authorId="0" shapeId="0" xr:uid="{A72B073C-55D6-4758-9BB8-895D7FCDD89A}">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S12" authorId="0" shapeId="0" xr:uid="{18174517-D8B5-4E3D-BBD3-263142E25638}">
      <text>
        <r>
          <rPr>
            <sz val="11"/>
            <color indexed="81"/>
            <rFont val="MS P ゴシック"/>
            <family val="3"/>
            <charset val="128"/>
          </rPr>
          <t>令和６年度中に、新加算の加算区分の変更を行う予定の事業所がある場合に限り、
「区分変更後の算定予定」の行に記載してください。
また、新加算の経過措置区分Ⅴから、他の経過措置区分Ⅴへと移行することはできません。
（例:新加算Ⅴ(2)から新加算Ⅴ(1)への移行は不可。新加算Ⅰへの移行は可）</t>
        </r>
      </text>
    </comment>
    <comment ref="U12" authorId="0" shapeId="0" xr:uid="{1D4B323F-692E-4D25-895D-58B4CF1C8D31}">
      <text>
        <r>
          <rPr>
            <sz val="11"/>
            <color indexed="81"/>
            <rFont val="MS P ゴシック"/>
            <family val="3"/>
            <charset val="128"/>
          </rPr>
          <t>区分変更前の加算率と比較して、区分変更後の加算率が低くなっている場合は、
加算率が赤字で表示されます。
・「新加算Ⅱ」を選択し、加算率に「エラー」が表示された場合は、配置等要件に関する加算がないサービスのため、「新加算Ⅰ」を選択してください。</t>
        </r>
      </text>
    </comment>
    <comment ref="V12" authorId="0" shapeId="0" xr:uid="{ACB9E0CF-14D3-4549-9A41-616D99445727}">
      <text>
        <r>
          <rPr>
            <sz val="11"/>
            <color indexed="81"/>
            <rFont val="MS P ゴシック"/>
            <family val="3"/>
            <charset val="128"/>
          </rPr>
          <t>加算の要件上は問題ありませんが、算定期間の終わりが令和７年３月になっていない場合は、赤字で表示されます。
年度内に廃止予定の事業所以外は、算定対象月の終わりは令和７年３月にしてください。</t>
        </r>
      </text>
    </comment>
    <comment ref="AQ13" authorId="0" shapeId="0" xr:uid="{816E65AA-1FC8-484C-ADD7-9F27B58FFD3C}">
      <text>
        <r>
          <rPr>
            <sz val="11"/>
            <color indexed="81"/>
            <rFont val="MS P ゴシック"/>
            <family val="3"/>
            <charset val="128"/>
          </rPr>
          <t>・当該事業所に従事する経験・技能のある福祉・介護職員のうち月額８万円以上の賃金改善を行った又は改善後の賃金が年額440万円以上となる見込みの者の実人数を記載してください。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t>
        </r>
      </text>
    </comment>
    <comment ref="AR13" authorId="0" shapeId="0" xr:uid="{F0358971-AB99-4804-BB27-445D47D715CB}">
      <text>
        <r>
          <rPr>
            <sz val="11"/>
            <color indexed="81"/>
            <rFont val="MS P ゴシック"/>
            <family val="3"/>
            <charset val="128"/>
          </rPr>
          <t>配置等要件に関する加算がない重度障害者等包括支援、施設入所支援、短期入所、就労定着支援、居宅訪問型児童発達支援、保育所等訪問支援が特定加算Ⅰを取得する場合は、「対象加算なし」を選択してください</t>
        </r>
      </text>
    </comment>
  </commentList>
</comments>
</file>

<file path=xl/sharedStrings.xml><?xml version="1.0" encoding="utf-8"?>
<sst xmlns="http://schemas.openxmlformats.org/spreadsheetml/2006/main" count="11164" uniqueCount="2388">
  <si>
    <t>電話番号</t>
    <rPh sb="0" eb="2">
      <t>デンワ</t>
    </rPh>
    <rPh sb="2" eb="4">
      <t>バンゴウ</t>
    </rPh>
    <phoneticPr fontId="12"/>
  </si>
  <si>
    <t>円</t>
    <rPh sb="0" eb="1">
      <t>エン</t>
    </rPh>
    <phoneticPr fontId="12"/>
  </si>
  <si>
    <t>日</t>
    <rPh sb="0" eb="1">
      <t>ニチ</t>
    </rPh>
    <phoneticPr fontId="12"/>
  </si>
  <si>
    <t>月</t>
    <rPh sb="0" eb="1">
      <t>ゲツ</t>
    </rPh>
    <phoneticPr fontId="12"/>
  </si>
  <si>
    <t>年</t>
    <rPh sb="0" eb="1">
      <t>ネン</t>
    </rPh>
    <phoneticPr fontId="12"/>
  </si>
  <si>
    <t>法人名</t>
    <rPh sb="0" eb="2">
      <t>ホウジン</t>
    </rPh>
    <rPh sb="2" eb="3">
      <t>メイ</t>
    </rPh>
    <phoneticPr fontId="12"/>
  </si>
  <si>
    <t>〒</t>
    <phoneticPr fontId="12"/>
  </si>
  <si>
    <t>フリガナ</t>
    <phoneticPr fontId="12"/>
  </si>
  <si>
    <t>①</t>
    <phoneticPr fontId="12"/>
  </si>
  <si>
    <t>②</t>
    <phoneticPr fontId="12"/>
  </si>
  <si>
    <t>年</t>
    <phoneticPr fontId="12"/>
  </si>
  <si>
    <t>月</t>
    <phoneticPr fontId="12"/>
  </si>
  <si>
    <t>～</t>
    <phoneticPr fontId="12"/>
  </si>
  <si>
    <t>月</t>
    <rPh sb="0" eb="1">
      <t>ツキ</t>
    </rPh>
    <phoneticPr fontId="12"/>
  </si>
  <si>
    <t>サービス区分</t>
    <phoneticPr fontId="12"/>
  </si>
  <si>
    <t>令和</t>
    <rPh sb="0" eb="2">
      <t>レイワ</t>
    </rPh>
    <phoneticPr fontId="12"/>
  </si>
  <si>
    <t>特定加算Ⅰ</t>
    <rPh sb="0" eb="2">
      <t>トクテイ</t>
    </rPh>
    <rPh sb="2" eb="4">
      <t>カサン</t>
    </rPh>
    <phoneticPr fontId="12"/>
  </si>
  <si>
    <t>特定加算Ⅱ</t>
    <rPh sb="0" eb="2">
      <t>トクテイ</t>
    </rPh>
    <rPh sb="2" eb="4">
      <t>カサン</t>
    </rPh>
    <phoneticPr fontId="12"/>
  </si>
  <si>
    <t>ホームページ
への掲載</t>
    <rPh sb="9" eb="11">
      <t>ケイサイ</t>
    </rPh>
    <phoneticPr fontId="12"/>
  </si>
  <si>
    <t>その他</t>
    <rPh sb="2" eb="3">
      <t>タ</t>
    </rPh>
    <phoneticPr fontId="12"/>
  </si>
  <si>
    <t>（</t>
    <phoneticPr fontId="12"/>
  </si>
  <si>
    <t>）</t>
    <phoneticPr fontId="12"/>
  </si>
  <si>
    <t>基本給</t>
    <rPh sb="0" eb="3">
      <t>キホンキュウ</t>
    </rPh>
    <phoneticPr fontId="12"/>
  </si>
  <si>
    <t>賞与</t>
    <rPh sb="0" eb="2">
      <t>ショウヨ</t>
    </rPh>
    <phoneticPr fontId="12"/>
  </si>
  <si>
    <t>月</t>
    <rPh sb="0" eb="1">
      <t>ガツ</t>
    </rPh>
    <phoneticPr fontId="12"/>
  </si>
  <si>
    <t>実施済</t>
    <rPh sb="0" eb="2">
      <t>ジッシ</t>
    </rPh>
    <rPh sb="2" eb="3">
      <t>ズ</t>
    </rPh>
    <phoneticPr fontId="12"/>
  </si>
  <si>
    <t>予定</t>
    <rPh sb="0" eb="2">
      <t>ヨテイ</t>
    </rPh>
    <phoneticPr fontId="12"/>
  </si>
  <si>
    <t>資格等に応じて昇給する仕組み
※「介護福祉士」や「実務者研修修了者」などの取得に応じて昇給する仕組みを指す。ただし、介護福祉士資格を有して就業する者についても昇給が図られる仕組みであることを要する。</t>
    <phoneticPr fontId="12"/>
  </si>
  <si>
    <t>イ</t>
    <phoneticPr fontId="12"/>
  </si>
  <si>
    <t>経験に応じて昇給する仕組み
※「勤続年数」や「経験年数」などに応じて昇給する仕組みを指す。</t>
    <phoneticPr fontId="12"/>
  </si>
  <si>
    <t>一定の基準に基づき定期に昇給を判定する仕組み
※「実技試験」や「人事評価」などの結果に基づき昇給する仕組みを指す。ただし、客観的な評価基準や昇給条件が明文化されていることを要する。</t>
    <phoneticPr fontId="12"/>
  </si>
  <si>
    <t>資格取得のための支援の実施</t>
    <rPh sb="0" eb="2">
      <t>シカク</t>
    </rPh>
    <rPh sb="2" eb="4">
      <t>シュトク</t>
    </rPh>
    <rPh sb="8" eb="10">
      <t>シエン</t>
    </rPh>
    <rPh sb="11" eb="13">
      <t>ジッシ</t>
    </rPh>
    <phoneticPr fontId="12"/>
  </si>
  <si>
    <t>その他（</t>
    <rPh sb="2" eb="3">
      <t>タ</t>
    </rPh>
    <phoneticPr fontId="12"/>
  </si>
  <si>
    <t>ヶ月）</t>
    <rPh sb="1" eb="2">
      <t>ゲツ</t>
    </rPh>
    <phoneticPr fontId="12"/>
  </si>
  <si>
    <t>)</t>
    <phoneticPr fontId="12"/>
  </si>
  <si>
    <t>サービス名</t>
    <rPh sb="4" eb="5">
      <t>メイ</t>
    </rPh>
    <phoneticPr fontId="12"/>
  </si>
  <si>
    <t>会議録、周知文書</t>
    <rPh sb="0" eb="3">
      <t>カイギロク</t>
    </rPh>
    <rPh sb="4" eb="6">
      <t>シュウチ</t>
    </rPh>
    <rPh sb="6" eb="8">
      <t>ブンショ</t>
    </rPh>
    <phoneticPr fontId="12"/>
  </si>
  <si>
    <t>サービス提供体制強化加算等の算定状況に応じた加算率</t>
    <rPh sb="14" eb="16">
      <t>サンテイ</t>
    </rPh>
    <phoneticPr fontId="12"/>
  </si>
  <si>
    <t>月～令和</t>
    <rPh sb="0" eb="1">
      <t>ツキ</t>
    </rPh>
    <rPh sb="2" eb="4">
      <t>レイワ</t>
    </rPh>
    <phoneticPr fontId="12"/>
  </si>
  <si>
    <t>①</t>
    <phoneticPr fontId="12"/>
  </si>
  <si>
    <t>【記入上の注意】</t>
    <rPh sb="1" eb="3">
      <t>キニュウ</t>
    </rPh>
    <rPh sb="3" eb="4">
      <t>ジョウ</t>
    </rPh>
    <rPh sb="5" eb="7">
      <t>チュウイ</t>
    </rPh>
    <phoneticPr fontId="12"/>
  </si>
  <si>
    <t>・</t>
    <phoneticPr fontId="12"/>
  </si>
  <si>
    <t>手当（新設）</t>
    <rPh sb="0" eb="2">
      <t>テアテ</t>
    </rPh>
    <rPh sb="3" eb="5">
      <t>シンセツ</t>
    </rPh>
    <phoneticPr fontId="12"/>
  </si>
  <si>
    <t>手当（既存の増額）</t>
    <rPh sb="0" eb="2">
      <t>テアテ</t>
    </rPh>
    <rPh sb="3" eb="5">
      <t>キソン</t>
    </rPh>
    <rPh sb="6" eb="8">
      <t>ゾウガク</t>
    </rPh>
    <phoneticPr fontId="12"/>
  </si>
  <si>
    <t>代表者</t>
    <rPh sb="0" eb="3">
      <t>ダイヒョウシャ</t>
    </rPh>
    <phoneticPr fontId="12"/>
  </si>
  <si>
    <t>職名</t>
    <rPh sb="0" eb="2">
      <t>ショクメイ</t>
    </rPh>
    <phoneticPr fontId="12"/>
  </si>
  <si>
    <t>氏名</t>
    <rPh sb="0" eb="2">
      <t>シメイ</t>
    </rPh>
    <phoneticPr fontId="12"/>
  </si>
  <si>
    <t>提出先</t>
    <rPh sb="0" eb="2">
      <t>テイシュツ</t>
    </rPh>
    <rPh sb="2" eb="3">
      <t>サキ</t>
    </rPh>
    <phoneticPr fontId="12"/>
  </si>
  <si>
    <t>名称</t>
    <rPh sb="0" eb="2">
      <t>メイショウ</t>
    </rPh>
    <phoneticPr fontId="12"/>
  </si>
  <si>
    <t>法人住所</t>
    <rPh sb="0" eb="2">
      <t>ホウジン</t>
    </rPh>
    <rPh sb="2" eb="4">
      <t>ジュウショ</t>
    </rPh>
    <phoneticPr fontId="12"/>
  </si>
  <si>
    <t>法人代表者</t>
    <rPh sb="0" eb="2">
      <t>ホウジン</t>
    </rPh>
    <rPh sb="2" eb="5">
      <t>ダイヒョウシャ</t>
    </rPh>
    <phoneticPr fontId="12"/>
  </si>
  <si>
    <t>通し番号</t>
    <rPh sb="0" eb="1">
      <t>トオ</t>
    </rPh>
    <rPh sb="2" eb="4">
      <t>バンゴウ</t>
    </rPh>
    <phoneticPr fontId="12"/>
  </si>
  <si>
    <t>住所１（番地・住居番号まで）</t>
    <rPh sb="0" eb="2">
      <t>ジュウショ</t>
    </rPh>
    <rPh sb="4" eb="6">
      <t>バンチ</t>
    </rPh>
    <rPh sb="7" eb="9">
      <t>ジュウキョ</t>
    </rPh>
    <rPh sb="9" eb="11">
      <t>バンゴウ</t>
    </rPh>
    <phoneticPr fontId="12"/>
  </si>
  <si>
    <t>住所２（建物名等）</t>
    <rPh sb="0" eb="2">
      <t>ジュウショ</t>
    </rPh>
    <rPh sb="4" eb="6">
      <t>タテモノ</t>
    </rPh>
    <rPh sb="6" eb="7">
      <t>メイ</t>
    </rPh>
    <rPh sb="7" eb="8">
      <t>トウ</t>
    </rPh>
    <phoneticPr fontId="12"/>
  </si>
  <si>
    <t>－</t>
    <phoneticPr fontId="12"/>
  </si>
  <si>
    <t>指定権者名</t>
    <rPh sb="0" eb="2">
      <t>シテイ</t>
    </rPh>
    <rPh sb="2" eb="3">
      <t>ケン</t>
    </rPh>
    <rPh sb="3" eb="4">
      <t>ジャ</t>
    </rPh>
    <rPh sb="4" eb="5">
      <t>メイ</t>
    </rPh>
    <phoneticPr fontId="12"/>
  </si>
  <si>
    <t>事業所名</t>
    <rPh sb="0" eb="2">
      <t>ジギョウ</t>
    </rPh>
    <rPh sb="2" eb="3">
      <t>ショ</t>
    </rPh>
    <rPh sb="3" eb="4">
      <t>メイ</t>
    </rPh>
    <phoneticPr fontId="12"/>
  </si>
  <si>
    <t>サービス名</t>
    <rPh sb="4" eb="5">
      <t>メイ</t>
    </rPh>
    <phoneticPr fontId="12"/>
  </si>
  <si>
    <t>〒結合</t>
    <rPh sb="1" eb="3">
      <t>ケツゴウ</t>
    </rPh>
    <phoneticPr fontId="12"/>
  </si>
  <si>
    <t>本計画書の内容を雇用する全ての職員に対して周知しました。</t>
    <rPh sb="0" eb="1">
      <t>ホン</t>
    </rPh>
    <rPh sb="1" eb="4">
      <t>ケイカクショ</t>
    </rPh>
    <rPh sb="5" eb="7">
      <t>ナイヨウ</t>
    </rPh>
    <rPh sb="8" eb="10">
      <t>コヨウ</t>
    </rPh>
    <rPh sb="12" eb="13">
      <t>スベ</t>
    </rPh>
    <rPh sb="15" eb="17">
      <t>ショクイン</t>
    </rPh>
    <rPh sb="18" eb="19">
      <t>タイ</t>
    </rPh>
    <rPh sb="21" eb="23">
      <t>シュウチ</t>
    </rPh>
    <phoneticPr fontId="12"/>
  </si>
  <si>
    <t>事業所名</t>
    <rPh sb="0" eb="3">
      <t>ジギョウショ</t>
    </rPh>
    <rPh sb="3" eb="4">
      <t>メイ</t>
    </rPh>
    <phoneticPr fontId="12"/>
  </si>
  <si>
    <t>書類作成担当者</t>
    <rPh sb="0" eb="2">
      <t>ショルイ</t>
    </rPh>
    <rPh sb="2" eb="4">
      <t>サクセイ</t>
    </rPh>
    <rPh sb="4" eb="7">
      <t>タントウシャ</t>
    </rPh>
    <phoneticPr fontId="12"/>
  </si>
  <si>
    <t>法人名</t>
    <rPh sb="0" eb="2">
      <t>ホウジン</t>
    </rPh>
    <rPh sb="2" eb="3">
      <t>メイ</t>
    </rPh>
    <phoneticPr fontId="12"/>
  </si>
  <si>
    <t>フリガナ</t>
    <phoneticPr fontId="12"/>
  </si>
  <si>
    <t>E-mail</t>
    <phoneticPr fontId="12"/>
  </si>
  <si>
    <t>連絡先</t>
    <rPh sb="0" eb="3">
      <t>レンラクサキ</t>
    </rPh>
    <phoneticPr fontId="12"/>
  </si>
  <si>
    <t>法人所在地</t>
    <rPh sb="0" eb="2">
      <t>ホウジン</t>
    </rPh>
    <rPh sb="2" eb="5">
      <t>ショザイチ</t>
    </rPh>
    <phoneticPr fontId="12"/>
  </si>
  <si>
    <t>連絡先</t>
    <rPh sb="0" eb="3">
      <t>レンラクサキ</t>
    </rPh>
    <phoneticPr fontId="12"/>
  </si>
  <si>
    <t>書類作成
担当者</t>
    <rPh sb="0" eb="2">
      <t>ショルイ</t>
    </rPh>
    <rPh sb="2" eb="4">
      <t>サクセイ</t>
    </rPh>
    <rPh sb="5" eb="8">
      <t>タントウシャ</t>
    </rPh>
    <phoneticPr fontId="12"/>
  </si>
  <si>
    <t>労働基準法、労働災害補償保険法、最低賃金法、労働安全衛生法、雇用保険法その他の労働に関する法令に違反し、罰金以上の刑に処せられていません。</t>
    <rPh sb="0" eb="2">
      <t>ロウドウ</t>
    </rPh>
    <rPh sb="2" eb="5">
      <t>キジュンホウ</t>
    </rPh>
    <rPh sb="6" eb="8">
      <t>ロウドウ</t>
    </rPh>
    <rPh sb="8" eb="10">
      <t>サイガイ</t>
    </rPh>
    <rPh sb="10" eb="12">
      <t>ホショウ</t>
    </rPh>
    <rPh sb="12" eb="15">
      <t>ホケンホウ</t>
    </rPh>
    <rPh sb="16" eb="18">
      <t>サイテイ</t>
    </rPh>
    <rPh sb="18" eb="21">
      <t>チンギンホウ</t>
    </rPh>
    <rPh sb="22" eb="24">
      <t>ロウドウ</t>
    </rPh>
    <rPh sb="24" eb="26">
      <t>アンゼン</t>
    </rPh>
    <rPh sb="26" eb="29">
      <t>エイセイホウ</t>
    </rPh>
    <rPh sb="30" eb="32">
      <t>コヨウ</t>
    </rPh>
    <rPh sb="32" eb="35">
      <t>ホケンホウ</t>
    </rPh>
    <rPh sb="37" eb="38">
      <t>タ</t>
    </rPh>
    <rPh sb="39" eb="41">
      <t>ロウドウ</t>
    </rPh>
    <rPh sb="42" eb="43">
      <t>カン</t>
    </rPh>
    <rPh sb="45" eb="47">
      <t>ホウレイ</t>
    </rPh>
    <rPh sb="48" eb="50">
      <t>イハン</t>
    </rPh>
    <rPh sb="52" eb="54">
      <t>バッキン</t>
    </rPh>
    <rPh sb="54" eb="56">
      <t>イジョウ</t>
    </rPh>
    <rPh sb="57" eb="58">
      <t>ケイ</t>
    </rPh>
    <rPh sb="59" eb="60">
      <t>ショ</t>
    </rPh>
    <phoneticPr fontId="12"/>
  </si>
  <si>
    <t>労働保険料の納付が適正に行われています。</t>
    <rPh sb="0" eb="2">
      <t>ロウドウ</t>
    </rPh>
    <rPh sb="2" eb="5">
      <t>ホケンリョウ</t>
    </rPh>
    <rPh sb="6" eb="8">
      <t>ノウフ</t>
    </rPh>
    <rPh sb="9" eb="11">
      <t>テキセイ</t>
    </rPh>
    <rPh sb="12" eb="13">
      <t>オコナ</t>
    </rPh>
    <phoneticPr fontId="12"/>
  </si>
  <si>
    <t>―</t>
    <phoneticPr fontId="12"/>
  </si>
  <si>
    <t>労働保険関係成立届、確定保険料申告書</t>
    <rPh sb="0" eb="2">
      <t>ロウドウ</t>
    </rPh>
    <rPh sb="2" eb="4">
      <t>ホケン</t>
    </rPh>
    <rPh sb="4" eb="6">
      <t>カンケイ</t>
    </rPh>
    <rPh sb="6" eb="8">
      <t>セイリツ</t>
    </rPh>
    <rPh sb="8" eb="9">
      <t>トド</t>
    </rPh>
    <rPh sb="10" eb="12">
      <t>カクテイ</t>
    </rPh>
    <rPh sb="12" eb="15">
      <t>ホケンリョウ</t>
    </rPh>
    <rPh sb="15" eb="18">
      <t>シンコクショ</t>
    </rPh>
    <phoneticPr fontId="12"/>
  </si>
  <si>
    <t>１　提出先に関する情報</t>
    <rPh sb="2" eb="4">
      <t>テイシュツ</t>
    </rPh>
    <rPh sb="4" eb="5">
      <t>サキ</t>
    </rPh>
    <rPh sb="6" eb="7">
      <t>カン</t>
    </rPh>
    <rPh sb="9" eb="11">
      <t>ジョウホウ</t>
    </rPh>
    <phoneticPr fontId="9"/>
  </si>
  <si>
    <t>２　基本情報</t>
    <rPh sb="2" eb="4">
      <t>キホン</t>
    </rPh>
    <rPh sb="4" eb="6">
      <t>ジョウホウ</t>
    </rPh>
    <phoneticPr fontId="9"/>
  </si>
  <si>
    <t>(</t>
    <phoneticPr fontId="12"/>
  </si>
  <si>
    <t>か月</t>
    <rPh sb="1" eb="2">
      <t>ゲツ</t>
    </rPh>
    <phoneticPr fontId="12"/>
  </si>
  <si>
    <t>（上記取組の開始時期）</t>
    <rPh sb="1" eb="3">
      <t>ジョウキ</t>
    </rPh>
    <rPh sb="3" eb="5">
      <t>トリクミ</t>
    </rPh>
    <rPh sb="6" eb="8">
      <t>カイシ</t>
    </rPh>
    <rPh sb="8" eb="10">
      <t>ジキ</t>
    </rPh>
    <phoneticPr fontId="12"/>
  </si>
  <si>
    <t>（</t>
  </si>
  <si>
    <t>事業所の所在地</t>
    <rPh sb="0" eb="3">
      <t>ジギョウショ</t>
    </rPh>
    <rPh sb="4" eb="7">
      <t>ショザイチ</t>
    </rPh>
    <phoneticPr fontId="12"/>
  </si>
  <si>
    <t>都道府県</t>
    <rPh sb="0" eb="4">
      <t>トドウフケン</t>
    </rPh>
    <phoneticPr fontId="12"/>
  </si>
  <si>
    <t>都道府県</t>
    <rPh sb="0" eb="4">
      <t>トドウフケン</t>
    </rPh>
    <phoneticPr fontId="12"/>
  </si>
  <si>
    <t>市区町村</t>
    <rPh sb="0" eb="2">
      <t>シク</t>
    </rPh>
    <rPh sb="2" eb="4">
      <t>チョウソン</t>
    </rPh>
    <phoneticPr fontId="12"/>
  </si>
  <si>
    <t>）</t>
  </si>
  <si>
    <t>イ</t>
    <phoneticPr fontId="12"/>
  </si>
  <si>
    <t>ロ</t>
    <phoneticPr fontId="12"/>
  </si>
  <si>
    <t>ハ</t>
    <phoneticPr fontId="12"/>
  </si>
  <si>
    <t>イの実現のための具体的な取組内容
（該当する項目にチェック（✔）した上で、具体的な内容を記載）</t>
    <rPh sb="14" eb="16">
      <t>ナイヨウ</t>
    </rPh>
    <rPh sb="18" eb="20">
      <t>ガイトウ</t>
    </rPh>
    <rPh sb="22" eb="24">
      <t>コウモク</t>
    </rPh>
    <rPh sb="34" eb="35">
      <t>ウエ</t>
    </rPh>
    <rPh sb="37" eb="40">
      <t>グタイテキ</t>
    </rPh>
    <rPh sb="41" eb="43">
      <t>ナイヨウ</t>
    </rPh>
    <rPh sb="44" eb="46">
      <t>キサイ</t>
    </rPh>
    <phoneticPr fontId="12"/>
  </si>
  <si>
    <t>①</t>
    <phoneticPr fontId="12"/>
  </si>
  <si>
    <t>③</t>
    <phoneticPr fontId="12"/>
  </si>
  <si>
    <t>②</t>
    <phoneticPr fontId="12"/>
  </si>
  <si>
    <t>ロ</t>
    <phoneticPr fontId="12"/>
  </si>
  <si>
    <t>具体的な仕組みの内容（該当するもの全てにチェック（✔）すること。）</t>
    <phoneticPr fontId="12"/>
  </si>
  <si>
    <t>月額平均８万円等の賃金改善を行うに当たり、これまで以上に事業所内の階層や役職にある者に求められる能力や処遇を明確化することが必要であり、規程の整備や研修・実務経験の蓄積などに一定期間を要するため。</t>
    <rPh sb="0" eb="2">
      <t>ゲツガク</t>
    </rPh>
    <rPh sb="2" eb="4">
      <t>ヘイキン</t>
    </rPh>
    <rPh sb="17" eb="18">
      <t>ア</t>
    </rPh>
    <rPh sb="25" eb="27">
      <t>イジョウ</t>
    </rPh>
    <phoneticPr fontId="12"/>
  </si>
  <si>
    <t>（当該事業所における賃金改善の内容の根拠となる規則・規程）</t>
    <rPh sb="1" eb="3">
      <t>トウガイ</t>
    </rPh>
    <rPh sb="3" eb="6">
      <t>ジギョウショ</t>
    </rPh>
    <rPh sb="10" eb="12">
      <t>チンギン</t>
    </rPh>
    <rPh sb="12" eb="14">
      <t>カイゼン</t>
    </rPh>
    <rPh sb="15" eb="17">
      <t>ナイヨウ</t>
    </rPh>
    <rPh sb="18" eb="20">
      <t>コンキョ</t>
    </rPh>
    <rPh sb="23" eb="25">
      <t>キソク</t>
    </rPh>
    <rPh sb="26" eb="28">
      <t>キテイ</t>
    </rPh>
    <phoneticPr fontId="12"/>
  </si>
  <si>
    <t>事業者の共同による採用・人事ローテーション・研修のための制度構築</t>
    <phoneticPr fontId="12"/>
  </si>
  <si>
    <t>研修の受講やキャリア段位制度と人事考課との連動</t>
    <phoneticPr fontId="12"/>
  </si>
  <si>
    <t>エルダー・メンター（仕事やメンタル面のサポート等をする担当者）制度等導入</t>
    <phoneticPr fontId="12"/>
  </si>
  <si>
    <t>上位者・担当者等によるキャリア面談など、キャリアアップ等に関する定期的な相談の機会の確保</t>
    <phoneticPr fontId="12"/>
  </si>
  <si>
    <t>子育てや家族等の介護等と仕事の両立を目指す者のための休業制度等の充実、事業所内託児施設の整備</t>
    <phoneticPr fontId="12"/>
  </si>
  <si>
    <t>職員の事情等の状況に応じた勤務シフトや短時間正規職員制度の導入、職員の希望に即した非正規職員から正規職員への転換の制度等の整備</t>
    <phoneticPr fontId="12"/>
  </si>
  <si>
    <t>有給休暇が取得しやすい環境の整備</t>
    <phoneticPr fontId="12"/>
  </si>
  <si>
    <t>業務や福利厚生制度、メンタルヘルス等の職員相談窓口の設置等相談体制の充実</t>
    <phoneticPr fontId="12"/>
  </si>
  <si>
    <t>雇用管理改善のための管理者に対する研修等の実施</t>
    <phoneticPr fontId="12"/>
  </si>
  <si>
    <t>事故・トラブルへの対応マニュアル等の作成等の体制の整備</t>
    <phoneticPr fontId="12"/>
  </si>
  <si>
    <t>タブレット端末やインカム等のＩＣＴ活用や見守り機器等の介護ロボットやセンサー等の導入による業務量の縮減</t>
    <phoneticPr fontId="12"/>
  </si>
  <si>
    <t>高齢者の活躍（居室やフロア等の掃除、食事の配膳・下膳などのほか、経理や労務、広報なども含めた介護業務以外の業務の提供）等による役割分担の明確化</t>
    <phoneticPr fontId="12"/>
  </si>
  <si>
    <t>５S活動（業務管理の手法の１つ。整理・整頓・清掃・清潔・躾の頭文字をとったもの）等の実践による職場環境の整備</t>
    <phoneticPr fontId="12"/>
  </si>
  <si>
    <t>業務手順書の作成や、記録・報告様式の工夫等による情報共有や作業負担の軽減</t>
    <phoneticPr fontId="12"/>
  </si>
  <si>
    <t>他産業からの転職者、主婦層、中高年齢者等、経験者・有資格者等にこだわらない幅広い採用の仕組みの構築</t>
    <rPh sb="43" eb="45">
      <t>シク</t>
    </rPh>
    <rPh sb="47" eb="49">
      <t>コウチク</t>
    </rPh>
    <phoneticPr fontId="12"/>
  </si>
  <si>
    <t>短時間勤務労働者等も受診可能な健康診断・ストレスチェックや、従業員のための休憩室の設置等健康管理対策の実施</t>
    <rPh sb="10" eb="12">
      <t>ジュシン</t>
    </rPh>
    <rPh sb="12" eb="14">
      <t>カノウ</t>
    </rPh>
    <rPh sb="48" eb="50">
      <t>タイサク</t>
    </rPh>
    <rPh sb="51" eb="53">
      <t>ジッシ</t>
    </rPh>
    <phoneticPr fontId="12"/>
  </si>
  <si>
    <t>地域包括ケアの一員としてのモチベーション向上に資する、地域の児童・生徒や住民との交流の実施</t>
    <rPh sb="0" eb="2">
      <t>チイキ</t>
    </rPh>
    <rPh sb="2" eb="4">
      <t>ホウカツ</t>
    </rPh>
    <rPh sb="7" eb="9">
      <t>イチイン</t>
    </rPh>
    <rPh sb="20" eb="22">
      <t>コウジョウ</t>
    </rPh>
    <rPh sb="23" eb="24">
      <t>シ</t>
    </rPh>
    <rPh sb="27" eb="29">
      <t>チイキ</t>
    </rPh>
    <rPh sb="30" eb="32">
      <t>ジドウ</t>
    </rPh>
    <rPh sb="33" eb="35">
      <t>セイト</t>
    </rPh>
    <rPh sb="36" eb="38">
      <t>ジュウミン</t>
    </rPh>
    <rPh sb="40" eb="42">
      <t>コウリュウ</t>
    </rPh>
    <rPh sb="43" eb="45">
      <t>ジッシ</t>
    </rPh>
    <phoneticPr fontId="12"/>
  </si>
  <si>
    <t>％</t>
    <phoneticPr fontId="12"/>
  </si>
  <si>
    <t>加算提出先</t>
    <rPh sb="0" eb="2">
      <t>カサン</t>
    </rPh>
    <rPh sb="2" eb="4">
      <t>テイシュツ</t>
    </rPh>
    <rPh sb="4" eb="5">
      <t>サキ</t>
    </rPh>
    <phoneticPr fontId="12"/>
  </si>
  <si>
    <t>ベースアップ等加算</t>
    <rPh sb="6" eb="7">
      <t>トウ</t>
    </rPh>
    <rPh sb="7" eb="9">
      <t>カサン</t>
    </rPh>
    <phoneticPr fontId="12"/>
  </si>
  <si>
    <t>３　加算の対象事業所に関する情報</t>
    <rPh sb="2" eb="4">
      <t>カサン</t>
    </rPh>
    <rPh sb="5" eb="7">
      <t>タイショウ</t>
    </rPh>
    <rPh sb="7" eb="9">
      <t>ジギョウ</t>
    </rPh>
    <rPh sb="9" eb="10">
      <t>ショ</t>
    </rPh>
    <rPh sb="11" eb="12">
      <t>カン</t>
    </rPh>
    <rPh sb="14" eb="16">
      <t>ジョウホウ</t>
    </rPh>
    <phoneticPr fontId="12"/>
  </si>
  <si>
    <t>小規模事業所等で加算額全体が少額であるため。</t>
    <rPh sb="0" eb="3">
      <t>ショウキボ</t>
    </rPh>
    <rPh sb="3" eb="6">
      <t>ジギョウショ</t>
    </rPh>
    <rPh sb="6" eb="7">
      <t>トウ</t>
    </rPh>
    <rPh sb="8" eb="11">
      <t>カサンガク</t>
    </rPh>
    <rPh sb="11" eb="13">
      <t>ゼンタイ</t>
    </rPh>
    <rPh sb="14" eb="16">
      <t>ショウガク</t>
    </rPh>
    <phoneticPr fontId="6"/>
  </si>
  <si>
    <t>職員全体の賃金水準が低く、直ちに月額平均８万円等まで賃金を引き上げることが困難であるため。</t>
    <rPh sb="0" eb="2">
      <t>ショクイン</t>
    </rPh>
    <rPh sb="2" eb="4">
      <t>ゼンタイ</t>
    </rPh>
    <rPh sb="5" eb="7">
      <t>チンギン</t>
    </rPh>
    <rPh sb="7" eb="9">
      <t>スイジュン</t>
    </rPh>
    <rPh sb="10" eb="11">
      <t>ヒク</t>
    </rPh>
    <rPh sb="13" eb="14">
      <t>タダ</t>
    </rPh>
    <rPh sb="16" eb="18">
      <t>ゲツガク</t>
    </rPh>
    <rPh sb="18" eb="20">
      <t>ヘイキン</t>
    </rPh>
    <rPh sb="21" eb="23">
      <t>マンエン</t>
    </rPh>
    <rPh sb="23" eb="24">
      <t>トウ</t>
    </rPh>
    <rPh sb="26" eb="28">
      <t>チンギン</t>
    </rPh>
    <rPh sb="29" eb="30">
      <t>ヒ</t>
    </rPh>
    <rPh sb="31" eb="32">
      <t>ア</t>
    </rPh>
    <rPh sb="37" eb="39">
      <t>コンナン</t>
    </rPh>
    <phoneticPr fontId="6"/>
  </si>
  <si>
    <t>←</t>
    <phoneticPr fontId="12"/>
  </si>
  <si>
    <t>処遇改善加算等による賃金改善以外の部分で賃金水準を引き下げません。</t>
    <rPh sb="0" eb="2">
      <t>ショグウ</t>
    </rPh>
    <rPh sb="2" eb="4">
      <t>カイゼン</t>
    </rPh>
    <rPh sb="4" eb="6">
      <t>カサン</t>
    </rPh>
    <rPh sb="6" eb="7">
      <t>トウ</t>
    </rPh>
    <rPh sb="10" eb="12">
      <t>チンギン</t>
    </rPh>
    <rPh sb="12" eb="14">
      <t>カイゼン</t>
    </rPh>
    <rPh sb="14" eb="16">
      <t>イガイ</t>
    </rPh>
    <rPh sb="17" eb="19">
      <t>ブブン</t>
    </rPh>
    <rPh sb="20" eb="22">
      <t>チンギン</t>
    </rPh>
    <rPh sb="22" eb="24">
      <t>スイジュン</t>
    </rPh>
    <rPh sb="25" eb="26">
      <t>ヒ</t>
    </rPh>
    <rPh sb="27" eb="28">
      <t>サ</t>
    </rPh>
    <phoneticPr fontId="12"/>
  </si>
  <si>
    <t>（確認用）</t>
    <rPh sb="1" eb="4">
      <t>カクニンヨウ</t>
    </rPh>
    <phoneticPr fontId="12"/>
  </si>
  <si>
    <t>特定加算</t>
    <rPh sb="0" eb="2">
      <t>トクテイ</t>
    </rPh>
    <rPh sb="2" eb="4">
      <t>カサン</t>
    </rPh>
    <phoneticPr fontId="12"/>
  </si>
  <si>
    <t>●はじめに本シート（基本情報入力シート）の黄色セルに入力することで、加算の対象事業所等に関する基本的な情報が、各様式に自動的に転記されます。</t>
    <rPh sb="5" eb="6">
      <t>ホン</t>
    </rPh>
    <rPh sb="10" eb="12">
      <t>キホン</t>
    </rPh>
    <rPh sb="12" eb="14">
      <t>ジョウホウ</t>
    </rPh>
    <rPh sb="14" eb="16">
      <t>ニュウリョク</t>
    </rPh>
    <rPh sb="21" eb="23">
      <t>キイロ</t>
    </rPh>
    <rPh sb="26" eb="28">
      <t>ニュウリョク</t>
    </rPh>
    <rPh sb="34" eb="36">
      <t>カサン</t>
    </rPh>
    <rPh sb="37" eb="39">
      <t>タイショウ</t>
    </rPh>
    <rPh sb="39" eb="42">
      <t>ジギョウショ</t>
    </rPh>
    <rPh sb="42" eb="43">
      <t>トウ</t>
    </rPh>
    <rPh sb="44" eb="45">
      <t>カン</t>
    </rPh>
    <rPh sb="47" eb="50">
      <t>キホンテキ</t>
    </rPh>
    <rPh sb="51" eb="53">
      <t>ジョウホウ</t>
    </rPh>
    <rPh sb="55" eb="58">
      <t>カクヨウシキ</t>
    </rPh>
    <rPh sb="59" eb="62">
      <t>ジドウテキ</t>
    </rPh>
    <rPh sb="63" eb="65">
      <t>テンキ</t>
    </rPh>
    <phoneticPr fontId="12"/>
  </si>
  <si>
    <t>※当該取組の内容について以下に記載すること</t>
    <rPh sb="1" eb="3">
      <t>トウガイ</t>
    </rPh>
    <rPh sb="3" eb="5">
      <t>トリクミ</t>
    </rPh>
    <rPh sb="6" eb="8">
      <t>ナイヨウ</t>
    </rPh>
    <rPh sb="12" eb="14">
      <t>イカ</t>
    </rPh>
    <rPh sb="15" eb="17">
      <t>キサイ</t>
    </rPh>
    <phoneticPr fontId="12"/>
  </si>
  <si>
    <t>○</t>
    <phoneticPr fontId="12"/>
  </si>
  <si>
    <t>提出前のチェックリスト</t>
    <rPh sb="0" eb="2">
      <t>テイシュツ</t>
    </rPh>
    <rPh sb="2" eb="3">
      <t>マエ</t>
    </rPh>
    <phoneticPr fontId="12"/>
  </si>
  <si>
    <r>
      <t>　※前年度に提出した計画書から変更がある場合には、変更箇所を</t>
    </r>
    <r>
      <rPr>
        <u/>
        <sz val="8"/>
        <color theme="1"/>
        <rFont val="ＭＳ Ｐゴシック"/>
        <family val="3"/>
        <charset val="128"/>
      </rPr>
      <t>下線</t>
    </r>
    <r>
      <rPr>
        <sz val="8"/>
        <color theme="1"/>
        <rFont val="ＭＳ Ｐゴシック"/>
        <family val="3"/>
        <charset val="128"/>
      </rPr>
      <t>とするなど明確にすること。</t>
    </r>
    <rPh sb="2" eb="5">
      <t>ゼンネンド</t>
    </rPh>
    <rPh sb="37" eb="39">
      <t>メイカク</t>
    </rPh>
    <phoneticPr fontId="12"/>
  </si>
  <si>
    <t>下表に必要事項を入力してください。記入内容が各様式に反映されます。</t>
    <rPh sb="0" eb="2">
      <t>カヒョウ</t>
    </rPh>
    <rPh sb="3" eb="5">
      <t>ヒツヨウ</t>
    </rPh>
    <rPh sb="5" eb="7">
      <t>ジコウ</t>
    </rPh>
    <rPh sb="8" eb="10">
      <t>ニュウリョク</t>
    </rPh>
    <rPh sb="17" eb="19">
      <t>キニュウ</t>
    </rPh>
    <rPh sb="19" eb="21">
      <t>ナイヨウ</t>
    </rPh>
    <rPh sb="22" eb="23">
      <t>カク</t>
    </rPh>
    <rPh sb="23" eb="25">
      <t>ヨウシキ</t>
    </rPh>
    <rPh sb="26" eb="28">
      <t>ハンエイ</t>
    </rPh>
    <phoneticPr fontId="12"/>
  </si>
  <si>
    <t>（１）</t>
    <phoneticPr fontId="12"/>
  </si>
  <si>
    <t xml:space="preserve"> 必要な項目が全て選択されていること</t>
    <rPh sb="1" eb="3">
      <t>ヒツヨウ</t>
    </rPh>
    <rPh sb="4" eb="6">
      <t>コウモク</t>
    </rPh>
    <rPh sb="7" eb="8">
      <t>スベ</t>
    </rPh>
    <rPh sb="9" eb="11">
      <t>センタク</t>
    </rPh>
    <phoneticPr fontId="12"/>
  </si>
  <si>
    <t>【注意】本シートは様式作成用のため、本計画書の提出を紙で行う場合、本シートの提出は不要です。ただし、自治体に電子媒体で提出する場合は、本シートを削除せずそのまま提出してください。</t>
    <rPh sb="19" eb="21">
      <t>ケイカク</t>
    </rPh>
    <phoneticPr fontId="12"/>
  </si>
  <si>
    <t>（１）加算額以上の賃金改善について（全体）</t>
    <rPh sb="3" eb="6">
      <t>カサンガク</t>
    </rPh>
    <rPh sb="6" eb="8">
      <t>イジョウ</t>
    </rPh>
    <rPh sb="9" eb="11">
      <t>チンギン</t>
    </rPh>
    <rPh sb="11" eb="13">
      <t>カイゼン</t>
    </rPh>
    <rPh sb="18" eb="20">
      <t>ゼンタイ</t>
    </rPh>
    <phoneticPr fontId="12"/>
  </si>
  <si>
    <t>処遇改善加算</t>
    <rPh sb="0" eb="2">
      <t>ショグウ</t>
    </rPh>
    <rPh sb="2" eb="4">
      <t>カイゼン</t>
    </rPh>
    <rPh sb="4" eb="6">
      <t>カサン</t>
    </rPh>
    <phoneticPr fontId="12"/>
  </si>
  <si>
    <t>ベア加算</t>
    <rPh sb="2" eb="4">
      <t>カサン</t>
    </rPh>
    <phoneticPr fontId="12"/>
  </si>
  <si>
    <t>処遇加算Ⅰ</t>
    <rPh sb="0" eb="2">
      <t>ショグウ</t>
    </rPh>
    <rPh sb="2" eb="4">
      <t>カサン</t>
    </rPh>
    <phoneticPr fontId="12"/>
  </si>
  <si>
    <t>処遇加算Ⅱ</t>
    <rPh sb="2" eb="4">
      <t>カサン</t>
    </rPh>
    <phoneticPr fontId="12"/>
  </si>
  <si>
    <t>処遇加算Ⅲ</t>
    <rPh sb="2" eb="4">
      <t>カサン</t>
    </rPh>
    <phoneticPr fontId="12"/>
  </si>
  <si>
    <t>処遇改善加算・特定加算・ベースアップ等加算の別</t>
    <rPh sb="0" eb="6">
      <t>ショグウカイゼンカサン</t>
    </rPh>
    <rPh sb="7" eb="9">
      <t>トクテイ</t>
    </rPh>
    <rPh sb="9" eb="11">
      <t>カサン</t>
    </rPh>
    <rPh sb="18" eb="21">
      <t>トウカサン</t>
    </rPh>
    <rPh sb="22" eb="23">
      <t>ベツ</t>
    </rPh>
    <phoneticPr fontId="12"/>
  </si>
  <si>
    <t>各要件の適合状況に応じた加算率（新加算（Ⅴ）は経過措置区分）</t>
    <rPh sb="0" eb="3">
      <t>カクヨウケン</t>
    </rPh>
    <rPh sb="4" eb="6">
      <t>テキゴウ</t>
    </rPh>
    <rPh sb="6" eb="8">
      <t>ジョウキョウ</t>
    </rPh>
    <rPh sb="9" eb="10">
      <t>オウ</t>
    </rPh>
    <rPh sb="12" eb="15">
      <t>カサンリツ</t>
    </rPh>
    <rPh sb="16" eb="19">
      <t>シンカサン</t>
    </rPh>
    <rPh sb="23" eb="25">
      <t>ケイカ</t>
    </rPh>
    <rPh sb="25" eb="27">
      <t>ソチ</t>
    </rPh>
    <rPh sb="27" eb="29">
      <t>クブン</t>
    </rPh>
    <phoneticPr fontId="12"/>
  </si>
  <si>
    <t>新加算Ⅰ</t>
    <rPh sb="0" eb="3">
      <t>シンカサン</t>
    </rPh>
    <phoneticPr fontId="35"/>
  </si>
  <si>
    <t>新加算Ⅱ</t>
    <rPh sb="0" eb="3">
      <t>シンカサン</t>
    </rPh>
    <phoneticPr fontId="35"/>
  </si>
  <si>
    <t>新加算Ⅲ</t>
    <rPh sb="0" eb="3">
      <t>シンカサン</t>
    </rPh>
    <phoneticPr fontId="35"/>
  </si>
  <si>
    <t>新加算Ⅳ</t>
    <rPh sb="0" eb="3">
      <t>シンカサン</t>
    </rPh>
    <phoneticPr fontId="35"/>
  </si>
  <si>
    <t>新加算Ⅴ（１）</t>
    <rPh sb="0" eb="3">
      <t>シンカサン</t>
    </rPh>
    <phoneticPr fontId="35"/>
  </si>
  <si>
    <t>新加算Ⅴ（２）</t>
    <rPh sb="0" eb="3">
      <t>シンカサン</t>
    </rPh>
    <phoneticPr fontId="35"/>
  </si>
  <si>
    <t>新加算Ⅴ（３）</t>
    <rPh sb="0" eb="3">
      <t>シンカサン</t>
    </rPh>
    <phoneticPr fontId="35"/>
  </si>
  <si>
    <t>新加算Ⅴ（４）</t>
    <rPh sb="0" eb="3">
      <t>シンカサン</t>
    </rPh>
    <phoneticPr fontId="35"/>
  </si>
  <si>
    <t>新加算Ⅴ（５）</t>
    <rPh sb="0" eb="3">
      <t>シンカサン</t>
    </rPh>
    <phoneticPr fontId="35"/>
  </si>
  <si>
    <t>新加算Ⅴ（６）</t>
    <rPh sb="0" eb="3">
      <t>シンカサン</t>
    </rPh>
    <phoneticPr fontId="35"/>
  </si>
  <si>
    <t>新加算Ⅴ（７）</t>
    <rPh sb="0" eb="3">
      <t>シンカサン</t>
    </rPh>
    <phoneticPr fontId="35"/>
  </si>
  <si>
    <t>新加算Ⅴ（８）</t>
    <rPh sb="0" eb="3">
      <t>シンカサン</t>
    </rPh>
    <phoneticPr fontId="35"/>
  </si>
  <si>
    <t>新加算Ⅴ（９）</t>
    <rPh sb="0" eb="3">
      <t>シンカサン</t>
    </rPh>
    <phoneticPr fontId="35"/>
  </si>
  <si>
    <t>新加算Ⅴ（10）</t>
    <rPh sb="0" eb="3">
      <t>シンカサン</t>
    </rPh>
    <phoneticPr fontId="35"/>
  </si>
  <si>
    <t>新加算Ⅴ（11）</t>
    <rPh sb="0" eb="3">
      <t>シンカサン</t>
    </rPh>
    <phoneticPr fontId="35"/>
  </si>
  <si>
    <t>新加算Ⅴ（12）</t>
    <rPh sb="0" eb="3">
      <t>シンカサン</t>
    </rPh>
    <phoneticPr fontId="35"/>
  </si>
  <si>
    <t>新加算Ⅴ（13）</t>
    <rPh sb="0" eb="3">
      <t>シンカサン</t>
    </rPh>
    <phoneticPr fontId="35"/>
  </si>
  <si>
    <t>新加算Ⅴ（14）</t>
    <rPh sb="0" eb="3">
      <t>シンカサン</t>
    </rPh>
    <phoneticPr fontId="35"/>
  </si>
  <si>
    <t>特定加算なし</t>
    <rPh sb="0" eb="2">
      <t>トクテイ</t>
    </rPh>
    <rPh sb="2" eb="4">
      <t>カサン</t>
    </rPh>
    <phoneticPr fontId="12"/>
  </si>
  <si>
    <t>ベア加算なし</t>
    <rPh sb="2" eb="4">
      <t>カサン</t>
    </rPh>
    <phoneticPr fontId="12"/>
  </si>
  <si>
    <t>計算用</t>
    <rPh sb="0" eb="3">
      <t>ケイサンヨウ</t>
    </rPh>
    <phoneticPr fontId="12"/>
  </si>
  <si>
    <t>以下の点を確認し、満たしている項目に全てチェック（✔）すること。</t>
    <phoneticPr fontId="12"/>
  </si>
  <si>
    <t>（参考）令和７年度の移行予定</t>
    <rPh sb="1" eb="3">
      <t>サンコウ</t>
    </rPh>
    <rPh sb="4" eb="6">
      <t>レイワ</t>
    </rPh>
    <rPh sb="7" eb="9">
      <t>ネンド</t>
    </rPh>
    <rPh sb="10" eb="12">
      <t>イコウ</t>
    </rPh>
    <rPh sb="12" eb="14">
      <t>ヨテイ</t>
    </rPh>
    <phoneticPr fontId="12"/>
  </si>
  <si>
    <t>表４</t>
    <rPh sb="0" eb="1">
      <t>ヒョウ</t>
    </rPh>
    <phoneticPr fontId="12"/>
  </si>
  <si>
    <t>昇給の仕組みの整備等</t>
    <phoneticPr fontId="12"/>
  </si>
  <si>
    <t>⑤キャリアパス要件Ⅲ</t>
    <rPh sb="7" eb="9">
      <t>ヨウケン</t>
    </rPh>
    <phoneticPr fontId="6"/>
  </si>
  <si>
    <t xml:space="preserve"> </t>
    <phoneticPr fontId="12"/>
  </si>
  <si>
    <t>その他の
職員</t>
    <rPh sb="2" eb="3">
      <t>タ</t>
    </rPh>
    <rPh sb="5" eb="7">
      <t>ショクイン</t>
    </rPh>
    <phoneticPr fontId="12"/>
  </si>
  <si>
    <t>←</t>
    <phoneticPr fontId="12"/>
  </si>
  <si>
    <t>⑥キャリアパス要件Ⅳ</t>
    <rPh sb="7" eb="9">
      <t>ヨウケン</t>
    </rPh>
    <phoneticPr fontId="6"/>
  </si>
  <si>
    <t>⑦キャリアパス要件Ⅴ</t>
    <phoneticPr fontId="12"/>
  </si>
  <si>
    <t>③・④キャリアパス要件Ⅰ・Ⅱ</t>
    <rPh sb="9" eb="11">
      <t>ヨウケン</t>
    </rPh>
    <phoneticPr fontId="12"/>
  </si>
  <si>
    <t>①賃金改善実施期間</t>
    <phoneticPr fontId="12"/>
  </si>
  <si>
    <t>②賃金改善を行う給与の種類</t>
    <rPh sb="1" eb="3">
      <t>チンギン</t>
    </rPh>
    <rPh sb="3" eb="5">
      <t>カイゼン</t>
    </rPh>
    <rPh sb="6" eb="7">
      <t>オコナ</t>
    </rPh>
    <rPh sb="8" eb="10">
      <t>キュウヨ</t>
    </rPh>
    <rPh sb="11" eb="13">
      <t>シュルイ</t>
    </rPh>
    <phoneticPr fontId="12"/>
  </si>
  <si>
    <t>③具体的な取組内容</t>
    <rPh sb="1" eb="4">
      <t>グタイテキ</t>
    </rPh>
    <rPh sb="5" eb="7">
      <t>トリクミ</t>
    </rPh>
    <rPh sb="7" eb="9">
      <t>ナイヨウ</t>
    </rPh>
    <phoneticPr fontId="12"/>
  </si>
  <si>
    <t xml:space="preserve"> 実施する</t>
    <rPh sb="1" eb="3">
      <t>ジッシ</t>
    </rPh>
    <phoneticPr fontId="12"/>
  </si>
  <si>
    <t>実施しない場合、やむを得ない事情</t>
    <rPh sb="0" eb="2">
      <t>ジッシ</t>
    </rPh>
    <rPh sb="5" eb="7">
      <t>バアイ</t>
    </rPh>
    <rPh sb="11" eb="12">
      <t>エ</t>
    </rPh>
    <rPh sb="14" eb="16">
      <t>ジジョウ</t>
    </rPh>
    <phoneticPr fontId="12"/>
  </si>
  <si>
    <t>④ベースアップの実施予定</t>
    <rPh sb="8" eb="10">
      <t>ジッシ</t>
    </rPh>
    <rPh sb="10" eb="12">
      <t>ヨテイ</t>
    </rPh>
    <phoneticPr fontId="12"/>
  </si>
  <si>
    <t>⇒</t>
    <phoneticPr fontId="12"/>
  </si>
  <si>
    <t>（４）キャリアパス要件Ⅰ・Ⅱ</t>
    <rPh sb="9" eb="11">
      <t>ヨウケン</t>
    </rPh>
    <phoneticPr fontId="12"/>
  </si>
  <si>
    <t>【新加算Ⅰ～Ⅳ・Ⅴ⑴～⑹・Ⅴ⑻・Ⅴ⑾、旧処遇Ⅰ・Ⅱ】</t>
    <rPh sb="19" eb="20">
      <t>キュウ</t>
    </rPh>
    <rPh sb="20" eb="22">
      <t>ショグウ</t>
    </rPh>
    <phoneticPr fontId="12"/>
  </si>
  <si>
    <t>次のイからハまでのすべての基準を満たす。</t>
    <rPh sb="13" eb="15">
      <t>キジュン</t>
    </rPh>
    <phoneticPr fontId="12"/>
  </si>
  <si>
    <t>キャリアパス要件Ⅱ（研修の実施等）　</t>
    <rPh sb="10" eb="12">
      <t>ケンシュウ</t>
    </rPh>
    <rPh sb="13" eb="15">
      <t>ジッシ</t>
    </rPh>
    <phoneticPr fontId="12"/>
  </si>
  <si>
    <t>キャリアパス要件Ⅲ（昇給の仕組みの整備等）</t>
    <rPh sb="6" eb="8">
      <t>ヨウケン</t>
    </rPh>
    <rPh sb="10" eb="12">
      <t>ショウキュウ</t>
    </rPh>
    <rPh sb="13" eb="15">
      <t>シク</t>
    </rPh>
    <rPh sb="17" eb="19">
      <t>セイビ</t>
    </rPh>
    <rPh sb="19" eb="20">
      <t>トウ</t>
    </rPh>
    <phoneticPr fontId="12"/>
  </si>
  <si>
    <t>次のイとロの両方の基準を満たす。</t>
    <rPh sb="6" eb="8">
      <t>リョウホウ</t>
    </rPh>
    <rPh sb="9" eb="11">
      <t>キジュン</t>
    </rPh>
    <phoneticPr fontId="12"/>
  </si>
  <si>
    <r>
      <t>（６）キャリアパス要件Ⅳ　</t>
    </r>
    <r>
      <rPr>
        <b/>
        <sz val="9"/>
        <color theme="1"/>
        <rFont val="ＭＳ Ｐゴシック"/>
        <family val="3"/>
        <charset val="128"/>
      </rPr>
      <t>【新加算Ⅰ・Ⅱ、Ⅴ⑴～⑺・⑼・⑽・⑿、旧特定Ⅰ・Ⅱ】</t>
    </r>
    <rPh sb="9" eb="11">
      <t>ヨウケン</t>
    </rPh>
    <rPh sb="14" eb="17">
      <t>シンカサン</t>
    </rPh>
    <rPh sb="32" eb="33">
      <t>キュウ</t>
    </rPh>
    <rPh sb="33" eb="35">
      <t>トクテイ</t>
    </rPh>
    <phoneticPr fontId="12"/>
  </si>
  <si>
    <r>
      <t>（５）キャリアパス要件Ⅲ　</t>
    </r>
    <r>
      <rPr>
        <b/>
        <sz val="9"/>
        <color theme="1"/>
        <rFont val="ＭＳ Ｐゴシック"/>
        <family val="3"/>
        <charset val="128"/>
      </rPr>
      <t>【新加算Ⅰ～Ⅲ、Ⅴ⑴・⑶・⑻、旧処遇Ⅰ】</t>
    </r>
    <rPh sb="9" eb="11">
      <t>ヨウケン</t>
    </rPh>
    <rPh sb="14" eb="17">
      <t>シンカサン</t>
    </rPh>
    <rPh sb="28" eb="29">
      <t>キュウ</t>
    </rPh>
    <rPh sb="29" eb="31">
      <t>ショグウ</t>
    </rPh>
    <phoneticPr fontId="12"/>
  </si>
  <si>
    <t>（８）職場環境等要件</t>
    <phoneticPr fontId="12"/>
  </si>
  <si>
    <t>キャリアパス要件等の適合状況に応じた加算率</t>
    <rPh sb="6" eb="9">
      <t>ヨウケントウ</t>
    </rPh>
    <rPh sb="10" eb="12">
      <t>テキゴウ</t>
    </rPh>
    <rPh sb="12" eb="14">
      <t>ジョウキョウ</t>
    </rPh>
    <rPh sb="15" eb="16">
      <t>オウ</t>
    </rPh>
    <rPh sb="18" eb="21">
      <t>カサンリツ</t>
    </rPh>
    <phoneticPr fontId="12"/>
  </si>
  <si>
    <r>
      <t>（賃金改善に関する規定内容）</t>
    </r>
    <r>
      <rPr>
        <sz val="7"/>
        <color theme="1"/>
        <rFont val="ＭＳ Ｐゴシック"/>
        <family val="3"/>
        <charset val="128"/>
      </rPr>
      <t>※上記の根拠規程のうち、賃金改善に関する部分を抜き出す等すること。</t>
    </r>
    <rPh sb="1" eb="3">
      <t>チンギン</t>
    </rPh>
    <rPh sb="3" eb="5">
      <t>カイゼン</t>
    </rPh>
    <rPh sb="6" eb="7">
      <t>カン</t>
    </rPh>
    <rPh sb="9" eb="11">
      <t>キテイ</t>
    </rPh>
    <rPh sb="11" eb="13">
      <t>ナイヨウ</t>
    </rPh>
    <rPh sb="37" eb="38">
      <t>ヌ</t>
    </rPh>
    <rPh sb="39" eb="40">
      <t>ダ</t>
    </rPh>
    <rPh sb="41" eb="42">
      <t>トウ</t>
    </rPh>
    <phoneticPr fontId="12"/>
  </si>
  <si>
    <t>①新加算への移行に伴い、新たに増加する旧ベースアップ等加算相当の見込額</t>
    <rPh sb="1" eb="4">
      <t>シンカサン</t>
    </rPh>
    <rPh sb="6" eb="8">
      <t>イコウ</t>
    </rPh>
    <rPh sb="9" eb="10">
      <t>トモナ</t>
    </rPh>
    <rPh sb="12" eb="13">
      <t>アラ</t>
    </rPh>
    <rPh sb="15" eb="17">
      <t>ゾウカ</t>
    </rPh>
    <rPh sb="19" eb="20">
      <t>キュウ</t>
    </rPh>
    <rPh sb="26" eb="27">
      <t>トウ</t>
    </rPh>
    <rPh sb="27" eb="29">
      <t>カサン</t>
    </rPh>
    <rPh sb="29" eb="31">
      <t>ソウトウ</t>
    </rPh>
    <rPh sb="32" eb="34">
      <t>ミコミ</t>
    </rPh>
    <rPh sb="34" eb="35">
      <t>ガク</t>
    </rPh>
    <phoneticPr fontId="12"/>
  </si>
  <si>
    <t>ただし、サービス利用者数の大幅な減少等の影響により、結果として加算以外の部分で賃金が下がった場合には、その事情を別紙様式５「特別な事情に係る届出書」により届け出ることで算定要件を満たすこととする。</t>
    <rPh sb="55" eb="57">
      <t>ベッシ</t>
    </rPh>
    <rPh sb="57" eb="59">
      <t>ヨウシキ</t>
    </rPh>
    <rPh sb="61" eb="63">
      <t>トクベツ</t>
    </rPh>
    <rPh sb="64" eb="66">
      <t>ジジョウ</t>
    </rPh>
    <rPh sb="67" eb="68">
      <t>カカ</t>
    </rPh>
    <rPh sb="69" eb="72">
      <t>トドケデショ</t>
    </rPh>
    <phoneticPr fontId="12"/>
  </si>
  <si>
    <t>キャリアパス要件Ⅰ（任用要件・賃金体系の整備等）　</t>
    <rPh sb="10" eb="12">
      <t>ニンヨウ</t>
    </rPh>
    <rPh sb="12" eb="14">
      <t>ヨウケン</t>
    </rPh>
    <phoneticPr fontId="12"/>
  </si>
  <si>
    <t>千代田区</t>
  </si>
  <si>
    <t>豊島区</t>
  </si>
  <si>
    <t>与那国町</t>
  </si>
  <si>
    <t>沖縄県</t>
  </si>
  <si>
    <t>竹富町</t>
  </si>
  <si>
    <t>多良間村</t>
  </si>
  <si>
    <t>八重瀬町</t>
  </si>
  <si>
    <t>久米島町</t>
  </si>
  <si>
    <t>伊是名村</t>
  </si>
  <si>
    <t>伊平屋村</t>
  </si>
  <si>
    <t>北大東村</t>
  </si>
  <si>
    <t>南大東村</t>
  </si>
  <si>
    <t>渡名喜村</t>
  </si>
  <si>
    <t>粟国村</t>
  </si>
  <si>
    <t>座間味村</t>
  </si>
  <si>
    <t>渡嘉敷村</t>
  </si>
  <si>
    <t>南風原町</t>
  </si>
  <si>
    <t>与那原町</t>
  </si>
  <si>
    <t>西原町</t>
  </si>
  <si>
    <t>中城村</t>
  </si>
  <si>
    <t>北中城村</t>
  </si>
  <si>
    <t>北谷町</t>
  </si>
  <si>
    <t>嘉手納町</t>
  </si>
  <si>
    <t>読谷村</t>
  </si>
  <si>
    <t>伊江村</t>
  </si>
  <si>
    <t>金武町</t>
  </si>
  <si>
    <t>宜野座村</t>
  </si>
  <si>
    <t>恩納村</t>
  </si>
  <si>
    <t>本部町</t>
  </si>
  <si>
    <t>今帰仁村</t>
  </si>
  <si>
    <t>東村</t>
  </si>
  <si>
    <t>大宜味村</t>
  </si>
  <si>
    <t>国頭村</t>
  </si>
  <si>
    <t>南城市</t>
  </si>
  <si>
    <t>宮古島市</t>
  </si>
  <si>
    <t>うるま市</t>
  </si>
  <si>
    <t>豊見城市</t>
  </si>
  <si>
    <t>沖縄市</t>
  </si>
  <si>
    <t>糸満市</t>
  </si>
  <si>
    <t>名護市</t>
  </si>
  <si>
    <t>浦添市</t>
  </si>
  <si>
    <t>石垣市</t>
  </si>
  <si>
    <t>宜野湾市</t>
  </si>
  <si>
    <t>那覇市</t>
  </si>
  <si>
    <t>与論町</t>
  </si>
  <si>
    <t>鹿児島県</t>
  </si>
  <si>
    <t>知名町</t>
  </si>
  <si>
    <t>和泊町</t>
  </si>
  <si>
    <t>伊仙町</t>
  </si>
  <si>
    <t>天城町</t>
  </si>
  <si>
    <t>徳之島町</t>
  </si>
  <si>
    <t>喜界町</t>
  </si>
  <si>
    <t>龍郷町</t>
  </si>
  <si>
    <t>瀬戸内町</t>
  </si>
  <si>
    <t>宇検村</t>
  </si>
  <si>
    <t>大和村</t>
  </si>
  <si>
    <t>屋久島町</t>
  </si>
  <si>
    <t>南種子町</t>
  </si>
  <si>
    <t>中種子町</t>
  </si>
  <si>
    <t>肝付町</t>
  </si>
  <si>
    <t>南大隅町</t>
  </si>
  <si>
    <t>錦江町</t>
  </si>
  <si>
    <t>東串良町</t>
  </si>
  <si>
    <t>大崎町</t>
  </si>
  <si>
    <t>湧水町</t>
  </si>
  <si>
    <t>長島町</t>
  </si>
  <si>
    <t>さつま町</t>
  </si>
  <si>
    <t>十島村</t>
  </si>
  <si>
    <t>三島村</t>
  </si>
  <si>
    <t>姶良市</t>
  </si>
  <si>
    <t>伊佐市</t>
  </si>
  <si>
    <t>南九州市</t>
  </si>
  <si>
    <t>奄美市</t>
  </si>
  <si>
    <t>志布志市</t>
  </si>
  <si>
    <t>南さつま市</t>
  </si>
  <si>
    <t>いちき串木野市</t>
  </si>
  <si>
    <t>霧島市</t>
  </si>
  <si>
    <t>曽於市</t>
  </si>
  <si>
    <t>日置市</t>
  </si>
  <si>
    <t>薩摩川内市</t>
  </si>
  <si>
    <t>垂水市</t>
  </si>
  <si>
    <t>西之表市</t>
  </si>
  <si>
    <t>指宿市</t>
  </si>
  <si>
    <t>出水市</t>
  </si>
  <si>
    <t>阿久根市</t>
  </si>
  <si>
    <t>枕崎市</t>
  </si>
  <si>
    <t>鹿屋市</t>
  </si>
  <si>
    <t>鹿児島市</t>
  </si>
  <si>
    <t>五ヶ瀬町</t>
  </si>
  <si>
    <t>宮崎県</t>
  </si>
  <si>
    <t>日之影町</t>
  </si>
  <si>
    <t>高千穂町</t>
  </si>
  <si>
    <t>美郷町</t>
  </si>
  <si>
    <t>椎葉村</t>
  </si>
  <si>
    <t>諸塚村</t>
  </si>
  <si>
    <t>門川町</t>
  </si>
  <si>
    <t>都農町</t>
  </si>
  <si>
    <t>川南町</t>
  </si>
  <si>
    <t>木城町</t>
  </si>
  <si>
    <t>西米良村</t>
  </si>
  <si>
    <t>新富町</t>
  </si>
  <si>
    <t>高鍋町</t>
  </si>
  <si>
    <t>綾町</t>
  </si>
  <si>
    <t>国富町</t>
  </si>
  <si>
    <t>高原町</t>
  </si>
  <si>
    <t>三股町</t>
  </si>
  <si>
    <t>えびの市</t>
  </si>
  <si>
    <t>西都市</t>
  </si>
  <si>
    <t>串間市</t>
  </si>
  <si>
    <t>日向市</t>
  </si>
  <si>
    <t>小林市</t>
  </si>
  <si>
    <t>日南市</t>
  </si>
  <si>
    <t>延岡市</t>
  </si>
  <si>
    <t>都城市</t>
  </si>
  <si>
    <t>宮崎市</t>
  </si>
  <si>
    <t>玖珠町</t>
  </si>
  <si>
    <t>大分県</t>
  </si>
  <si>
    <t>九重町</t>
  </si>
  <si>
    <t>日出町</t>
  </si>
  <si>
    <t>姫島村</t>
  </si>
  <si>
    <t>国東市</t>
  </si>
  <si>
    <t>由布市</t>
  </si>
  <si>
    <t>豊後大野市</t>
  </si>
  <si>
    <t>宇佐市</t>
  </si>
  <si>
    <t>杵築市</t>
  </si>
  <si>
    <t>豊後高田市</t>
  </si>
  <si>
    <t>竹田市</t>
  </si>
  <si>
    <t>津久見市</t>
  </si>
  <si>
    <t>臼杵市</t>
  </si>
  <si>
    <t>佐伯市</t>
  </si>
  <si>
    <t>日田市</t>
  </si>
  <si>
    <t>中津市</t>
  </si>
  <si>
    <t>別府市</t>
  </si>
  <si>
    <t>大分市</t>
  </si>
  <si>
    <t>苓北町</t>
  </si>
  <si>
    <t>熊本県</t>
  </si>
  <si>
    <t>あさぎり町</t>
  </si>
  <si>
    <t>球磨村</t>
  </si>
  <si>
    <t>山江村</t>
  </si>
  <si>
    <t>五木村</t>
  </si>
  <si>
    <t>相良村</t>
  </si>
  <si>
    <t>水上村</t>
  </si>
  <si>
    <t>湯前町</t>
  </si>
  <si>
    <t>多良木町</t>
  </si>
  <si>
    <t>錦町</t>
  </si>
  <si>
    <t>津奈木町</t>
  </si>
  <si>
    <t>芦北町</t>
  </si>
  <si>
    <t>氷川町</t>
  </si>
  <si>
    <t>山都町</t>
  </si>
  <si>
    <t>甲佐町</t>
  </si>
  <si>
    <t>益城町</t>
  </si>
  <si>
    <t>嘉島町</t>
  </si>
  <si>
    <t>御船町</t>
  </si>
  <si>
    <t>南阿蘇村</t>
  </si>
  <si>
    <t>西原村</t>
  </si>
  <si>
    <t>高森町</t>
  </si>
  <si>
    <t>産山村</t>
  </si>
  <si>
    <t>小国町</t>
  </si>
  <si>
    <t>南小国町</t>
  </si>
  <si>
    <t>菊陽町</t>
  </si>
  <si>
    <t>大津町</t>
  </si>
  <si>
    <t>和水町</t>
  </si>
  <si>
    <t>長洲町</t>
  </si>
  <si>
    <t>南関町</t>
  </si>
  <si>
    <t>玉東町</t>
  </si>
  <si>
    <t>美里町</t>
  </si>
  <si>
    <t>合志市</t>
  </si>
  <si>
    <t>天草市</t>
  </si>
  <si>
    <t>阿蘇市</t>
  </si>
  <si>
    <t>宇城市</t>
  </si>
  <si>
    <t>上天草市</t>
  </si>
  <si>
    <t>宇土市</t>
  </si>
  <si>
    <t>菊池市</t>
  </si>
  <si>
    <t>山鹿市</t>
  </si>
  <si>
    <t>玉名市</t>
  </si>
  <si>
    <t>水俣市</t>
  </si>
  <si>
    <t>荒尾市</t>
  </si>
  <si>
    <t>人吉市</t>
  </si>
  <si>
    <t>八代市</t>
  </si>
  <si>
    <t>熊本市</t>
  </si>
  <si>
    <t>新上五島町</t>
  </si>
  <si>
    <t>長崎県</t>
  </si>
  <si>
    <t>佐々町</t>
  </si>
  <si>
    <t>小値賀町</t>
  </si>
  <si>
    <t>波佐見町</t>
  </si>
  <si>
    <t>川棚町</t>
  </si>
  <si>
    <t>東彼杵町</t>
  </si>
  <si>
    <t>時津町</t>
  </si>
  <si>
    <t>長与町</t>
  </si>
  <si>
    <t>南島原市</t>
  </si>
  <si>
    <t>雲仙市</t>
  </si>
  <si>
    <t>西海市</t>
  </si>
  <si>
    <t>五島市</t>
  </si>
  <si>
    <t>壱岐市</t>
  </si>
  <si>
    <t>対馬市</t>
  </si>
  <si>
    <t>松浦市</t>
  </si>
  <si>
    <t>平戸市</t>
  </si>
  <si>
    <t>大村市</t>
  </si>
  <si>
    <t>諫早市</t>
  </si>
  <si>
    <t>島原市</t>
  </si>
  <si>
    <t>佐世保市</t>
  </si>
  <si>
    <t>長崎市</t>
  </si>
  <si>
    <t>太良町</t>
  </si>
  <si>
    <t>佐賀県</t>
  </si>
  <si>
    <t>白石町</t>
  </si>
  <si>
    <t>江北町</t>
  </si>
  <si>
    <t>大町町</t>
  </si>
  <si>
    <t>有田町</t>
  </si>
  <si>
    <t>玄海町</t>
  </si>
  <si>
    <t>みやき町</t>
  </si>
  <si>
    <t>上峰町</t>
  </si>
  <si>
    <t>基山町</t>
  </si>
  <si>
    <t>吉野ヶ里町</t>
  </si>
  <si>
    <t>神埼市</t>
  </si>
  <si>
    <t>嬉野市</t>
  </si>
  <si>
    <t>小城市</t>
  </si>
  <si>
    <t>鹿島市</t>
  </si>
  <si>
    <t>武雄市</t>
  </si>
  <si>
    <t>伊万里市</t>
  </si>
  <si>
    <t>多久市</t>
  </si>
  <si>
    <t>鳥栖市</t>
  </si>
  <si>
    <t>唐津市</t>
  </si>
  <si>
    <t>佐賀市</t>
  </si>
  <si>
    <t>築上町</t>
  </si>
  <si>
    <t>福岡県</t>
  </si>
  <si>
    <t>上毛町</t>
  </si>
  <si>
    <t>吉富町</t>
  </si>
  <si>
    <t>みやこ町</t>
  </si>
  <si>
    <t>苅田町</t>
  </si>
  <si>
    <t>福智町</t>
  </si>
  <si>
    <t>赤村</t>
  </si>
  <si>
    <t>大任町</t>
  </si>
  <si>
    <t>川崎町</t>
  </si>
  <si>
    <t>糸田町</t>
  </si>
  <si>
    <t>添田町</t>
  </si>
  <si>
    <t>香春町</t>
  </si>
  <si>
    <t>広川町</t>
  </si>
  <si>
    <t>大木町</t>
  </si>
  <si>
    <t>大刀洗町</t>
  </si>
  <si>
    <t>東峰村</t>
  </si>
  <si>
    <t>筑前町</t>
  </si>
  <si>
    <t>桂川町</t>
  </si>
  <si>
    <t>鞍手町</t>
  </si>
  <si>
    <t>小竹町</t>
  </si>
  <si>
    <t>遠賀町</t>
  </si>
  <si>
    <t>岡垣町</t>
  </si>
  <si>
    <t>水巻町</t>
  </si>
  <si>
    <t>芦屋町</t>
  </si>
  <si>
    <t>粕屋町</t>
  </si>
  <si>
    <t>久山町</t>
  </si>
  <si>
    <t>新宮町</t>
  </si>
  <si>
    <t>須恵町</t>
  </si>
  <si>
    <t>志免町</t>
  </si>
  <si>
    <t>篠栗町</t>
  </si>
  <si>
    <t>宇美町</t>
  </si>
  <si>
    <t>那珂川市</t>
    <rPh sb="0" eb="3">
      <t>ナカガワ</t>
    </rPh>
    <rPh sb="3" eb="4">
      <t>シ</t>
    </rPh>
    <phoneticPr fontId="3"/>
  </si>
  <si>
    <t>福岡県</t>
    <rPh sb="0" eb="3">
      <t>フクオカケン</t>
    </rPh>
    <phoneticPr fontId="3"/>
  </si>
  <si>
    <t>糸島市</t>
  </si>
  <si>
    <t>みやま市</t>
  </si>
  <si>
    <t>朝倉市</t>
  </si>
  <si>
    <t>嘉麻市</t>
  </si>
  <si>
    <t>宮若市</t>
  </si>
  <si>
    <t>うきは市</t>
  </si>
  <si>
    <t>福津市</t>
  </si>
  <si>
    <t>古賀市</t>
  </si>
  <si>
    <t>太宰府市</t>
  </si>
  <si>
    <t>宗像市</t>
  </si>
  <si>
    <t>大野城市</t>
  </si>
  <si>
    <t>春日市</t>
  </si>
  <si>
    <t>筑紫野市</t>
  </si>
  <si>
    <t>小郡市</t>
  </si>
  <si>
    <t>中間市</t>
  </si>
  <si>
    <t>豊前市</t>
  </si>
  <si>
    <t>行橋市</t>
  </si>
  <si>
    <t>大川市</t>
  </si>
  <si>
    <t>筑後市</t>
  </si>
  <si>
    <t>八女市</t>
  </si>
  <si>
    <t>柳川市</t>
  </si>
  <si>
    <t>田川市</t>
  </si>
  <si>
    <t>飯塚市</t>
  </si>
  <si>
    <t>直方市</t>
  </si>
  <si>
    <t>久留米市</t>
  </si>
  <si>
    <t>大牟田市</t>
  </si>
  <si>
    <t>福岡市</t>
  </si>
  <si>
    <t>北九州市</t>
  </si>
  <si>
    <t>黒潮町</t>
  </si>
  <si>
    <t>高知県</t>
  </si>
  <si>
    <t>三原村</t>
  </si>
  <si>
    <t>大月町</t>
  </si>
  <si>
    <t>四万十町</t>
  </si>
  <si>
    <t>津野町</t>
  </si>
  <si>
    <t>日高村</t>
  </si>
  <si>
    <t>梼原町</t>
  </si>
  <si>
    <t>越知町</t>
  </si>
  <si>
    <t>佐川町</t>
  </si>
  <si>
    <t>中土佐町</t>
  </si>
  <si>
    <t>仁淀川町</t>
  </si>
  <si>
    <t>いの町</t>
  </si>
  <si>
    <t>大川村</t>
  </si>
  <si>
    <t>土佐町</t>
  </si>
  <si>
    <t>大豊町</t>
  </si>
  <si>
    <t>本山町</t>
  </si>
  <si>
    <t>芸西村</t>
  </si>
  <si>
    <t>馬路村</t>
  </si>
  <si>
    <t>北川村</t>
  </si>
  <si>
    <t>安田町</t>
  </si>
  <si>
    <t>田野町</t>
  </si>
  <si>
    <t>奈半利町</t>
  </si>
  <si>
    <t>東洋町</t>
  </si>
  <si>
    <t>香美市</t>
  </si>
  <si>
    <t>香南市</t>
  </si>
  <si>
    <t>四万十市</t>
  </si>
  <si>
    <t>土佐清水市</t>
  </si>
  <si>
    <t>宿毛市</t>
  </si>
  <si>
    <t>須崎市</t>
  </si>
  <si>
    <t>土佐市</t>
  </si>
  <si>
    <t>南国市</t>
  </si>
  <si>
    <t>安芸市</t>
  </si>
  <si>
    <t>室戸市</t>
  </si>
  <si>
    <t>高知市</t>
  </si>
  <si>
    <t>愛南町</t>
  </si>
  <si>
    <t>愛媛県</t>
  </si>
  <si>
    <t>鬼北町</t>
  </si>
  <si>
    <t>松野町</t>
  </si>
  <si>
    <t>伊方町</t>
  </si>
  <si>
    <t>内子町</t>
  </si>
  <si>
    <t>砥部町</t>
  </si>
  <si>
    <t>松前町</t>
  </si>
  <si>
    <t>久万高原町</t>
  </si>
  <si>
    <t>上島町</t>
  </si>
  <si>
    <t>東温市</t>
  </si>
  <si>
    <t>西予市</t>
  </si>
  <si>
    <t>四国中央市</t>
  </si>
  <si>
    <t>伊予市</t>
  </si>
  <si>
    <t>大洲市</t>
  </si>
  <si>
    <t>西条市</t>
  </si>
  <si>
    <t>新居浜市</t>
  </si>
  <si>
    <t>八幡浜市</t>
  </si>
  <si>
    <t>宇和島市</t>
  </si>
  <si>
    <t>今治市</t>
  </si>
  <si>
    <t>松山市</t>
  </si>
  <si>
    <t>まんのう町</t>
  </si>
  <si>
    <t>香川県</t>
  </si>
  <si>
    <t>多度津町</t>
  </si>
  <si>
    <t>琴平町</t>
  </si>
  <si>
    <t>綾川町</t>
  </si>
  <si>
    <t>宇多津町</t>
  </si>
  <si>
    <t>直島町</t>
  </si>
  <si>
    <t>三木町</t>
  </si>
  <si>
    <t>小豆島町</t>
  </si>
  <si>
    <t>土庄町</t>
  </si>
  <si>
    <t>三豊市</t>
  </si>
  <si>
    <t>東かがわ市</t>
  </si>
  <si>
    <t>さぬき市</t>
  </si>
  <si>
    <t>観音寺市</t>
  </si>
  <si>
    <t>善通寺市</t>
  </si>
  <si>
    <t>坂出市</t>
  </si>
  <si>
    <t>丸亀市</t>
  </si>
  <si>
    <t>高松市</t>
  </si>
  <si>
    <t>東みよし町</t>
  </si>
  <si>
    <t>徳島県</t>
  </si>
  <si>
    <t>つるぎ町</t>
  </si>
  <si>
    <t>上板町</t>
  </si>
  <si>
    <t>板野町</t>
  </si>
  <si>
    <t>藍住町</t>
  </si>
  <si>
    <t>北島町</t>
  </si>
  <si>
    <t>松茂町</t>
  </si>
  <si>
    <t>海陽町</t>
  </si>
  <si>
    <t>美波町</t>
  </si>
  <si>
    <t>牟岐町</t>
  </si>
  <si>
    <t>那賀町</t>
  </si>
  <si>
    <t>神山町</t>
  </si>
  <si>
    <t>石井町</t>
  </si>
  <si>
    <t>佐那河内村</t>
  </si>
  <si>
    <t>上勝町</t>
  </si>
  <si>
    <t>勝浦町</t>
  </si>
  <si>
    <t>三好市</t>
  </si>
  <si>
    <t>美馬市</t>
  </si>
  <si>
    <t>阿波市</t>
  </si>
  <si>
    <t>吉野川市</t>
  </si>
  <si>
    <t>阿南市</t>
  </si>
  <si>
    <t>小松島市</t>
  </si>
  <si>
    <t>鳴門市</t>
  </si>
  <si>
    <t>徳島市</t>
  </si>
  <si>
    <t>阿武町</t>
  </si>
  <si>
    <t>山口県</t>
  </si>
  <si>
    <t>平生町</t>
  </si>
  <si>
    <t>田布施町</t>
  </si>
  <si>
    <t>上関町</t>
  </si>
  <si>
    <t>和木町</t>
  </si>
  <si>
    <t>周防大島町</t>
  </si>
  <si>
    <t>山陽小野田市</t>
  </si>
  <si>
    <t>周南市</t>
  </si>
  <si>
    <t>美祢市</t>
  </si>
  <si>
    <t>柳井市</t>
  </si>
  <si>
    <t>長門市</t>
  </si>
  <si>
    <t>光市</t>
  </si>
  <si>
    <t>岩国市</t>
  </si>
  <si>
    <t>下松市</t>
  </si>
  <si>
    <t>防府市</t>
  </si>
  <si>
    <t>萩市</t>
  </si>
  <si>
    <t>山口市</t>
  </si>
  <si>
    <t>宇部市</t>
  </si>
  <si>
    <t>下関市</t>
  </si>
  <si>
    <t>神石高原町</t>
  </si>
  <si>
    <t>広島県</t>
  </si>
  <si>
    <t>世羅町</t>
  </si>
  <si>
    <t>大崎上島町</t>
  </si>
  <si>
    <t>北広島町</t>
  </si>
  <si>
    <t>安芸太田町</t>
  </si>
  <si>
    <t>坂町</t>
  </si>
  <si>
    <t>熊野町</t>
  </si>
  <si>
    <t>海田町</t>
  </si>
  <si>
    <t>府中町</t>
  </si>
  <si>
    <t>江田島市</t>
  </si>
  <si>
    <t>安芸高田市</t>
  </si>
  <si>
    <t>廿日市市</t>
  </si>
  <si>
    <t>東広島市</t>
  </si>
  <si>
    <t>大竹市</t>
  </si>
  <si>
    <t>庄原市</t>
  </si>
  <si>
    <t>三次市</t>
  </si>
  <si>
    <t>府中市</t>
  </si>
  <si>
    <t>福山市</t>
  </si>
  <si>
    <t>尾道市</t>
  </si>
  <si>
    <t>三原市</t>
  </si>
  <si>
    <t>竹原市</t>
  </si>
  <si>
    <t>呉市</t>
  </si>
  <si>
    <t>広島市</t>
  </si>
  <si>
    <t>吉備中央町</t>
  </si>
  <si>
    <t>岡山県</t>
  </si>
  <si>
    <t>美咲町</t>
  </si>
  <si>
    <t>久米南町</t>
  </si>
  <si>
    <t>西粟倉村</t>
  </si>
  <si>
    <t>奈義町</t>
  </si>
  <si>
    <t>勝央町</t>
  </si>
  <si>
    <t>鏡野町</t>
  </si>
  <si>
    <t>新庄村</t>
  </si>
  <si>
    <t>矢掛町</t>
  </si>
  <si>
    <t>里庄町</t>
  </si>
  <si>
    <t>早島町</t>
  </si>
  <si>
    <t>和気町</t>
  </si>
  <si>
    <t>浅口市</t>
  </si>
  <si>
    <t>美作市</t>
  </si>
  <si>
    <t>真庭市</t>
  </si>
  <si>
    <t>赤磐市</t>
  </si>
  <si>
    <t>瀬戸内市</t>
  </si>
  <si>
    <t>備前市</t>
  </si>
  <si>
    <t>新見市</t>
  </si>
  <si>
    <t>高梁市</t>
  </si>
  <si>
    <t>総社市</t>
  </si>
  <si>
    <t>井原市</t>
  </si>
  <si>
    <t>笠岡市</t>
  </si>
  <si>
    <t>玉野市</t>
  </si>
  <si>
    <t>津山市</t>
  </si>
  <si>
    <t>倉敷市</t>
  </si>
  <si>
    <t>岡山市</t>
  </si>
  <si>
    <t>隠岐の島町</t>
  </si>
  <si>
    <t>島根県</t>
  </si>
  <si>
    <t>知夫村</t>
  </si>
  <si>
    <t>西ノ島町</t>
  </si>
  <si>
    <t>海士町</t>
  </si>
  <si>
    <t>吉賀町</t>
  </si>
  <si>
    <t>津和野町</t>
  </si>
  <si>
    <t>邑南町</t>
  </si>
  <si>
    <t>川本町</t>
  </si>
  <si>
    <t>飯南町</t>
  </si>
  <si>
    <t>奥出雲町</t>
  </si>
  <si>
    <t>雲南市</t>
  </si>
  <si>
    <t>江津市</t>
  </si>
  <si>
    <t>安来市</t>
  </si>
  <si>
    <t>大田市</t>
  </si>
  <si>
    <t>益田市</t>
  </si>
  <si>
    <t>出雲市</t>
  </si>
  <si>
    <t>浜田市</t>
  </si>
  <si>
    <t>松江市</t>
  </si>
  <si>
    <t>江府町</t>
  </si>
  <si>
    <t>鳥取県</t>
  </si>
  <si>
    <t>日野町</t>
  </si>
  <si>
    <t>日南町</t>
  </si>
  <si>
    <t>伯耆町</t>
  </si>
  <si>
    <t>南部町</t>
  </si>
  <si>
    <t>大山町</t>
  </si>
  <si>
    <t>日吉津村</t>
  </si>
  <si>
    <t>北栄町</t>
  </si>
  <si>
    <t>琴浦町</t>
  </si>
  <si>
    <t>湯梨浜町</t>
  </si>
  <si>
    <t>三朝町</t>
  </si>
  <si>
    <t>八頭町</t>
  </si>
  <si>
    <t>智頭町</t>
  </si>
  <si>
    <t>若桜町</t>
  </si>
  <si>
    <t>岩美町</t>
  </si>
  <si>
    <t>境港市</t>
  </si>
  <si>
    <t>倉吉市</t>
  </si>
  <si>
    <t>米子市</t>
  </si>
  <si>
    <t>鳥取市</t>
  </si>
  <si>
    <t>串本町</t>
  </si>
  <si>
    <t>和歌山県</t>
  </si>
  <si>
    <t>北山村</t>
  </si>
  <si>
    <t>古座川町</t>
  </si>
  <si>
    <t>太地町</t>
  </si>
  <si>
    <t>那智勝浦町</t>
  </si>
  <si>
    <t>すさみ町</t>
  </si>
  <si>
    <t>上富田町</t>
  </si>
  <si>
    <t>白浜町</t>
  </si>
  <si>
    <t>日高川町</t>
  </si>
  <si>
    <t>みなべ町</t>
  </si>
  <si>
    <t>印南町</t>
  </si>
  <si>
    <t>由良町</t>
  </si>
  <si>
    <t>日高町</t>
  </si>
  <si>
    <t>美浜町</t>
  </si>
  <si>
    <t>有田川町</t>
  </si>
  <si>
    <t>湯浅町</t>
  </si>
  <si>
    <t>高野町</t>
  </si>
  <si>
    <t>九度山町</t>
  </si>
  <si>
    <t>かつらぎ町</t>
  </si>
  <si>
    <t>紀美野町</t>
  </si>
  <si>
    <t>岩出市</t>
  </si>
  <si>
    <t>紀の川市</t>
  </si>
  <si>
    <t>新宮市</t>
  </si>
  <si>
    <t>田辺市</t>
  </si>
  <si>
    <t>御坊市</t>
  </si>
  <si>
    <t>有田市</t>
  </si>
  <si>
    <t>橋本市</t>
  </si>
  <si>
    <t>海南市</t>
  </si>
  <si>
    <t>和歌山市</t>
  </si>
  <si>
    <t>東吉野村</t>
  </si>
  <si>
    <t>奈良県</t>
  </si>
  <si>
    <t>川上村</t>
  </si>
  <si>
    <t>上北山村</t>
  </si>
  <si>
    <t>下北山村</t>
  </si>
  <si>
    <t>十津川村</t>
  </si>
  <si>
    <t>野迫川村</t>
  </si>
  <si>
    <t>天川村</t>
  </si>
  <si>
    <t>黒滝村</t>
  </si>
  <si>
    <t>下市町</t>
  </si>
  <si>
    <t>大淀町</t>
  </si>
  <si>
    <t>吉野町</t>
  </si>
  <si>
    <t>河合町</t>
  </si>
  <si>
    <t>広陵町</t>
  </si>
  <si>
    <t>王寺町</t>
  </si>
  <si>
    <t>上牧町</t>
  </si>
  <si>
    <t>明日香村</t>
  </si>
  <si>
    <t>高取町</t>
  </si>
  <si>
    <t>御杖村</t>
  </si>
  <si>
    <t>曽爾村</t>
  </si>
  <si>
    <t>田原本町</t>
  </si>
  <si>
    <t>三宅町</t>
  </si>
  <si>
    <t>川西町</t>
  </si>
  <si>
    <t>安堵町</t>
  </si>
  <si>
    <t>斑鳩町</t>
  </si>
  <si>
    <t>三郷町</t>
  </si>
  <si>
    <t>平群町</t>
  </si>
  <si>
    <t>山添村</t>
  </si>
  <si>
    <t>宇陀市</t>
  </si>
  <si>
    <t>葛城市</t>
  </si>
  <si>
    <t>香芝市</t>
  </si>
  <si>
    <t>生駒市</t>
  </si>
  <si>
    <t>御所市</t>
  </si>
  <si>
    <t>五條市</t>
  </si>
  <si>
    <t>桜井市</t>
  </si>
  <si>
    <t>橿原市</t>
  </si>
  <si>
    <t>天理市</t>
  </si>
  <si>
    <t>大和郡山市</t>
  </si>
  <si>
    <t>大和高田市</t>
  </si>
  <si>
    <t>奈良市</t>
  </si>
  <si>
    <t>新温泉町</t>
  </si>
  <si>
    <t>兵庫県</t>
  </si>
  <si>
    <t>香美町</t>
  </si>
  <si>
    <t>佐用町</t>
  </si>
  <si>
    <t>上郡町</t>
  </si>
  <si>
    <t>太子町</t>
  </si>
  <si>
    <t>神河町</t>
  </si>
  <si>
    <t>福崎町</t>
  </si>
  <si>
    <t>市川町</t>
  </si>
  <si>
    <t>播磨町</t>
  </si>
  <si>
    <t>稲美町</t>
  </si>
  <si>
    <t>多可町</t>
  </si>
  <si>
    <t>猪名川町</t>
  </si>
  <si>
    <t>たつの市</t>
  </si>
  <si>
    <t>加東市</t>
  </si>
  <si>
    <t>宍粟市</t>
  </si>
  <si>
    <t>淡路市</t>
  </si>
  <si>
    <t>朝来市</t>
  </si>
  <si>
    <t>南あわじ市</t>
  </si>
  <si>
    <t>丹波市</t>
  </si>
  <si>
    <t>養父市</t>
  </si>
  <si>
    <t>丹波篠山市</t>
  </si>
  <si>
    <t>加西市</t>
  </si>
  <si>
    <t>三田市</t>
  </si>
  <si>
    <t>小野市</t>
  </si>
  <si>
    <t>川西市</t>
  </si>
  <si>
    <t>高砂市</t>
  </si>
  <si>
    <t>三木市</t>
  </si>
  <si>
    <t>宝塚市</t>
  </si>
  <si>
    <t>西脇市</t>
  </si>
  <si>
    <t>赤穂市</t>
  </si>
  <si>
    <t>加古川市</t>
  </si>
  <si>
    <t>豊岡市</t>
  </si>
  <si>
    <t>相生市</t>
  </si>
  <si>
    <t>伊丹市</t>
  </si>
  <si>
    <t>芦屋市</t>
  </si>
  <si>
    <t>洲本市</t>
  </si>
  <si>
    <t>西宮市</t>
  </si>
  <si>
    <t>明石市</t>
  </si>
  <si>
    <t>尼崎市</t>
  </si>
  <si>
    <t>姫路市</t>
  </si>
  <si>
    <t>神戸市</t>
  </si>
  <si>
    <t>千早赤阪村</t>
  </si>
  <si>
    <t>大阪府</t>
  </si>
  <si>
    <t>河南町</t>
  </si>
  <si>
    <t>岬町</t>
  </si>
  <si>
    <t>田尻町</t>
  </si>
  <si>
    <t>熊取町</t>
  </si>
  <si>
    <t>忠岡町</t>
  </si>
  <si>
    <t>能勢町</t>
  </si>
  <si>
    <t>豊能町</t>
  </si>
  <si>
    <t>島本町</t>
  </si>
  <si>
    <t>阪南市</t>
  </si>
  <si>
    <t>大阪狭山市</t>
  </si>
  <si>
    <t>交野市</t>
  </si>
  <si>
    <t>四條畷市</t>
  </si>
  <si>
    <t>泉南市</t>
  </si>
  <si>
    <t>東大阪市</t>
  </si>
  <si>
    <t>藤井寺市</t>
  </si>
  <si>
    <t>高石市</t>
  </si>
  <si>
    <t>摂津市</t>
  </si>
  <si>
    <t>門真市</t>
  </si>
  <si>
    <t>羽曳野市</t>
  </si>
  <si>
    <t>柏原市</t>
  </si>
  <si>
    <t>箕面市</t>
  </si>
  <si>
    <t>和泉市</t>
  </si>
  <si>
    <t>大東市</t>
  </si>
  <si>
    <t>松原市</t>
  </si>
  <si>
    <t>河内長野市</t>
  </si>
  <si>
    <t>寝屋川市</t>
  </si>
  <si>
    <t>富田林市</t>
  </si>
  <si>
    <t>泉佐野市</t>
  </si>
  <si>
    <t>八尾市</t>
  </si>
  <si>
    <t>茨木市</t>
  </si>
  <si>
    <t>枚方市</t>
  </si>
  <si>
    <t>守口市</t>
  </si>
  <si>
    <t>貝塚市</t>
  </si>
  <si>
    <t>高槻市</t>
  </si>
  <si>
    <t>泉大津市</t>
  </si>
  <si>
    <t>吹田市</t>
  </si>
  <si>
    <t>池田市</t>
  </si>
  <si>
    <t>豊中市</t>
  </si>
  <si>
    <t>岸和田市</t>
  </si>
  <si>
    <t>堺市</t>
  </si>
  <si>
    <t>大阪市</t>
  </si>
  <si>
    <t>与謝野町</t>
  </si>
  <si>
    <t>京都府</t>
  </si>
  <si>
    <t>伊根町</t>
  </si>
  <si>
    <t>京丹波町</t>
  </si>
  <si>
    <t>南山城村</t>
  </si>
  <si>
    <t>精華町</t>
  </si>
  <si>
    <t>和束町</t>
  </si>
  <si>
    <t>笠置町</t>
  </si>
  <si>
    <t>宇治田原町</t>
  </si>
  <si>
    <t>井手町</t>
  </si>
  <si>
    <t>久御山町</t>
  </si>
  <si>
    <t>大山崎町</t>
  </si>
  <si>
    <t>木津川市</t>
  </si>
  <si>
    <t>南丹市</t>
  </si>
  <si>
    <t>京丹後市</t>
  </si>
  <si>
    <t>京田辺市</t>
  </si>
  <si>
    <t>八幡市</t>
  </si>
  <si>
    <t>長岡京市</t>
  </si>
  <si>
    <t>向日市</t>
  </si>
  <si>
    <t>城陽市</t>
  </si>
  <si>
    <t>亀岡市</t>
  </si>
  <si>
    <t>宮津市</t>
  </si>
  <si>
    <t>宇治市</t>
  </si>
  <si>
    <t>綾部市</t>
  </si>
  <si>
    <t>舞鶴市</t>
  </si>
  <si>
    <t>福知山市</t>
  </si>
  <si>
    <t>京都市</t>
  </si>
  <si>
    <t>多賀町</t>
  </si>
  <si>
    <t>滋賀県</t>
  </si>
  <si>
    <t>甲良町</t>
  </si>
  <si>
    <t>豊郷町</t>
  </si>
  <si>
    <t>愛荘町</t>
  </si>
  <si>
    <t>竜王町</t>
  </si>
  <si>
    <t>米原市</t>
  </si>
  <si>
    <t>東近江市</t>
  </si>
  <si>
    <t>高島市</t>
  </si>
  <si>
    <t>湖南市</t>
  </si>
  <si>
    <t>野洲市</t>
  </si>
  <si>
    <t>甲賀市</t>
  </si>
  <si>
    <t>栗東市</t>
  </si>
  <si>
    <t>守山市</t>
  </si>
  <si>
    <t>草津市</t>
  </si>
  <si>
    <t>近江八幡市</t>
  </si>
  <si>
    <t>長浜市</t>
  </si>
  <si>
    <t>彦根市</t>
  </si>
  <si>
    <t>大津市</t>
  </si>
  <si>
    <t>紀宝町</t>
  </si>
  <si>
    <t>三重県</t>
  </si>
  <si>
    <t>御浜町</t>
  </si>
  <si>
    <t>紀北町</t>
  </si>
  <si>
    <t>南伊勢町</t>
  </si>
  <si>
    <t>大紀町</t>
  </si>
  <si>
    <t>度会町</t>
  </si>
  <si>
    <t>玉城町</t>
  </si>
  <si>
    <t>大台町</t>
  </si>
  <si>
    <t>明和町</t>
  </si>
  <si>
    <t>多気町</t>
  </si>
  <si>
    <t>川越町</t>
  </si>
  <si>
    <t>朝日町</t>
  </si>
  <si>
    <t>菰野町</t>
  </si>
  <si>
    <t>東員町</t>
  </si>
  <si>
    <t>木曽岬町</t>
  </si>
  <si>
    <t>伊賀市</t>
  </si>
  <si>
    <t>志摩市</t>
  </si>
  <si>
    <t>いなべ市</t>
  </si>
  <si>
    <t>熊野市</t>
  </si>
  <si>
    <t>鳥羽市</t>
  </si>
  <si>
    <t>亀山市</t>
  </si>
  <si>
    <t>尾鷲市</t>
  </si>
  <si>
    <t>名張市</t>
  </si>
  <si>
    <t>鈴鹿市</t>
  </si>
  <si>
    <t>桑名市</t>
  </si>
  <si>
    <t>松阪市</t>
  </si>
  <si>
    <t>伊勢市</t>
  </si>
  <si>
    <t>四日市市</t>
  </si>
  <si>
    <t>津市</t>
  </si>
  <si>
    <t>豊根村</t>
  </si>
  <si>
    <t>愛知県</t>
  </si>
  <si>
    <t>東栄町</t>
  </si>
  <si>
    <t>設楽町</t>
  </si>
  <si>
    <t>幸田町</t>
  </si>
  <si>
    <t>武豊町</t>
  </si>
  <si>
    <t>南知多町</t>
  </si>
  <si>
    <t>東浦町</t>
  </si>
  <si>
    <t>阿久比町</t>
  </si>
  <si>
    <t>飛島村</t>
  </si>
  <si>
    <t>蟹江町</t>
  </si>
  <si>
    <t>大治町</t>
  </si>
  <si>
    <t>扶桑町</t>
  </si>
  <si>
    <t>大口町</t>
  </si>
  <si>
    <t>豊山町</t>
  </si>
  <si>
    <t>東郷町</t>
  </si>
  <si>
    <t>長久手市</t>
  </si>
  <si>
    <t>あま市</t>
  </si>
  <si>
    <t>みよし市</t>
  </si>
  <si>
    <t>弥富市</t>
  </si>
  <si>
    <t>北名古屋市</t>
  </si>
  <si>
    <t>清須市</t>
  </si>
  <si>
    <t>愛西市</t>
  </si>
  <si>
    <t>田原市</t>
  </si>
  <si>
    <t>日進市</t>
  </si>
  <si>
    <t>豊明市</t>
  </si>
  <si>
    <t>岩倉市</t>
  </si>
  <si>
    <t>高浜市</t>
  </si>
  <si>
    <t>尾張旭市</t>
  </si>
  <si>
    <t>知立市</t>
  </si>
  <si>
    <t>知多市</t>
  </si>
  <si>
    <t>大府市</t>
  </si>
  <si>
    <t>東海市</t>
  </si>
  <si>
    <t>新城市</t>
  </si>
  <si>
    <t>稲沢市</t>
  </si>
  <si>
    <t>小牧市</t>
  </si>
  <si>
    <t>江南市</t>
  </si>
  <si>
    <t>常滑市</t>
  </si>
  <si>
    <t>犬山市</t>
  </si>
  <si>
    <t>蒲郡市</t>
  </si>
  <si>
    <t>西尾市</t>
  </si>
  <si>
    <t>安城市</t>
  </si>
  <si>
    <t>豊田市</t>
  </si>
  <si>
    <t>刈谷市</t>
  </si>
  <si>
    <t>碧南市</t>
  </si>
  <si>
    <t>津島市</t>
  </si>
  <si>
    <t>豊川市</t>
  </si>
  <si>
    <t>春日井市</t>
  </si>
  <si>
    <t>半田市</t>
  </si>
  <si>
    <t>瀬戸市</t>
  </si>
  <si>
    <t>一宮市</t>
  </si>
  <si>
    <t>岡崎市</t>
  </si>
  <si>
    <t>豊橋市</t>
  </si>
  <si>
    <t>名古屋市</t>
  </si>
  <si>
    <t>森町</t>
  </si>
  <si>
    <t>静岡県</t>
  </si>
  <si>
    <t>川根本町</t>
  </si>
  <si>
    <t>吉田町</t>
  </si>
  <si>
    <t>小山町</t>
  </si>
  <si>
    <t>長泉町</t>
  </si>
  <si>
    <t>清水町</t>
  </si>
  <si>
    <t>函南町</t>
  </si>
  <si>
    <t>西伊豆町</t>
  </si>
  <si>
    <t>松崎町</t>
  </si>
  <si>
    <t>南伊豆町</t>
  </si>
  <si>
    <t>河津町</t>
  </si>
  <si>
    <t>東伊豆町</t>
  </si>
  <si>
    <t>牧之原市</t>
  </si>
  <si>
    <t>伊豆の国市</t>
  </si>
  <si>
    <t>菊川市</t>
  </si>
  <si>
    <t>御前崎市</t>
  </si>
  <si>
    <t>伊豆市</t>
  </si>
  <si>
    <t>湖西市</t>
  </si>
  <si>
    <t>裾野市</t>
  </si>
  <si>
    <t>下田市</t>
  </si>
  <si>
    <t>袋井市</t>
  </si>
  <si>
    <t>御殿場市</t>
  </si>
  <si>
    <t>藤枝市</t>
  </si>
  <si>
    <t>掛川市</t>
  </si>
  <si>
    <t>焼津市</t>
  </si>
  <si>
    <t>磐田市</t>
  </si>
  <si>
    <t>富士市</t>
  </si>
  <si>
    <t>島田市</t>
  </si>
  <si>
    <t>伊東市</t>
  </si>
  <si>
    <t>富士宮市</t>
  </si>
  <si>
    <t>三島市</t>
  </si>
  <si>
    <t>熱海市</t>
  </si>
  <si>
    <t>沼津市</t>
  </si>
  <si>
    <t>浜松市</t>
  </si>
  <si>
    <t>静岡市</t>
  </si>
  <si>
    <t>白川村</t>
  </si>
  <si>
    <t>岐阜県</t>
  </si>
  <si>
    <t>御嵩町</t>
  </si>
  <si>
    <t>東白川村</t>
  </si>
  <si>
    <t>白川町</t>
  </si>
  <si>
    <t>八百津町</t>
  </si>
  <si>
    <t>七宗町</t>
  </si>
  <si>
    <t>川辺町</t>
  </si>
  <si>
    <t>富加町</t>
  </si>
  <si>
    <t>坂祝町</t>
  </si>
  <si>
    <t>北方町</t>
  </si>
  <si>
    <t>池田町</t>
  </si>
  <si>
    <t>大野町</t>
  </si>
  <si>
    <t>揖斐川町</t>
  </si>
  <si>
    <t>安八町</t>
  </si>
  <si>
    <t>輪之内町</t>
  </si>
  <si>
    <t>神戸町</t>
  </si>
  <si>
    <t>関ケ原町</t>
  </si>
  <si>
    <t>垂井町</t>
  </si>
  <si>
    <t>養老町</t>
  </si>
  <si>
    <t>笠松町</t>
  </si>
  <si>
    <t>岐南町</t>
  </si>
  <si>
    <t>海津市</t>
  </si>
  <si>
    <t>下呂市</t>
  </si>
  <si>
    <t>郡上市</t>
  </si>
  <si>
    <t>本巣市</t>
  </si>
  <si>
    <t>飛騨市</t>
  </si>
  <si>
    <t>瑞穂市</t>
  </si>
  <si>
    <t>山県市</t>
  </si>
  <si>
    <t>可児市</t>
  </si>
  <si>
    <t>各務原市</t>
  </si>
  <si>
    <t>土岐市</t>
  </si>
  <si>
    <t>美濃加茂市</t>
  </si>
  <si>
    <t>恵那市</t>
  </si>
  <si>
    <t>羽島市</t>
  </si>
  <si>
    <t>瑞浪市</t>
  </si>
  <si>
    <t>美濃市</t>
  </si>
  <si>
    <t>中津川市</t>
  </si>
  <si>
    <t>関市</t>
  </si>
  <si>
    <t>多治見市</t>
  </si>
  <si>
    <t>高山市</t>
  </si>
  <si>
    <t>大垣市</t>
  </si>
  <si>
    <t>岐阜市</t>
  </si>
  <si>
    <t>栄村</t>
  </si>
  <si>
    <t>長野県</t>
  </si>
  <si>
    <t>飯綱町</t>
  </si>
  <si>
    <t>小川村</t>
  </si>
  <si>
    <t>信濃町</t>
  </si>
  <si>
    <t>野沢温泉村</t>
  </si>
  <si>
    <t>木島平村</t>
  </si>
  <si>
    <t>山ノ内町</t>
  </si>
  <si>
    <t>高山村</t>
  </si>
  <si>
    <t>小布施町</t>
  </si>
  <si>
    <t>坂城町</t>
  </si>
  <si>
    <t>小谷村</t>
  </si>
  <si>
    <t>白馬村</t>
  </si>
  <si>
    <t>松川村</t>
  </si>
  <si>
    <t>筑北村</t>
  </si>
  <si>
    <t>朝日村</t>
  </si>
  <si>
    <t>山形村</t>
  </si>
  <si>
    <t>生坂村</t>
  </si>
  <si>
    <t>麻績村</t>
  </si>
  <si>
    <t>木曽町</t>
  </si>
  <si>
    <t>大桑村</t>
  </si>
  <si>
    <t>王滝村</t>
  </si>
  <si>
    <t>木祖村</t>
  </si>
  <si>
    <t>南木曽町</t>
  </si>
  <si>
    <t>上松町</t>
  </si>
  <si>
    <t>大鹿村</t>
  </si>
  <si>
    <t>豊丘村</t>
  </si>
  <si>
    <t>喬木村</t>
  </si>
  <si>
    <t>泰阜村</t>
  </si>
  <si>
    <t>天龍村</t>
  </si>
  <si>
    <t>売木村</t>
  </si>
  <si>
    <t>下條村</t>
  </si>
  <si>
    <t>根羽村</t>
  </si>
  <si>
    <t>平谷村</t>
  </si>
  <si>
    <t>阿智村</t>
  </si>
  <si>
    <t>阿南町</t>
  </si>
  <si>
    <t>松川町</t>
  </si>
  <si>
    <t>宮田村</t>
  </si>
  <si>
    <t>中川村</t>
  </si>
  <si>
    <t>南箕輪村</t>
  </si>
  <si>
    <t>飯島町</t>
  </si>
  <si>
    <t>箕輪町</t>
  </si>
  <si>
    <t>辰野町</t>
  </si>
  <si>
    <t>原村</t>
  </si>
  <si>
    <t>富士見町</t>
  </si>
  <si>
    <t>下諏訪町</t>
  </si>
  <si>
    <t>長和町</t>
  </si>
  <si>
    <t>青木村</t>
  </si>
  <si>
    <t>立科町</t>
  </si>
  <si>
    <t>御代田町</t>
  </si>
  <si>
    <t>軽井沢町</t>
  </si>
  <si>
    <t>佐久穂町</t>
  </si>
  <si>
    <t>北相木村</t>
  </si>
  <si>
    <t>南相木村</t>
  </si>
  <si>
    <t>南牧村</t>
  </si>
  <si>
    <t>小海町</t>
  </si>
  <si>
    <t>安曇野市</t>
  </si>
  <si>
    <t>東御市</t>
  </si>
  <si>
    <t>千曲市</t>
  </si>
  <si>
    <t>佐久市</t>
  </si>
  <si>
    <t>塩尻市</t>
  </si>
  <si>
    <t>茅野市</t>
  </si>
  <si>
    <t>飯山市</t>
  </si>
  <si>
    <t>大町市</t>
  </si>
  <si>
    <t>中野市</t>
  </si>
  <si>
    <t>駒ヶ根市</t>
  </si>
  <si>
    <t>伊那市</t>
  </si>
  <si>
    <t>小諸市</t>
  </si>
  <si>
    <t>須坂市</t>
  </si>
  <si>
    <t>諏訪市</t>
  </si>
  <si>
    <t>飯田市</t>
  </si>
  <si>
    <t>岡谷市</t>
  </si>
  <si>
    <t>上田市</t>
  </si>
  <si>
    <t>松本市</t>
  </si>
  <si>
    <t>長野市</t>
  </si>
  <si>
    <t>丹波山村</t>
  </si>
  <si>
    <t>山梨県</t>
  </si>
  <si>
    <t>小菅村</t>
  </si>
  <si>
    <t>富士河口湖町</t>
  </si>
  <si>
    <t>鳴沢村</t>
  </si>
  <si>
    <t>山中湖村</t>
  </si>
  <si>
    <t>忍野村</t>
  </si>
  <si>
    <t>西桂町</t>
  </si>
  <si>
    <t>道志村</t>
  </si>
  <si>
    <t>昭和町</t>
  </si>
  <si>
    <t>富士川町</t>
  </si>
  <si>
    <t>身延町</t>
  </si>
  <si>
    <t>早川町</t>
  </si>
  <si>
    <t>市川三郷町</t>
  </si>
  <si>
    <t>中央市</t>
  </si>
  <si>
    <t>甲州市</t>
  </si>
  <si>
    <t>上野原市</t>
  </si>
  <si>
    <t>笛吹市</t>
  </si>
  <si>
    <t>甲斐市</t>
  </si>
  <si>
    <t>北杜市</t>
  </si>
  <si>
    <t>南アルプス市</t>
  </si>
  <si>
    <t>韮崎市</t>
  </si>
  <si>
    <t>大月市</t>
  </si>
  <si>
    <t>山梨市</t>
  </si>
  <si>
    <t>都留市</t>
  </si>
  <si>
    <t>富士吉田市</t>
  </si>
  <si>
    <t>甲府市</t>
  </si>
  <si>
    <t>若狭町</t>
  </si>
  <si>
    <t>福井県</t>
  </si>
  <si>
    <t>おおい町</t>
  </si>
  <si>
    <t>高浜町</t>
  </si>
  <si>
    <t>越前町</t>
  </si>
  <si>
    <t>南越前町</t>
  </si>
  <si>
    <t>永平寺町</t>
  </si>
  <si>
    <t>坂井市</t>
  </si>
  <si>
    <t>越前市</t>
  </si>
  <si>
    <t>あわら市</t>
  </si>
  <si>
    <t>鯖江市</t>
  </si>
  <si>
    <t>勝山市</t>
  </si>
  <si>
    <t>大野市</t>
  </si>
  <si>
    <t>小浜市</t>
  </si>
  <si>
    <t>敦賀市</t>
  </si>
  <si>
    <t>福井市</t>
  </si>
  <si>
    <t>能登町</t>
  </si>
  <si>
    <t>石川県</t>
  </si>
  <si>
    <t>穴水町</t>
  </si>
  <si>
    <t>中能登町</t>
  </si>
  <si>
    <t>宝達志水町</t>
  </si>
  <si>
    <t>志賀町</t>
  </si>
  <si>
    <t>内灘町</t>
  </si>
  <si>
    <t>津幡町</t>
  </si>
  <si>
    <t>川北町</t>
  </si>
  <si>
    <t>野々市市</t>
  </si>
  <si>
    <t>能美市</t>
  </si>
  <si>
    <t>白山市</t>
  </si>
  <si>
    <t>かほく市</t>
  </si>
  <si>
    <t>羽咋市</t>
  </si>
  <si>
    <t>加賀市</t>
  </si>
  <si>
    <t>珠洲市</t>
  </si>
  <si>
    <t>輪島市</t>
  </si>
  <si>
    <t>小松市</t>
  </si>
  <si>
    <t>七尾市</t>
  </si>
  <si>
    <t>金沢市</t>
  </si>
  <si>
    <t>富山県</t>
  </si>
  <si>
    <t>入善町</t>
  </si>
  <si>
    <t>立山町</t>
  </si>
  <si>
    <t>上市町</t>
  </si>
  <si>
    <t>舟橋村</t>
  </si>
  <si>
    <t>射水市</t>
  </si>
  <si>
    <t>南砺市</t>
  </si>
  <si>
    <t>小矢部市</t>
  </si>
  <si>
    <t>砺波市</t>
  </si>
  <si>
    <t>黒部市</t>
  </si>
  <si>
    <t>滑川市</t>
  </si>
  <si>
    <t>氷見市</t>
  </si>
  <si>
    <t>魚津市</t>
  </si>
  <si>
    <t>高岡市</t>
  </si>
  <si>
    <t>富山市</t>
  </si>
  <si>
    <t>粟島浦村</t>
  </si>
  <si>
    <t>新潟県</t>
  </si>
  <si>
    <t>関川村</t>
  </si>
  <si>
    <t>刈羽村</t>
  </si>
  <si>
    <t>津南町</t>
  </si>
  <si>
    <t>湯沢町</t>
  </si>
  <si>
    <t>出雲崎町</t>
  </si>
  <si>
    <t>阿賀町</t>
  </si>
  <si>
    <t>田上町</t>
  </si>
  <si>
    <t>弥彦村</t>
  </si>
  <si>
    <t>聖籠町</t>
  </si>
  <si>
    <t>胎内市</t>
  </si>
  <si>
    <t>南魚沼市</t>
  </si>
  <si>
    <t>魚沼市</t>
  </si>
  <si>
    <t>佐渡市</t>
  </si>
  <si>
    <t>阿賀野市</t>
  </si>
  <si>
    <t>上越市</t>
  </si>
  <si>
    <t>五泉市</t>
  </si>
  <si>
    <t>妙高市</t>
  </si>
  <si>
    <t>糸魚川市</t>
  </si>
  <si>
    <t>燕市</t>
  </si>
  <si>
    <t>村上市</t>
  </si>
  <si>
    <t>見附市</t>
  </si>
  <si>
    <t>十日町市</t>
  </si>
  <si>
    <t>加茂市</t>
  </si>
  <si>
    <t>小千谷市</t>
  </si>
  <si>
    <t>新発田市</t>
  </si>
  <si>
    <t>柏崎市</t>
  </si>
  <si>
    <t>三条市</t>
  </si>
  <si>
    <t>長岡市</t>
  </si>
  <si>
    <t>新潟市</t>
  </si>
  <si>
    <t>清川村</t>
  </si>
  <si>
    <t>神奈川県</t>
  </si>
  <si>
    <t>愛川町</t>
  </si>
  <si>
    <t>湯河原町</t>
  </si>
  <si>
    <t>真鶴町</t>
  </si>
  <si>
    <t>箱根町</t>
  </si>
  <si>
    <t>開成町</t>
  </si>
  <si>
    <t>山北町</t>
  </si>
  <si>
    <t>松田町</t>
  </si>
  <si>
    <t>大井町</t>
  </si>
  <si>
    <t>中井町</t>
  </si>
  <si>
    <t>二宮町</t>
  </si>
  <si>
    <t>大磯町</t>
  </si>
  <si>
    <t>寒川町</t>
  </si>
  <si>
    <t>葉山町</t>
  </si>
  <si>
    <t>綾瀬市</t>
  </si>
  <si>
    <t>南足柄市</t>
  </si>
  <si>
    <t>座間市</t>
  </si>
  <si>
    <t>海老名市</t>
  </si>
  <si>
    <t>伊勢原市</t>
  </si>
  <si>
    <t>大和市</t>
  </si>
  <si>
    <t>厚木市</t>
  </si>
  <si>
    <t>秦野市</t>
  </si>
  <si>
    <t>三浦市</t>
  </si>
  <si>
    <t>逗子市</t>
  </si>
  <si>
    <t>茅ヶ崎市</t>
  </si>
  <si>
    <t>小田原市</t>
  </si>
  <si>
    <t>藤沢市</t>
  </si>
  <si>
    <t>鎌倉市</t>
  </si>
  <si>
    <t>平塚市</t>
  </si>
  <si>
    <t>横須賀市</t>
  </si>
  <si>
    <t>相模原市</t>
  </si>
  <si>
    <t>川崎市</t>
  </si>
  <si>
    <t>横浜市</t>
  </si>
  <si>
    <t>小笠原村</t>
  </si>
  <si>
    <t>東京都</t>
  </si>
  <si>
    <t>青ヶ島村</t>
  </si>
  <si>
    <t>八丈町</t>
  </si>
  <si>
    <t>御蔵島村</t>
  </si>
  <si>
    <t>三宅村</t>
  </si>
  <si>
    <t>神津島村</t>
  </si>
  <si>
    <t>新島村</t>
  </si>
  <si>
    <t>利島村</t>
  </si>
  <si>
    <t>大島町</t>
  </si>
  <si>
    <t>奥多摩町</t>
  </si>
  <si>
    <t>檜原村</t>
  </si>
  <si>
    <t>日の出町</t>
  </si>
  <si>
    <t>瑞穂町</t>
  </si>
  <si>
    <t>西東京市</t>
  </si>
  <si>
    <t>あきる野市</t>
  </si>
  <si>
    <t>羽村市</t>
  </si>
  <si>
    <t>稲城市</t>
  </si>
  <si>
    <t>多摩市</t>
  </si>
  <si>
    <t>武蔵村山市</t>
  </si>
  <si>
    <t>東久留米市</t>
  </si>
  <si>
    <t>清瀬市</t>
  </si>
  <si>
    <t>東大和市</t>
  </si>
  <si>
    <t>狛江市</t>
  </si>
  <si>
    <t>福生市</t>
  </si>
  <si>
    <t>国立市</t>
  </si>
  <si>
    <t>国分寺市</t>
  </si>
  <si>
    <t>東村山市</t>
  </si>
  <si>
    <t>日野市</t>
  </si>
  <si>
    <t>小平市</t>
  </si>
  <si>
    <t>小金井市</t>
  </si>
  <si>
    <t>町田市</t>
  </si>
  <si>
    <t>調布市</t>
  </si>
  <si>
    <t>昭島市</t>
  </si>
  <si>
    <t>青梅市</t>
  </si>
  <si>
    <t>三鷹市</t>
  </si>
  <si>
    <t>武蔵野市</t>
  </si>
  <si>
    <t>立川市</t>
  </si>
  <si>
    <t>八王子市</t>
  </si>
  <si>
    <t>江戸川区</t>
  </si>
  <si>
    <t>葛飾区</t>
  </si>
  <si>
    <t>足立区</t>
  </si>
  <si>
    <t>練馬区</t>
  </si>
  <si>
    <t>板橋区</t>
  </si>
  <si>
    <t>荒川区</t>
  </si>
  <si>
    <t>北区</t>
  </si>
  <si>
    <t>杉並区</t>
  </si>
  <si>
    <t>中野区</t>
  </si>
  <si>
    <t>渋谷区</t>
  </si>
  <si>
    <t>世田谷区</t>
  </si>
  <si>
    <t>大田区</t>
  </si>
  <si>
    <t>目黒区</t>
  </si>
  <si>
    <t>品川区</t>
  </si>
  <si>
    <t>江東区</t>
  </si>
  <si>
    <t>墨田区</t>
  </si>
  <si>
    <t>台東区</t>
  </si>
  <si>
    <t>文京区</t>
  </si>
  <si>
    <t>新宿区</t>
  </si>
  <si>
    <t>港区</t>
  </si>
  <si>
    <t>中央区</t>
  </si>
  <si>
    <t>鋸南町</t>
  </si>
  <si>
    <t>千葉県</t>
  </si>
  <si>
    <t>御宿町</t>
  </si>
  <si>
    <t>大多喜町</t>
  </si>
  <si>
    <t>長南町</t>
  </si>
  <si>
    <t>長柄町</t>
  </si>
  <si>
    <t>白子町</t>
  </si>
  <si>
    <t>長生村</t>
  </si>
  <si>
    <t>睦沢町</t>
  </si>
  <si>
    <t>一宮町</t>
  </si>
  <si>
    <t>横芝光町</t>
  </si>
  <si>
    <t>芝山町</t>
  </si>
  <si>
    <t>九十九里町</t>
  </si>
  <si>
    <t>東庄町</t>
  </si>
  <si>
    <t>多古町</t>
  </si>
  <si>
    <t>神崎町</t>
  </si>
  <si>
    <t>栄町</t>
  </si>
  <si>
    <t>酒々井町</t>
  </si>
  <si>
    <t>大網白里市</t>
    <rPh sb="4" eb="5">
      <t>シ</t>
    </rPh>
    <phoneticPr fontId="3"/>
  </si>
  <si>
    <t>いすみ市</t>
  </si>
  <si>
    <t>山武市</t>
  </si>
  <si>
    <t>香取市</t>
  </si>
  <si>
    <t>匝瑳市</t>
  </si>
  <si>
    <t>南房総市</t>
  </si>
  <si>
    <t>富里市</t>
  </si>
  <si>
    <t>白井市</t>
  </si>
  <si>
    <t>印西市</t>
  </si>
  <si>
    <t>八街市</t>
  </si>
  <si>
    <t>袖ケ浦市</t>
  </si>
  <si>
    <t>四街道市</t>
  </si>
  <si>
    <t>浦安市</t>
  </si>
  <si>
    <t>富津市</t>
  </si>
  <si>
    <t>君津市</t>
  </si>
  <si>
    <t>鎌ケ谷市</t>
  </si>
  <si>
    <t>鴨川市</t>
  </si>
  <si>
    <t>我孫子市</t>
  </si>
  <si>
    <t>八千代市</t>
  </si>
  <si>
    <t>流山市</t>
  </si>
  <si>
    <t>市原市</t>
  </si>
  <si>
    <t>勝浦市</t>
  </si>
  <si>
    <t>柏市</t>
  </si>
  <si>
    <t>習志野市</t>
  </si>
  <si>
    <t>旭市</t>
  </si>
  <si>
    <t>東金市</t>
  </si>
  <si>
    <t>佐倉市</t>
  </si>
  <si>
    <t>成田市</t>
  </si>
  <si>
    <t>茂原市</t>
  </si>
  <si>
    <t>野田市</t>
  </si>
  <si>
    <t>松戸市</t>
  </si>
  <si>
    <t>木更津市</t>
  </si>
  <si>
    <t>館山市</t>
  </si>
  <si>
    <t>船橋市</t>
  </si>
  <si>
    <t>市川市</t>
  </si>
  <si>
    <t>銚子市</t>
  </si>
  <si>
    <t>千葉市</t>
  </si>
  <si>
    <t>松伏町</t>
  </si>
  <si>
    <t>埼玉県</t>
  </si>
  <si>
    <t>杉戸町</t>
  </si>
  <si>
    <t>宮代町</t>
  </si>
  <si>
    <t>寄居町</t>
  </si>
  <si>
    <t>上里町</t>
  </si>
  <si>
    <t>神川町</t>
  </si>
  <si>
    <t>東秩父村</t>
  </si>
  <si>
    <t>小鹿野町</t>
  </si>
  <si>
    <t>長瀞町</t>
  </si>
  <si>
    <t>皆野町</t>
  </si>
  <si>
    <t>横瀬町</t>
  </si>
  <si>
    <t>ときがわ町</t>
  </si>
  <si>
    <t>鳩山町</t>
  </si>
  <si>
    <t>吉見町</t>
  </si>
  <si>
    <t>川島町</t>
  </si>
  <si>
    <t>小川町</t>
  </si>
  <si>
    <t>嵐山町</t>
  </si>
  <si>
    <t>滑川町</t>
  </si>
  <si>
    <t>越生町</t>
  </si>
  <si>
    <t>毛呂山町</t>
  </si>
  <si>
    <t>三芳町</t>
  </si>
  <si>
    <t>伊奈町</t>
  </si>
  <si>
    <t>白岡市</t>
    <rPh sb="0" eb="2">
      <t>シラオカ</t>
    </rPh>
    <rPh sb="2" eb="3">
      <t>シ</t>
    </rPh>
    <phoneticPr fontId="3"/>
  </si>
  <si>
    <t>ふじみ野市</t>
  </si>
  <si>
    <t>吉川市</t>
  </si>
  <si>
    <t>日高市</t>
  </si>
  <si>
    <t>鶴ヶ島市</t>
  </si>
  <si>
    <t>幸手市</t>
  </si>
  <si>
    <t>坂戸市</t>
  </si>
  <si>
    <t>蓮田市</t>
  </si>
  <si>
    <t>三郷市</t>
  </si>
  <si>
    <t>富士見市</t>
  </si>
  <si>
    <t>八潮市</t>
  </si>
  <si>
    <t>北本市</t>
  </si>
  <si>
    <t>久喜市</t>
  </si>
  <si>
    <t>桶川市</t>
  </si>
  <si>
    <t>新座市</t>
  </si>
  <si>
    <t>和光市</t>
  </si>
  <si>
    <t>志木市</t>
  </si>
  <si>
    <t>朝霞市</t>
  </si>
  <si>
    <t>入間市</t>
  </si>
  <si>
    <t>戸田市</t>
  </si>
  <si>
    <t>蕨市</t>
  </si>
  <si>
    <t>越谷市</t>
  </si>
  <si>
    <t>草加市</t>
  </si>
  <si>
    <t>上尾市</t>
  </si>
  <si>
    <t>深谷市</t>
  </si>
  <si>
    <t>鴻巣市</t>
  </si>
  <si>
    <t>羽生市</t>
  </si>
  <si>
    <t>狭山市</t>
  </si>
  <si>
    <t>春日部市</t>
  </si>
  <si>
    <t>東松山市</t>
  </si>
  <si>
    <t>本庄市</t>
  </si>
  <si>
    <t>加須市</t>
  </si>
  <si>
    <t>飯能市</t>
  </si>
  <si>
    <t>所沢市</t>
  </si>
  <si>
    <t>秩父市</t>
  </si>
  <si>
    <t>行田市</t>
  </si>
  <si>
    <t>川口市</t>
  </si>
  <si>
    <t>熊谷市</t>
  </si>
  <si>
    <t>川越市</t>
  </si>
  <si>
    <t>さいたま市</t>
  </si>
  <si>
    <t>邑楽町</t>
  </si>
  <si>
    <t>群馬県</t>
  </si>
  <si>
    <t>大泉町</t>
  </si>
  <si>
    <t>千代田町</t>
  </si>
  <si>
    <t>板倉町</t>
  </si>
  <si>
    <t>玉村町</t>
  </si>
  <si>
    <t>みなかみ町</t>
  </si>
  <si>
    <t>昭和村</t>
  </si>
  <si>
    <t>川場村</t>
  </si>
  <si>
    <t>片品村</t>
  </si>
  <si>
    <t>東吾妻町</t>
  </si>
  <si>
    <t>草津町</t>
  </si>
  <si>
    <t>嬬恋村</t>
  </si>
  <si>
    <t>長野原町</t>
  </si>
  <si>
    <t>中之条町</t>
  </si>
  <si>
    <t>甘楽町</t>
  </si>
  <si>
    <t>下仁田町</t>
  </si>
  <si>
    <t>神流町</t>
  </si>
  <si>
    <t>上野村</t>
  </si>
  <si>
    <t>吉岡町</t>
  </si>
  <si>
    <t>榛東村</t>
  </si>
  <si>
    <t>みどり市</t>
  </si>
  <si>
    <t>安中市</t>
  </si>
  <si>
    <t>富岡市</t>
  </si>
  <si>
    <t>藤岡市</t>
  </si>
  <si>
    <t>渋川市</t>
  </si>
  <si>
    <t>館林市</t>
  </si>
  <si>
    <t>沼田市</t>
  </si>
  <si>
    <t>太田市</t>
  </si>
  <si>
    <t>伊勢崎市</t>
  </si>
  <si>
    <t>桐生市</t>
  </si>
  <si>
    <t>高崎市</t>
  </si>
  <si>
    <t>前橋市</t>
  </si>
  <si>
    <t>那珂川町</t>
  </si>
  <si>
    <t>栃木県</t>
  </si>
  <si>
    <t>那須町</t>
  </si>
  <si>
    <t>高根沢町</t>
  </si>
  <si>
    <t>塩谷町</t>
  </si>
  <si>
    <t>野木町</t>
  </si>
  <si>
    <t>壬生町</t>
  </si>
  <si>
    <t>芳賀町</t>
  </si>
  <si>
    <t>市貝町</t>
  </si>
  <si>
    <t>茂木町</t>
  </si>
  <si>
    <t>益子町</t>
  </si>
  <si>
    <t>上三川町</t>
  </si>
  <si>
    <t>下野市</t>
  </si>
  <si>
    <t>那須烏山市</t>
  </si>
  <si>
    <t>さくら市</t>
  </si>
  <si>
    <t>那須塩原市</t>
  </si>
  <si>
    <t>矢板市</t>
  </si>
  <si>
    <t>大田原市</t>
  </si>
  <si>
    <t>真岡市</t>
  </si>
  <si>
    <t>小山市</t>
  </si>
  <si>
    <t>日光市</t>
  </si>
  <si>
    <t>鹿沼市</t>
  </si>
  <si>
    <t>佐野市</t>
  </si>
  <si>
    <t>栃木市</t>
  </si>
  <si>
    <t>足利市</t>
  </si>
  <si>
    <t>宇都宮市</t>
  </si>
  <si>
    <t>利根町</t>
  </si>
  <si>
    <t>茨城県</t>
  </si>
  <si>
    <t>境町</t>
  </si>
  <si>
    <t>五霞町</t>
  </si>
  <si>
    <t>八千代町</t>
  </si>
  <si>
    <t>河内町</t>
  </si>
  <si>
    <t>阿見町</t>
  </si>
  <si>
    <t>美浦村</t>
  </si>
  <si>
    <t>大子町</t>
  </si>
  <si>
    <t>東海村</t>
  </si>
  <si>
    <t>城里町</t>
  </si>
  <si>
    <t>大洗町</t>
  </si>
  <si>
    <t>茨城町</t>
  </si>
  <si>
    <t>小美玉市</t>
  </si>
  <si>
    <t>つくばみらい市</t>
  </si>
  <si>
    <t>鉾田市</t>
  </si>
  <si>
    <t>行方市</t>
  </si>
  <si>
    <t>神栖市</t>
  </si>
  <si>
    <t>桜川市</t>
  </si>
  <si>
    <t>かすみがうら市</t>
  </si>
  <si>
    <t>稲敷市</t>
  </si>
  <si>
    <t>坂東市</t>
  </si>
  <si>
    <t>筑西市</t>
  </si>
  <si>
    <t>那珂市</t>
  </si>
  <si>
    <t>常陸大宮市</t>
  </si>
  <si>
    <t>守谷市</t>
  </si>
  <si>
    <t>潮来市</t>
  </si>
  <si>
    <t>鹿嶋市</t>
  </si>
  <si>
    <t>ひたちなか市</t>
  </si>
  <si>
    <t>つくば市</t>
  </si>
  <si>
    <t>牛久市</t>
  </si>
  <si>
    <t>取手市</t>
  </si>
  <si>
    <t>笠間市</t>
  </si>
  <si>
    <t>北茨城市</t>
  </si>
  <si>
    <t>高萩市</t>
  </si>
  <si>
    <t>常陸太田市</t>
  </si>
  <si>
    <t>常総市</t>
  </si>
  <si>
    <t>下妻市</t>
  </si>
  <si>
    <t>龍ケ崎市</t>
  </si>
  <si>
    <t>結城市</t>
  </si>
  <si>
    <t>石岡市</t>
  </si>
  <si>
    <t>古河市</t>
  </si>
  <si>
    <t>土浦市</t>
  </si>
  <si>
    <t>日立市</t>
  </si>
  <si>
    <t>水戸市</t>
  </si>
  <si>
    <t>飯舘村</t>
  </si>
  <si>
    <t>福島県</t>
  </si>
  <si>
    <t>新地町</t>
  </si>
  <si>
    <t>葛尾村</t>
  </si>
  <si>
    <t>浪江町</t>
  </si>
  <si>
    <t>双葉町</t>
  </si>
  <si>
    <t>大熊町</t>
  </si>
  <si>
    <t>川内村</t>
  </si>
  <si>
    <t>富岡町</t>
  </si>
  <si>
    <t>楢葉町</t>
  </si>
  <si>
    <t>広野町</t>
  </si>
  <si>
    <t>小野町</t>
  </si>
  <si>
    <t>三春町</t>
  </si>
  <si>
    <t>古殿町</t>
  </si>
  <si>
    <t>浅川町</t>
  </si>
  <si>
    <t>平田村</t>
  </si>
  <si>
    <t>玉川村</t>
  </si>
  <si>
    <t>石川町</t>
  </si>
  <si>
    <t>鮫川村</t>
  </si>
  <si>
    <t>塙町</t>
  </si>
  <si>
    <t>矢祭町</t>
  </si>
  <si>
    <t>棚倉町</t>
  </si>
  <si>
    <t>矢吹町</t>
  </si>
  <si>
    <t>中島村</t>
  </si>
  <si>
    <t>泉崎村</t>
  </si>
  <si>
    <t>西郷村</t>
  </si>
  <si>
    <t>会津美里町</t>
  </si>
  <si>
    <t>金山町</t>
  </si>
  <si>
    <t>三島町</t>
  </si>
  <si>
    <t>柳津町</t>
  </si>
  <si>
    <t>湯川村</t>
  </si>
  <si>
    <t>会津坂下町</t>
  </si>
  <si>
    <t>猪苗代町</t>
  </si>
  <si>
    <t>磐梯町</t>
  </si>
  <si>
    <t>西会津町</t>
  </si>
  <si>
    <t>北塩原村</t>
  </si>
  <si>
    <t>南会津町</t>
  </si>
  <si>
    <t>只見町</t>
  </si>
  <si>
    <t>檜枝岐村</t>
  </si>
  <si>
    <t>下郷町</t>
  </si>
  <si>
    <t>天栄村</t>
  </si>
  <si>
    <t>鏡石町</t>
  </si>
  <si>
    <t>大玉村</t>
  </si>
  <si>
    <t>川俣町</t>
  </si>
  <si>
    <t>国見町</t>
  </si>
  <si>
    <t>桑折町</t>
  </si>
  <si>
    <t>本宮市</t>
  </si>
  <si>
    <t>伊達市</t>
  </si>
  <si>
    <t>南相馬市</t>
  </si>
  <si>
    <t>田村市</t>
  </si>
  <si>
    <t>二本松市</t>
  </si>
  <si>
    <t>相馬市</t>
  </si>
  <si>
    <t>喜多方市</t>
  </si>
  <si>
    <t>須賀川市</t>
  </si>
  <si>
    <t>白河市</t>
  </si>
  <si>
    <t>いわき市</t>
  </si>
  <si>
    <t>郡山市</t>
  </si>
  <si>
    <t>会津若松市</t>
  </si>
  <si>
    <t>福島市</t>
  </si>
  <si>
    <t>遊佐町</t>
  </si>
  <si>
    <t>山形県</t>
  </si>
  <si>
    <t>庄内町</t>
  </si>
  <si>
    <t>三川町</t>
  </si>
  <si>
    <t>飯豊町</t>
  </si>
  <si>
    <t>白鷹町</t>
  </si>
  <si>
    <t>高畠町</t>
  </si>
  <si>
    <t>戸沢村</t>
  </si>
  <si>
    <t>鮭川村</t>
  </si>
  <si>
    <t>大蔵村</t>
  </si>
  <si>
    <t>真室川町</t>
  </si>
  <si>
    <t>舟形町</t>
  </si>
  <si>
    <t>最上町</t>
  </si>
  <si>
    <t>大石田町</t>
  </si>
  <si>
    <t>大江町</t>
  </si>
  <si>
    <t>西川町</t>
  </si>
  <si>
    <t>河北町</t>
  </si>
  <si>
    <t>中山町</t>
  </si>
  <si>
    <t>山辺町</t>
  </si>
  <si>
    <t>南陽市</t>
  </si>
  <si>
    <t>尾花沢市</t>
  </si>
  <si>
    <t>東根市</t>
  </si>
  <si>
    <t>天童市</t>
  </si>
  <si>
    <t>長井市</t>
  </si>
  <si>
    <t>村山市</t>
  </si>
  <si>
    <t>上山市</t>
  </si>
  <si>
    <t>寒河江市</t>
  </si>
  <si>
    <t>新庄市</t>
  </si>
  <si>
    <t>酒田市</t>
  </si>
  <si>
    <t>鶴岡市</t>
  </si>
  <si>
    <t>米沢市</t>
  </si>
  <si>
    <t>山形市</t>
  </si>
  <si>
    <t>東成瀬村</t>
  </si>
  <si>
    <t>秋田県</t>
  </si>
  <si>
    <t>羽後町</t>
  </si>
  <si>
    <t>大潟村</t>
  </si>
  <si>
    <t>井川町</t>
  </si>
  <si>
    <t>八郎潟町</t>
  </si>
  <si>
    <t>五城目町</t>
  </si>
  <si>
    <t>八峰町</t>
  </si>
  <si>
    <t>三種町</t>
  </si>
  <si>
    <t>藤里町</t>
  </si>
  <si>
    <t>上小阿仁村</t>
  </si>
  <si>
    <t>小坂町</t>
  </si>
  <si>
    <t>仙北市</t>
  </si>
  <si>
    <t>にかほ市</t>
  </si>
  <si>
    <t>北秋田市</t>
  </si>
  <si>
    <t>大仙市</t>
  </si>
  <si>
    <t>潟上市</t>
  </si>
  <si>
    <t>由利本荘市</t>
  </si>
  <si>
    <t>鹿角市</t>
  </si>
  <si>
    <t>湯沢市</t>
  </si>
  <si>
    <t>男鹿市</t>
  </si>
  <si>
    <t>大館市</t>
  </si>
  <si>
    <t>横手市</t>
  </si>
  <si>
    <t>能代市</t>
  </si>
  <si>
    <t>秋田市</t>
  </si>
  <si>
    <t>南三陸町</t>
  </si>
  <si>
    <t>宮城県</t>
  </si>
  <si>
    <t>女川町</t>
  </si>
  <si>
    <t>涌谷町</t>
  </si>
  <si>
    <t>加美町</t>
  </si>
  <si>
    <t>色麻町</t>
  </si>
  <si>
    <t>大衡村</t>
  </si>
  <si>
    <t>大郷町</t>
  </si>
  <si>
    <t>大和町</t>
  </si>
  <si>
    <t>利府町</t>
  </si>
  <si>
    <t>七ヶ浜町</t>
  </si>
  <si>
    <t>松島町</t>
  </si>
  <si>
    <t>山元町</t>
  </si>
  <si>
    <t>札幌市</t>
  </si>
  <si>
    <t>亘理町</t>
  </si>
  <si>
    <t>丸森町</t>
  </si>
  <si>
    <t>柴田町</t>
  </si>
  <si>
    <t>村田町</t>
  </si>
  <si>
    <t>大河原町</t>
  </si>
  <si>
    <t>七ヶ宿町</t>
  </si>
  <si>
    <t>蔵王町</t>
  </si>
  <si>
    <t>富谷市</t>
    <rPh sb="2" eb="3">
      <t>シ</t>
    </rPh>
    <phoneticPr fontId="3"/>
  </si>
  <si>
    <t>大崎市</t>
  </si>
  <si>
    <t>東松島市</t>
  </si>
  <si>
    <t>栗原市</t>
  </si>
  <si>
    <t>登米市</t>
  </si>
  <si>
    <t>岩沼市</t>
  </si>
  <si>
    <t>多賀城市</t>
  </si>
  <si>
    <t>角田市</t>
  </si>
  <si>
    <t>名取市</t>
  </si>
  <si>
    <t>白石市</t>
  </si>
  <si>
    <t>気仙沼市</t>
  </si>
  <si>
    <t>塩竈市</t>
  </si>
  <si>
    <t>石巻市</t>
  </si>
  <si>
    <t>仙台市</t>
  </si>
  <si>
    <t>一戸町</t>
  </si>
  <si>
    <t>岩手県</t>
  </si>
  <si>
    <t>洋野町</t>
  </si>
  <si>
    <t>九戸村</t>
  </si>
  <si>
    <t>野田村</t>
  </si>
  <si>
    <t>軽米町</t>
  </si>
  <si>
    <t>普代村</t>
  </si>
  <si>
    <t>田野畑村</t>
  </si>
  <si>
    <t>岩泉町</t>
  </si>
  <si>
    <t>山田町</t>
  </si>
  <si>
    <t>大槌町</t>
  </si>
  <si>
    <t>住田町</t>
  </si>
  <si>
    <t>平泉町</t>
  </si>
  <si>
    <t>金ケ崎町</t>
  </si>
  <si>
    <t>西和賀町</t>
  </si>
  <si>
    <t>矢巾町</t>
  </si>
  <si>
    <t>紫波町</t>
  </si>
  <si>
    <t>岩手町</t>
  </si>
  <si>
    <t>葛巻町</t>
  </si>
  <si>
    <t>雫石町</t>
  </si>
  <si>
    <t>滝沢市</t>
    <rPh sb="2" eb="3">
      <t>シ</t>
    </rPh>
    <phoneticPr fontId="3"/>
  </si>
  <si>
    <t>奥州市</t>
  </si>
  <si>
    <t>八幡平市</t>
  </si>
  <si>
    <t>二戸市</t>
  </si>
  <si>
    <t>釜石市</t>
  </si>
  <si>
    <t>陸前高田市</t>
  </si>
  <si>
    <t>一関市</t>
  </si>
  <si>
    <t>遠野市</t>
  </si>
  <si>
    <t>久慈市</t>
  </si>
  <si>
    <t>北上市</t>
  </si>
  <si>
    <t>花巻市</t>
  </si>
  <si>
    <t>大船渡市</t>
  </si>
  <si>
    <t>宮古市</t>
  </si>
  <si>
    <t>盛岡市</t>
  </si>
  <si>
    <t>新郷村</t>
  </si>
  <si>
    <t>青森県</t>
  </si>
  <si>
    <t>階上町</t>
  </si>
  <si>
    <t>田子町</t>
  </si>
  <si>
    <t>五戸町</t>
  </si>
  <si>
    <t>三戸町</t>
  </si>
  <si>
    <t>佐井村</t>
  </si>
  <si>
    <t>風間浦村</t>
  </si>
  <si>
    <t>東通村</t>
  </si>
  <si>
    <t>大間町</t>
  </si>
  <si>
    <t>おいらせ町</t>
  </si>
  <si>
    <t>六ヶ所村</t>
  </si>
  <si>
    <t>東北町</t>
  </si>
  <si>
    <t>横浜町</t>
  </si>
  <si>
    <t>六戸町</t>
  </si>
  <si>
    <t>七戸町</t>
  </si>
  <si>
    <t>野辺地町</t>
  </si>
  <si>
    <t>中泊町</t>
  </si>
  <si>
    <t>鶴田町</t>
  </si>
  <si>
    <t>板柳町</t>
  </si>
  <si>
    <t>田舎館村</t>
  </si>
  <si>
    <t>大鰐町</t>
  </si>
  <si>
    <t>藤崎町</t>
  </si>
  <si>
    <t>西目屋村</t>
  </si>
  <si>
    <t>深浦町</t>
  </si>
  <si>
    <t>鰺ヶ沢町</t>
  </si>
  <si>
    <t>外ヶ浜町</t>
  </si>
  <si>
    <t>蓬田村</t>
  </si>
  <si>
    <t>今別町</t>
  </si>
  <si>
    <t>平内町</t>
  </si>
  <si>
    <t>平川市</t>
  </si>
  <si>
    <t>つがる市</t>
  </si>
  <si>
    <t>むつ市</t>
  </si>
  <si>
    <t>三沢市</t>
  </si>
  <si>
    <t>十和田市</t>
  </si>
  <si>
    <t>五所川原市</t>
  </si>
  <si>
    <t>黒石市</t>
  </si>
  <si>
    <t>八戸市</t>
  </si>
  <si>
    <t>弘前市</t>
  </si>
  <si>
    <t>青森市</t>
  </si>
  <si>
    <t>蘂取村</t>
  </si>
  <si>
    <t>北海道</t>
  </si>
  <si>
    <t>紗那村</t>
  </si>
  <si>
    <t>留別村</t>
  </si>
  <si>
    <t>留夜別村</t>
  </si>
  <si>
    <t>泊村</t>
    <rPh sb="0" eb="2">
      <t>トマリムラ</t>
    </rPh>
    <phoneticPr fontId="3"/>
  </si>
  <si>
    <t>色丹村</t>
    <rPh sb="0" eb="3">
      <t>シコタンムラ</t>
    </rPh>
    <phoneticPr fontId="3"/>
  </si>
  <si>
    <t>羅臼町</t>
  </si>
  <si>
    <t>標津町</t>
  </si>
  <si>
    <t>中標津町</t>
  </si>
  <si>
    <t>別海町</t>
  </si>
  <si>
    <t>白糠町</t>
  </si>
  <si>
    <t>鶴居村</t>
  </si>
  <si>
    <t>弟子屈町</t>
  </si>
  <si>
    <t>標茶町</t>
  </si>
  <si>
    <t>浜中町</t>
  </si>
  <si>
    <t>厚岸町</t>
  </si>
  <si>
    <t>釧路町</t>
  </si>
  <si>
    <t>浦幌町</t>
  </si>
  <si>
    <t>陸別町</t>
  </si>
  <si>
    <t>足寄町</t>
  </si>
  <si>
    <t>本別町</t>
  </si>
  <si>
    <t>豊頃町</t>
  </si>
  <si>
    <t>幕別町</t>
  </si>
  <si>
    <t>広尾町</t>
  </si>
  <si>
    <t>大樹町</t>
  </si>
  <si>
    <t>更別村</t>
  </si>
  <si>
    <t>中札内村</t>
  </si>
  <si>
    <t>芽室町</t>
  </si>
  <si>
    <t>新得町</t>
  </si>
  <si>
    <t>鹿追町</t>
  </si>
  <si>
    <t>上士幌町</t>
  </si>
  <si>
    <t>士幌町</t>
  </si>
  <si>
    <t>音更町</t>
  </si>
  <si>
    <t>新ひだか町</t>
  </si>
  <si>
    <t>えりも町</t>
  </si>
  <si>
    <t>様似町</t>
  </si>
  <si>
    <t>浦河町</t>
  </si>
  <si>
    <t>新冠町</t>
  </si>
  <si>
    <t>平取町</t>
  </si>
  <si>
    <t>むかわ町</t>
  </si>
  <si>
    <t>安平町</t>
  </si>
  <si>
    <t>洞爺湖町</t>
  </si>
  <si>
    <t>厚真町</t>
  </si>
  <si>
    <t>白老町</t>
  </si>
  <si>
    <t>壮瞥町</t>
  </si>
  <si>
    <t>豊浦町</t>
  </si>
  <si>
    <t>大空町</t>
  </si>
  <si>
    <t>雄武町</t>
  </si>
  <si>
    <t>西興部村</t>
  </si>
  <si>
    <t>興部町</t>
  </si>
  <si>
    <t>滝上町</t>
  </si>
  <si>
    <t>湧別町</t>
  </si>
  <si>
    <t>遠軽町</t>
  </si>
  <si>
    <t>佐呂間町</t>
  </si>
  <si>
    <t>置戸町</t>
  </si>
  <si>
    <t>訓子府町</t>
  </si>
  <si>
    <t>小清水町</t>
  </si>
  <si>
    <t>清里町</t>
  </si>
  <si>
    <t>斜里町</t>
  </si>
  <si>
    <t>津別町</t>
  </si>
  <si>
    <t>美幌町</t>
  </si>
  <si>
    <t>幌延町</t>
  </si>
  <si>
    <t>利尻富士町</t>
  </si>
  <si>
    <t>利尻町</t>
  </si>
  <si>
    <t>礼文町</t>
  </si>
  <si>
    <t>豊富町</t>
  </si>
  <si>
    <t>枝幸町</t>
  </si>
  <si>
    <t>中頓別町</t>
  </si>
  <si>
    <t>浜頓別町</t>
  </si>
  <si>
    <t>猿払村</t>
  </si>
  <si>
    <t>天塩町</t>
  </si>
  <si>
    <t>遠別町</t>
  </si>
  <si>
    <t>初山別村</t>
  </si>
  <si>
    <t>羽幌町</t>
  </si>
  <si>
    <t>苫前町</t>
  </si>
  <si>
    <t>小平町</t>
  </si>
  <si>
    <t>増毛町</t>
  </si>
  <si>
    <t>幌加内町</t>
  </si>
  <si>
    <t>中川町</t>
  </si>
  <si>
    <t>音威子府村</t>
  </si>
  <si>
    <t>美深町</t>
  </si>
  <si>
    <t>下川町</t>
  </si>
  <si>
    <t>剣淵町</t>
  </si>
  <si>
    <t>和寒町</t>
  </si>
  <si>
    <t>占冠村</t>
  </si>
  <si>
    <t>南富良野町</t>
  </si>
  <si>
    <t>中富良野町</t>
  </si>
  <si>
    <t>上富良野町</t>
  </si>
  <si>
    <t>美瑛町</t>
  </si>
  <si>
    <t>東川町</t>
  </si>
  <si>
    <t>上川町</t>
  </si>
  <si>
    <t>愛別町</t>
  </si>
  <si>
    <t>比布町</t>
  </si>
  <si>
    <t>当麻町</t>
  </si>
  <si>
    <t>東神楽町</t>
  </si>
  <si>
    <t>鷹栖町</t>
  </si>
  <si>
    <t>沼田町</t>
  </si>
  <si>
    <t>北竜町</t>
  </si>
  <si>
    <t>雨竜町</t>
  </si>
  <si>
    <t>秩父別町</t>
  </si>
  <si>
    <t>妹背牛町</t>
  </si>
  <si>
    <t>新十津川町</t>
  </si>
  <si>
    <t>浦臼町</t>
  </si>
  <si>
    <t>月形町</t>
  </si>
  <si>
    <t>栗山町</t>
  </si>
  <si>
    <t>長沼町</t>
  </si>
  <si>
    <t>由仁町</t>
  </si>
  <si>
    <t>上砂川町</t>
  </si>
  <si>
    <t>奈井江町</t>
  </si>
  <si>
    <t>南幌町</t>
  </si>
  <si>
    <t>赤井川村</t>
  </si>
  <si>
    <t>余市町</t>
  </si>
  <si>
    <t>仁木町</t>
  </si>
  <si>
    <t>古平町</t>
  </si>
  <si>
    <t>積丹町</t>
  </si>
  <si>
    <t>神恵内村</t>
  </si>
  <si>
    <t>泊村</t>
  </si>
  <si>
    <t>岩内町</t>
  </si>
  <si>
    <t>共和町</t>
  </si>
  <si>
    <t>倶知安町</t>
  </si>
  <si>
    <t>京極町</t>
  </si>
  <si>
    <t>喜茂別町</t>
  </si>
  <si>
    <t>留寿都村</t>
  </si>
  <si>
    <t>真狩村</t>
  </si>
  <si>
    <t>ニセコ町</t>
  </si>
  <si>
    <t>蘭越町</t>
  </si>
  <si>
    <t>黒松内町</t>
  </si>
  <si>
    <t>寿都町</t>
  </si>
  <si>
    <t>島牧村</t>
  </si>
  <si>
    <t>せたな町</t>
  </si>
  <si>
    <t>今金町</t>
  </si>
  <si>
    <t>奥尻町</t>
  </si>
  <si>
    <t>乙部町</t>
  </si>
  <si>
    <t>厚沢部町</t>
  </si>
  <si>
    <t>上ノ国町</t>
  </si>
  <si>
    <t>江差町</t>
  </si>
  <si>
    <t>長万部町</t>
  </si>
  <si>
    <t>八雲町</t>
  </si>
  <si>
    <t>鹿部町</t>
  </si>
  <si>
    <t>七飯町</t>
  </si>
  <si>
    <t>木古内町</t>
  </si>
  <si>
    <t>知内町</t>
  </si>
  <si>
    <t>福島町</t>
  </si>
  <si>
    <t>新篠津村</t>
  </si>
  <si>
    <t>当別町</t>
  </si>
  <si>
    <t>北斗市</t>
  </si>
  <si>
    <t>石狩市</t>
  </si>
  <si>
    <t>北広島市</t>
  </si>
  <si>
    <t>恵庭市</t>
  </si>
  <si>
    <t>登別市</t>
  </si>
  <si>
    <t>富良野市</t>
  </si>
  <si>
    <t>深川市</t>
  </si>
  <si>
    <t>歌志内市</t>
  </si>
  <si>
    <t>砂川市</t>
  </si>
  <si>
    <t>滝川市</t>
  </si>
  <si>
    <t>千歳市</t>
  </si>
  <si>
    <t>根室市</t>
  </si>
  <si>
    <t>三笠市</t>
  </si>
  <si>
    <t>名寄市</t>
  </si>
  <si>
    <t>士別市</t>
  </si>
  <si>
    <t>紋別市</t>
  </si>
  <si>
    <t>赤平市</t>
  </si>
  <si>
    <t>江別市</t>
  </si>
  <si>
    <t>芦別市</t>
  </si>
  <si>
    <t>美唄市</t>
  </si>
  <si>
    <t>稚内市</t>
  </si>
  <si>
    <t>苫小牧市</t>
  </si>
  <si>
    <t>留萌市</t>
  </si>
  <si>
    <t>網走市</t>
  </si>
  <si>
    <t>岩見沢市</t>
  </si>
  <si>
    <t>夕張市</t>
  </si>
  <si>
    <t>北見市</t>
  </si>
  <si>
    <t>帯広市</t>
  </si>
  <si>
    <t>釧路市</t>
  </si>
  <si>
    <t>室蘭市</t>
  </si>
  <si>
    <t>旭川市</t>
  </si>
  <si>
    <t>小樽市</t>
  </si>
  <si>
    <t>函館市</t>
  </si>
  <si>
    <t>市区町村</t>
    <rPh sb="0" eb="4">
      <t>シクチョウソン</t>
    </rPh>
    <phoneticPr fontId="3"/>
  </si>
  <si>
    <t>都道府県</t>
    <rPh sb="0" eb="4">
      <t>トドウフケン</t>
    </rPh>
    <phoneticPr fontId="3"/>
  </si>
  <si>
    <t>事業所の所在地（市区町村）</t>
    <rPh sb="0" eb="3">
      <t>ジギョウショ</t>
    </rPh>
    <rPh sb="4" eb="7">
      <t>ショザイチ</t>
    </rPh>
    <rPh sb="8" eb="12">
      <t>シクチョウソン</t>
    </rPh>
    <phoneticPr fontId="3"/>
  </si>
  <si>
    <t>事業所の所在地（都道府県）</t>
    <rPh sb="8" eb="12">
      <t>トドウフケン</t>
    </rPh>
    <phoneticPr fontId="12"/>
  </si>
  <si>
    <t>新加算Ⅰ</t>
    <rPh sb="0" eb="3">
      <t>シンカサン</t>
    </rPh>
    <phoneticPr fontId="12"/>
  </si>
  <si>
    <t>新加算Ⅱ</t>
    <rPh sb="0" eb="3">
      <t>シンカサン</t>
    </rPh>
    <phoneticPr fontId="12"/>
  </si>
  <si>
    <t>新加算Ⅲ</t>
    <rPh sb="0" eb="3">
      <t>シンカサン</t>
    </rPh>
    <phoneticPr fontId="12"/>
  </si>
  <si>
    <t>新加算Ⅳ</t>
    <rPh sb="0" eb="3">
      <t>シンカサン</t>
    </rPh>
    <phoneticPr fontId="12"/>
  </si>
  <si>
    <r>
      <t>イに掲げる職位、職責又は職務内容等に応じた</t>
    </r>
    <r>
      <rPr>
        <u/>
        <sz val="9"/>
        <color theme="1"/>
        <rFont val="ＭＳ Ｐゴシック"/>
        <family val="3"/>
        <charset val="128"/>
      </rPr>
      <t>賃金体系</t>
    </r>
    <r>
      <rPr>
        <sz val="9"/>
        <color theme="1"/>
        <rFont val="ＭＳ Ｐゴシック"/>
        <family val="3"/>
        <charset val="128"/>
      </rPr>
      <t>を定めている。</t>
    </r>
    <rPh sb="2" eb="3">
      <t>カカ</t>
    </rPh>
    <phoneticPr fontId="12"/>
  </si>
  <si>
    <t>令和６年度中（令和７年３月末まで）に昇給の仕組みを整備します。</t>
    <rPh sb="0" eb="2">
      <t>レイワ</t>
    </rPh>
    <rPh sb="3" eb="5">
      <t>ネンド</t>
    </rPh>
    <rPh sb="5" eb="6">
      <t>チュウ</t>
    </rPh>
    <rPh sb="7" eb="9">
      <t>レイワ</t>
    </rPh>
    <rPh sb="10" eb="11">
      <t>ネン</t>
    </rPh>
    <rPh sb="12" eb="14">
      <t>ガツマツ</t>
    </rPh>
    <rPh sb="18" eb="20">
      <t>ショウキュウ</t>
    </rPh>
    <rPh sb="21" eb="23">
      <t>シク</t>
    </rPh>
    <rPh sb="25" eb="27">
      <t>セイビ</t>
    </rPh>
    <phoneticPr fontId="12"/>
  </si>
  <si>
    <t>「月額平均８万円の処遇改善又は改善後の賃金が年額440万円以上となる者」を設定できない場合その理由</t>
    <phoneticPr fontId="12"/>
  </si>
  <si>
    <r>
      <t>令和６年度の加算による賃金改善の見込額のうち、月額賃金改善による額 　</t>
    </r>
    <r>
      <rPr>
        <b/>
        <sz val="9"/>
        <rFont val="ＭＳ Ｐゴシック"/>
        <family val="3"/>
        <charset val="128"/>
      </rPr>
      <t>（①の見込額以上となること）</t>
    </r>
    <rPh sb="0" eb="2">
      <t>レイワ</t>
    </rPh>
    <rPh sb="3" eb="5">
      <t>ネンド</t>
    </rPh>
    <rPh sb="6" eb="8">
      <t>カサン</t>
    </rPh>
    <rPh sb="23" eb="29">
      <t>ゲツガクチンギンカイゼン</t>
    </rPh>
    <rPh sb="32" eb="33">
      <t>ガク</t>
    </rPh>
    <rPh sb="38" eb="40">
      <t>ミコミ</t>
    </rPh>
    <rPh sb="40" eb="41">
      <t>ガク</t>
    </rPh>
    <rPh sb="41" eb="43">
      <t>イジョウ</t>
    </rPh>
    <phoneticPr fontId="12"/>
  </si>
  <si>
    <t>表１　加算率一覧</t>
    <rPh sb="0" eb="1">
      <t>ヒョウ</t>
    </rPh>
    <rPh sb="3" eb="6">
      <t>カサンリツ</t>
    </rPh>
    <rPh sb="6" eb="8">
      <t>イチラン</t>
    </rPh>
    <phoneticPr fontId="12"/>
  </si>
  <si>
    <t>④</t>
    <phoneticPr fontId="12"/>
  </si>
  <si>
    <t>賃金改善額が月額平均８万円以上又は改善後の賃金が年額440万円以上となる者の数</t>
    <phoneticPr fontId="12"/>
  </si>
  <si>
    <t>加
算
率</t>
    <rPh sb="0" eb="1">
      <t>カ</t>
    </rPh>
    <rPh sb="2" eb="3">
      <t>ザン</t>
    </rPh>
    <rPh sb="4" eb="5">
      <t>リツ</t>
    </rPh>
    <phoneticPr fontId="12"/>
  </si>
  <si>
    <t>⑥キャリアパス要件Ⅳについて</t>
    <rPh sb="7" eb="9">
      <t>ヨウケン</t>
    </rPh>
    <phoneticPr fontId="12"/>
  </si>
  <si>
    <t>⇒上記のいずれかまたは全てに「×」が付いた場合、この欄に記入すること</t>
    <rPh sb="1" eb="3">
      <t>ジョウキ</t>
    </rPh>
    <rPh sb="11" eb="12">
      <t>スベ</t>
    </rPh>
    <phoneticPr fontId="12"/>
  </si>
  <si>
    <t>⇒上記が「×」の場合、令和６年度中の整備を誓約すること。</t>
    <rPh sb="1" eb="3">
      <t>ジョウキ</t>
    </rPh>
    <rPh sb="8" eb="10">
      <t>バアイ</t>
    </rPh>
    <rPh sb="11" eb="13">
      <t>レイワ</t>
    </rPh>
    <rPh sb="14" eb="16">
      <t>ネンド</t>
    </rPh>
    <rPh sb="16" eb="17">
      <t>チュウ</t>
    </rPh>
    <rPh sb="18" eb="20">
      <t>セイビ</t>
    </rPh>
    <rPh sb="21" eb="23">
      <t>セイヤク</t>
    </rPh>
    <phoneticPr fontId="12"/>
  </si>
  <si>
    <t>令和６年度中（令和７年３月末まで）に研修等に係る計画を策定し、研修の実施又は研修機会の確保を行います。</t>
    <rPh sb="0" eb="2">
      <t>レイワ</t>
    </rPh>
    <rPh sb="3" eb="5">
      <t>ネンド</t>
    </rPh>
    <rPh sb="5" eb="6">
      <t>チュウ</t>
    </rPh>
    <rPh sb="7" eb="9">
      <t>レイワ</t>
    </rPh>
    <rPh sb="10" eb="11">
      <t>ネン</t>
    </rPh>
    <rPh sb="12" eb="14">
      <t>ガツマツ</t>
    </rPh>
    <rPh sb="18" eb="20">
      <t>ケンシュウ</t>
    </rPh>
    <rPh sb="20" eb="21">
      <t>トウ</t>
    </rPh>
    <rPh sb="22" eb="23">
      <t>カカ</t>
    </rPh>
    <rPh sb="24" eb="26">
      <t>ケイカク</t>
    </rPh>
    <rPh sb="27" eb="29">
      <t>サクテイ</t>
    </rPh>
    <rPh sb="43" eb="45">
      <t>カクホ</t>
    </rPh>
    <rPh sb="46" eb="47">
      <t>オコナ</t>
    </rPh>
    <phoneticPr fontId="12"/>
  </si>
  <si>
    <t>旧特定加算Ⅰ・Ⅱの要件（４・５月）</t>
    <rPh sb="0" eb="1">
      <t>キュウ</t>
    </rPh>
    <rPh sb="1" eb="3">
      <t>トクテイ</t>
    </rPh>
    <rPh sb="3" eb="5">
      <t>カサン</t>
    </rPh>
    <rPh sb="9" eb="11">
      <t>ヨウケン</t>
    </rPh>
    <rPh sb="15" eb="16">
      <t>ガツ</t>
    </rPh>
    <phoneticPr fontId="12"/>
  </si>
  <si>
    <t>キャリアパス要件Ⅳ（改善後の賃金要件） ⇒以下の欄が「○」の場合、要件を満たしている。</t>
    <rPh sb="6" eb="8">
      <t>ヨウケン</t>
    </rPh>
    <rPh sb="21" eb="23">
      <t>イカ</t>
    </rPh>
    <rPh sb="24" eb="25">
      <t>ラン</t>
    </rPh>
    <rPh sb="30" eb="32">
      <t>バアイ</t>
    </rPh>
    <rPh sb="33" eb="35">
      <t>ヨウケン</t>
    </rPh>
    <rPh sb="36" eb="37">
      <t>ミ</t>
    </rPh>
    <phoneticPr fontId="12"/>
  </si>
  <si>
    <t>旧特定加算Ⅰの要件（４・５月）</t>
    <rPh sb="0" eb="1">
      <t>キュウ</t>
    </rPh>
    <rPh sb="1" eb="3">
      <t>トクテイ</t>
    </rPh>
    <rPh sb="3" eb="5">
      <t>カサン</t>
    </rPh>
    <rPh sb="7" eb="9">
      <t>ヨウケン</t>
    </rPh>
    <rPh sb="13" eb="14">
      <t>ガツ</t>
    </rPh>
    <phoneticPr fontId="12"/>
  </si>
  <si>
    <t>新加算Ⅰ、Ⅴ⑴・⑵・⑸・⑺・⑽の要件（６月以降）</t>
    <rPh sb="0" eb="3">
      <t>シンカサン</t>
    </rPh>
    <rPh sb="16" eb="18">
      <t>ヨウケン</t>
    </rPh>
    <rPh sb="20" eb="21">
      <t>ガツ</t>
    </rPh>
    <rPh sb="21" eb="23">
      <t>イコウ</t>
    </rPh>
    <phoneticPr fontId="12"/>
  </si>
  <si>
    <t>（別紙様式2-2「⑦キャリアパス要件Ⅴ」の欄から転記）</t>
    <rPh sb="1" eb="3">
      <t>ベッシ</t>
    </rPh>
    <rPh sb="3" eb="5">
      <t>ヨウシキ</t>
    </rPh>
    <rPh sb="21" eb="22">
      <t>ラン</t>
    </rPh>
    <rPh sb="24" eb="26">
      <t>テンキ</t>
    </rPh>
    <phoneticPr fontId="12"/>
  </si>
  <si>
    <t>（別紙様式2-3「⑦キャリアパス要件Ⅴ」の欄から転記）</t>
    <rPh sb="1" eb="3">
      <t>ベッシ</t>
    </rPh>
    <rPh sb="3" eb="5">
      <t>ヨウシキ</t>
    </rPh>
    <rPh sb="21" eb="22">
      <t>ラン</t>
    </rPh>
    <rPh sb="24" eb="26">
      <t>テンキ</t>
    </rPh>
    <phoneticPr fontId="12"/>
  </si>
  <si>
    <r>
      <t>（７）キャリアパス要件Ⅴ　</t>
    </r>
    <r>
      <rPr>
        <b/>
        <sz val="9"/>
        <color theme="1"/>
        <rFont val="ＭＳ Ｐゴシック"/>
        <family val="3"/>
        <charset val="128"/>
      </rPr>
      <t>【新加算Ⅰ、Ⅴ⑴・⑵・⑸・⑺・⑽、旧特定Ⅰ】</t>
    </r>
    <rPh sb="9" eb="11">
      <t>ヨウケン</t>
    </rPh>
    <rPh sb="14" eb="17">
      <t>シンカサン</t>
    </rPh>
    <rPh sb="30" eb="31">
      <t>キュウ</t>
    </rPh>
    <rPh sb="31" eb="33">
      <t>トクテイ</t>
    </rPh>
    <phoneticPr fontId="12"/>
  </si>
  <si>
    <t>【新加算Ⅴ⑺・⑼・⑽・⑿～⒁、旧処遇Ⅲ】</t>
    <rPh sb="16" eb="18">
      <t>ショグウ</t>
    </rPh>
    <phoneticPr fontId="12"/>
  </si>
  <si>
    <r>
      <t>届出に係る計画の期間中に実施する事項について、チェック（✔）すること。</t>
    </r>
    <r>
      <rPr>
        <b/>
        <u/>
        <sz val="9"/>
        <color theme="1"/>
        <rFont val="ＭＳ Ｐゴシック"/>
        <family val="3"/>
        <charset val="128"/>
      </rPr>
      <t>全体で必ず１つ以上の取組を行うこと</t>
    </r>
    <r>
      <rPr>
        <sz val="9"/>
        <color theme="1"/>
        <rFont val="ＭＳ Ｐゴシック"/>
        <family val="3"/>
        <charset val="128"/>
      </rPr>
      <t>。 (ただし、取組を選択するに当たっては、本計画書３（４）・（５）「キャリアパス要件」で選択した事項と重複する事項を選択しないこと。)</t>
    </r>
    <rPh sb="45" eb="47">
      <t>トリクミ</t>
    </rPh>
    <rPh sb="48" eb="49">
      <t>オコナ</t>
    </rPh>
    <phoneticPr fontId="12"/>
  </si>
  <si>
    <t>４　要件を満たすことの確認・証明</t>
    <phoneticPr fontId="12"/>
  </si>
  <si>
    <t>２　賃金改善計画について</t>
    <phoneticPr fontId="12"/>
  </si>
  <si>
    <t>１　基本情報</t>
    <rPh sb="2" eb="4">
      <t>キホン</t>
    </rPh>
    <rPh sb="4" eb="6">
      <t>ジョウホウ</t>
    </rPh>
    <phoneticPr fontId="12"/>
  </si>
  <si>
    <t>２　賃金改善計画について</t>
    <rPh sb="2" eb="4">
      <t>チンギン</t>
    </rPh>
    <rPh sb="4" eb="6">
      <t>カイゼン</t>
    </rPh>
    <rPh sb="6" eb="8">
      <t>ケイカク</t>
    </rPh>
    <phoneticPr fontId="12"/>
  </si>
  <si>
    <t>加算以外の部分で賃金水準を引き下げないことを誓約している</t>
    <rPh sb="22" eb="24">
      <t>セイヤク</t>
    </rPh>
    <phoneticPr fontId="12"/>
  </si>
  <si>
    <t>賃金改善を行う賃金項目及び方法を記載している</t>
    <rPh sb="16" eb="18">
      <t>キサイ</t>
    </rPh>
    <phoneticPr fontId="12"/>
  </si>
  <si>
    <r>
      <rPr>
        <b/>
        <sz val="10"/>
        <color theme="1"/>
        <rFont val="ＭＳ Ｐゴシック"/>
        <family val="3"/>
        <charset val="128"/>
      </rPr>
      <t>【見える化要件】</t>
    </r>
    <r>
      <rPr>
        <b/>
        <sz val="11"/>
        <color theme="1"/>
        <rFont val="ＭＳ Ｐゴシック"/>
        <family val="3"/>
        <charset val="128"/>
      </rPr>
      <t>　</t>
    </r>
    <r>
      <rPr>
        <sz val="9"/>
        <color theme="1"/>
        <rFont val="ＭＳ Ｐゴシック"/>
        <family val="3"/>
        <charset val="128"/>
      </rPr>
      <t>【新加算Ⅰ・Ⅱ、Ⅴ⑴～⑺・⑼・⑽・⑿、旧特定Ⅰ・Ⅱ】</t>
    </r>
    <rPh sb="1" eb="2">
      <t>ミ</t>
    </rPh>
    <rPh sb="4" eb="5">
      <t>カ</t>
    </rPh>
    <rPh sb="5" eb="6">
      <t>ヨウ</t>
    </rPh>
    <rPh sb="24" eb="25">
      <t>キュウ</t>
    </rPh>
    <phoneticPr fontId="12"/>
  </si>
  <si>
    <t>キャリアパス要件Ⅰ・Ⅱ</t>
    <phoneticPr fontId="12"/>
  </si>
  <si>
    <t>キャリアパス要件Ⅲ</t>
    <phoneticPr fontId="12"/>
  </si>
  <si>
    <t>キャリアパス要件Ⅳ</t>
    <phoneticPr fontId="12"/>
  </si>
  <si>
    <t>キャリアパス要件Ⅴ</t>
    <phoneticPr fontId="12"/>
  </si>
  <si>
    <t>職場環境等要件</t>
    <phoneticPr fontId="12"/>
  </si>
  <si>
    <t>月額賃金改善要件Ⅱ</t>
    <phoneticPr fontId="12"/>
  </si>
  <si>
    <r>
      <rPr>
        <sz val="9"/>
        <color theme="1"/>
        <rFont val="ＭＳ Ｐゴシック"/>
        <family val="3"/>
        <charset val="128"/>
      </rPr>
      <t>②旧ベースアップ等加算による賃金改善の見込額</t>
    </r>
    <r>
      <rPr>
        <sz val="8"/>
        <color theme="1"/>
        <rFont val="ＭＳ Ｐゴシック"/>
        <family val="3"/>
        <charset val="128"/>
      </rPr>
      <t>（ⅰ・ⅱの合計）</t>
    </r>
    <rPh sb="1" eb="2">
      <t>キュウ</t>
    </rPh>
    <rPh sb="8" eb="9">
      <t>トウ</t>
    </rPh>
    <rPh sb="9" eb="11">
      <t>カサン</t>
    </rPh>
    <rPh sb="14" eb="16">
      <t>チンギン</t>
    </rPh>
    <rPh sb="16" eb="18">
      <t>カイゼン</t>
    </rPh>
    <rPh sb="19" eb="21">
      <t>ミコミ</t>
    </rPh>
    <rPh sb="21" eb="22">
      <t>ガク</t>
    </rPh>
    <rPh sb="27" eb="29">
      <t>ゴウケイ</t>
    </rPh>
    <phoneticPr fontId="12"/>
  </si>
  <si>
    <t>ⅰ）旧ベースアップ等加算による賃金改善の見込額</t>
    <rPh sb="2" eb="3">
      <t>キュウ</t>
    </rPh>
    <rPh sb="9" eb="10">
      <t>トウ</t>
    </rPh>
    <rPh sb="10" eb="12">
      <t>カサン</t>
    </rPh>
    <phoneticPr fontId="12"/>
  </si>
  <si>
    <t xml:space="preserve"> ii ）旧ベースアップ等加算による賃金改善の見込額</t>
    <rPh sb="5" eb="6">
      <t>キュウ</t>
    </rPh>
    <phoneticPr fontId="12"/>
  </si>
  <si>
    <t>月額賃金改善要件Ⅲ</t>
    <phoneticPr fontId="12"/>
  </si>
  <si>
    <t>その他の職種について、賃金改善の見込額の2/3以上が、ベースアップ等に充てられる計画になっていること</t>
    <phoneticPr fontId="12"/>
  </si>
  <si>
    <r>
      <t>【令和５年度から</t>
    </r>
    <r>
      <rPr>
        <b/>
        <u/>
        <sz val="9"/>
        <color theme="1"/>
        <rFont val="ＭＳ Ｐゴシック"/>
        <family val="3"/>
        <charset val="128"/>
      </rPr>
      <t>継続して</t>
    </r>
    <r>
      <rPr>
        <b/>
        <sz val="9"/>
        <color theme="1"/>
        <rFont val="ＭＳ Ｐゴシック"/>
        <family val="3"/>
        <charset val="128"/>
      </rPr>
      <t>旧ベースアップ等加算を算定する事業所について】</t>
    </r>
    <rPh sb="1" eb="3">
      <t>レイワ</t>
    </rPh>
    <rPh sb="4" eb="6">
      <t>ネンド</t>
    </rPh>
    <rPh sb="8" eb="10">
      <t>ケイゾク</t>
    </rPh>
    <rPh sb="12" eb="13">
      <t>キュウ</t>
    </rPh>
    <rPh sb="19" eb="20">
      <t>トウ</t>
    </rPh>
    <rPh sb="20" eb="22">
      <t>カサン</t>
    </rPh>
    <rPh sb="23" eb="25">
      <t>サンテイ</t>
    </rPh>
    <rPh sb="27" eb="30">
      <t>ジギョウショ</t>
    </rPh>
    <phoneticPr fontId="12"/>
  </si>
  <si>
    <t>令和６年４・５月から新規にベースアップ等加算を算定する事業所について、旧ベア加算額以上の新規の賃金改善を行う計画になっていること</t>
    <rPh sb="40" eb="41">
      <t>ガク</t>
    </rPh>
    <rPh sb="52" eb="53">
      <t>オコナ</t>
    </rPh>
    <rPh sb="54" eb="56">
      <t>ケイカク</t>
    </rPh>
    <phoneticPr fontId="12"/>
  </si>
  <si>
    <r>
      <t>キャリアパス要件ⅠとⅡの</t>
    </r>
    <r>
      <rPr>
        <b/>
        <u/>
        <sz val="9"/>
        <color theme="1"/>
        <rFont val="ＭＳ Ｐゴシック"/>
        <family val="3"/>
        <charset val="128"/>
      </rPr>
      <t>両方</t>
    </r>
    <r>
      <rPr>
        <b/>
        <sz val="9"/>
        <color theme="1"/>
        <rFont val="ＭＳ Ｐゴシック"/>
        <family val="3"/>
        <charset val="128"/>
      </rPr>
      <t>を満たすこと。</t>
    </r>
    <rPh sb="6" eb="8">
      <t>ヨウケン</t>
    </rPh>
    <rPh sb="12" eb="14">
      <t>リョウホウ</t>
    </rPh>
    <rPh sb="15" eb="16">
      <t>ミ</t>
    </rPh>
    <phoneticPr fontId="12"/>
  </si>
  <si>
    <r>
      <t>キャリアパス要件ⅠとⅡの</t>
    </r>
    <r>
      <rPr>
        <b/>
        <u/>
        <sz val="9"/>
        <color theme="1"/>
        <rFont val="ＭＳ Ｐゴシック"/>
        <family val="3"/>
        <charset val="128"/>
      </rPr>
      <t>どちらか</t>
    </r>
    <r>
      <rPr>
        <b/>
        <sz val="9"/>
        <color theme="1"/>
        <rFont val="ＭＳ Ｐゴシック"/>
        <family val="3"/>
        <charset val="128"/>
      </rPr>
      <t>を満たすこと。</t>
    </r>
    <rPh sb="6" eb="8">
      <t>ヨウケン</t>
    </rPh>
    <rPh sb="17" eb="18">
      <t>ミ</t>
    </rPh>
    <phoneticPr fontId="12"/>
  </si>
  <si>
    <t>令和５年度から継続して旧ベースアップ等加算を算定する事業所について、令和５年度以前からの賃金改善の取組の継続を誓約していること</t>
    <rPh sb="3" eb="5">
      <t>ネンド</t>
    </rPh>
    <rPh sb="34" eb="36">
      <t>レイワ</t>
    </rPh>
    <rPh sb="37" eb="39">
      <t>ネンド</t>
    </rPh>
    <rPh sb="39" eb="41">
      <t>イゼン</t>
    </rPh>
    <rPh sb="44" eb="46">
      <t>チンギン</t>
    </rPh>
    <rPh sb="46" eb="48">
      <t>カイゼン</t>
    </rPh>
    <rPh sb="49" eb="51">
      <t>トリクミ</t>
    </rPh>
    <rPh sb="52" eb="54">
      <t>ケイゾク</t>
    </rPh>
    <rPh sb="55" eb="57">
      <t>セイヤク</t>
    </rPh>
    <phoneticPr fontId="12"/>
  </si>
  <si>
    <t>キャリアパス要件Ⅲ（昇給の仕組みの整備等）を満たすこと。ただし、満たさない場合は、令和６年度中（令和７年３月末まで）に昇給の仕組みを整備することを誓約していること</t>
    <rPh sb="22" eb="23">
      <t>ミ</t>
    </rPh>
    <rPh sb="32" eb="33">
      <t>ミ</t>
    </rPh>
    <rPh sb="37" eb="39">
      <t>バアイ</t>
    </rPh>
    <rPh sb="73" eb="75">
      <t>セイヤク</t>
    </rPh>
    <phoneticPr fontId="12"/>
  </si>
  <si>
    <t>賃金改善額が月額平均８万円以上又は改善後の賃金が年額440万円以上となる者の数が事業所あたり１以上となるような計画になっていること。ただし、満たさない場合は、小規模事業所等である等の理由を記載すること</t>
    <rPh sb="36" eb="37">
      <t>モノ</t>
    </rPh>
    <rPh sb="38" eb="39">
      <t>カズ</t>
    </rPh>
    <rPh sb="40" eb="43">
      <t>ジギョウショ</t>
    </rPh>
    <rPh sb="47" eb="49">
      <t>イジョウ</t>
    </rPh>
    <rPh sb="55" eb="57">
      <t>ケイカク</t>
    </rPh>
    <rPh sb="70" eb="71">
      <t>ミ</t>
    </rPh>
    <rPh sb="75" eb="77">
      <t>バアイ</t>
    </rPh>
    <rPh sb="89" eb="90">
      <t>トウ</t>
    </rPh>
    <rPh sb="91" eb="93">
      <t>リユウ</t>
    </rPh>
    <rPh sb="94" eb="96">
      <t>キサイ</t>
    </rPh>
    <phoneticPr fontId="12"/>
  </si>
  <si>
    <t>新加算等の区分ごとに必要な数以上の職場環境等要件の取組を行っていること</t>
    <rPh sb="0" eb="1">
      <t>シン</t>
    </rPh>
    <rPh sb="1" eb="3">
      <t>カサン</t>
    </rPh>
    <rPh sb="3" eb="4">
      <t>トウ</t>
    </rPh>
    <rPh sb="5" eb="7">
      <t>クブン</t>
    </rPh>
    <rPh sb="10" eb="12">
      <t>ヒツヨウ</t>
    </rPh>
    <rPh sb="13" eb="14">
      <t>カズ</t>
    </rPh>
    <rPh sb="14" eb="16">
      <t>イジョウ</t>
    </rPh>
    <rPh sb="17" eb="24">
      <t>ショクバカンキョウトウヨウケン</t>
    </rPh>
    <rPh sb="25" eb="27">
      <t>トリクミ</t>
    </rPh>
    <rPh sb="28" eb="29">
      <t>オコナ</t>
    </rPh>
    <phoneticPr fontId="12"/>
  </si>
  <si>
    <t>情報公表システム等での見える化要件を満たすこと</t>
    <rPh sb="0" eb="2">
      <t>ジョウホウ</t>
    </rPh>
    <rPh sb="2" eb="4">
      <t>コウヒョウ</t>
    </rPh>
    <rPh sb="8" eb="9">
      <t>トウ</t>
    </rPh>
    <rPh sb="11" eb="12">
      <t>ミ</t>
    </rPh>
    <rPh sb="14" eb="15">
      <t>カ</t>
    </rPh>
    <rPh sb="15" eb="17">
      <t>ヨウケン</t>
    </rPh>
    <rPh sb="18" eb="19">
      <t>ミ</t>
    </rPh>
    <phoneticPr fontId="12"/>
  </si>
  <si>
    <t>４　要件を満たすことの確認・証明</t>
    <rPh sb="2" eb="4">
      <t>ヨウケン</t>
    </rPh>
    <rPh sb="5" eb="6">
      <t>ミ</t>
    </rPh>
    <rPh sb="11" eb="13">
      <t>カクニン</t>
    </rPh>
    <rPh sb="14" eb="16">
      <t>ショウメイ</t>
    </rPh>
    <phoneticPr fontId="12"/>
  </si>
  <si>
    <t>※</t>
    <phoneticPr fontId="12"/>
  </si>
  <si>
    <t>各証明資料は、指定権者からの求めがあった場合には、速やかに提出すること。</t>
    <phoneticPr fontId="12"/>
  </si>
  <si>
    <t>空欄が表示される項目は、記入が不要であるため対応する必要はない。</t>
    <phoneticPr fontId="12"/>
  </si>
  <si>
    <t>旧ベースアップ等加算相当の2/3以上の新規の月額賃金改善を行う計画になっていること</t>
    <rPh sb="29" eb="30">
      <t>オコナ</t>
    </rPh>
    <rPh sb="31" eb="33">
      <t>ケイカク</t>
    </rPh>
    <phoneticPr fontId="12"/>
  </si>
  <si>
    <t>実施する周知方法について、チェック（✔）すること。なお、令和６年度中の見込みでも差し支えない。</t>
    <rPh sb="28" eb="30">
      <t>レイワ</t>
    </rPh>
    <rPh sb="31" eb="33">
      <t>ネンド</t>
    </rPh>
    <rPh sb="33" eb="34">
      <t>チュウ</t>
    </rPh>
    <rPh sb="35" eb="37">
      <t>ミコミ</t>
    </rPh>
    <rPh sb="40" eb="41">
      <t>サ</t>
    </rPh>
    <rPh sb="42" eb="43">
      <t>ツカ</t>
    </rPh>
    <phoneticPr fontId="12"/>
  </si>
  <si>
    <t>合
計
の
加
算
率</t>
    <rPh sb="0" eb="1">
      <t>ゴウ</t>
    </rPh>
    <rPh sb="2" eb="3">
      <t>ケイ</t>
    </rPh>
    <rPh sb="6" eb="7">
      <t>カ</t>
    </rPh>
    <rPh sb="8" eb="9">
      <t>ザン</t>
    </rPh>
    <rPh sb="10" eb="11">
      <t>リツ</t>
    </rPh>
    <phoneticPr fontId="12"/>
  </si>
  <si>
    <t>算定する
新加算の区分</t>
    <rPh sb="0" eb="2">
      <t>サンテイ</t>
    </rPh>
    <rPh sb="5" eb="8">
      <t>シンカサン</t>
    </rPh>
    <rPh sb="9" eb="11">
      <t>クブン</t>
    </rPh>
    <phoneticPr fontId="12"/>
  </si>
  <si>
    <t>①新規に算定する旧ベースアップ等加算の見込額</t>
    <rPh sb="1" eb="3">
      <t>シンキ</t>
    </rPh>
    <rPh sb="4" eb="6">
      <t>サンテイ</t>
    </rPh>
    <rPh sb="8" eb="9">
      <t>キュウ</t>
    </rPh>
    <rPh sb="15" eb="16">
      <t>トウ</t>
    </rPh>
    <rPh sb="16" eb="18">
      <t>カサン</t>
    </rPh>
    <rPh sb="19" eb="21">
      <t>ミコミ</t>
    </rPh>
    <rPh sb="21" eb="22">
      <t>ガク</t>
    </rPh>
    <phoneticPr fontId="12"/>
  </si>
  <si>
    <t>月</t>
  </si>
  <si>
    <t>令和６年度の算定予定</t>
    <rPh sb="0" eb="2">
      <t>レイワ</t>
    </rPh>
    <rPh sb="3" eb="4">
      <t>ネン</t>
    </rPh>
    <rPh sb="4" eb="5">
      <t>ド</t>
    </rPh>
    <rPh sb="6" eb="8">
      <t>サンテイ</t>
    </rPh>
    <rPh sb="8" eb="10">
      <t>ヨテイ</t>
    </rPh>
    <phoneticPr fontId="12"/>
  </si>
  <si>
    <t>新たに増加する旧ベースアップ等加算相当の新加算の見込額</t>
    <phoneticPr fontId="12"/>
  </si>
  <si>
    <t>②月額賃金要件Ⅱ</t>
    <rPh sb="1" eb="3">
      <t>ゲツガク</t>
    </rPh>
    <rPh sb="3" eb="5">
      <t>チンギン</t>
    </rPh>
    <rPh sb="5" eb="7">
      <t>ヨウケン</t>
    </rPh>
    <phoneticPr fontId="12"/>
  </si>
  <si>
    <t>令和６年度の新加算Ⅳ相当の見込額の１／２</t>
    <rPh sb="6" eb="7">
      <t>シン</t>
    </rPh>
    <rPh sb="10" eb="12">
      <t>ソウトウ</t>
    </rPh>
    <rPh sb="13" eb="15">
      <t>ミコミ</t>
    </rPh>
    <rPh sb="15" eb="16">
      <t>ガク</t>
    </rPh>
    <phoneticPr fontId="12"/>
  </si>
  <si>
    <t>(</t>
  </si>
  <si>
    <t>令和６年度中に満たす</t>
    <rPh sb="0" eb="2">
      <t>レイワ</t>
    </rPh>
    <rPh sb="3" eb="4">
      <t>ネン</t>
    </rPh>
    <rPh sb="4" eb="5">
      <t>ド</t>
    </rPh>
    <rPh sb="5" eb="6">
      <t>チュウ</t>
    </rPh>
    <rPh sb="7" eb="8">
      <t>ミ</t>
    </rPh>
    <phoneticPr fontId="12"/>
  </si>
  <si>
    <t>キャリアパス要件Ⅴのプルダウンメニュー用</t>
    <rPh sb="6" eb="8">
      <t>ヨウケン</t>
    </rPh>
    <rPh sb="19" eb="20">
      <t>ヨウ</t>
    </rPh>
    <phoneticPr fontId="12"/>
  </si>
  <si>
    <t>③の記入状況チェック</t>
    <rPh sb="2" eb="4">
      <t>キニュウ</t>
    </rPh>
    <rPh sb="4" eb="6">
      <t>ジョウキョウ</t>
    </rPh>
    <phoneticPr fontId="12"/>
  </si>
  <si>
    <t>④の記入状況チェック</t>
    <rPh sb="2" eb="4">
      <t>キニュウ</t>
    </rPh>
    <rPh sb="4" eb="6">
      <t>ジョウキョウ</t>
    </rPh>
    <phoneticPr fontId="12"/>
  </si>
  <si>
    <t>⑤の記入状況チェック</t>
    <rPh sb="2" eb="4">
      <t>キニュウ</t>
    </rPh>
    <rPh sb="4" eb="6">
      <t>ジョウキョウ</t>
    </rPh>
    <phoneticPr fontId="12"/>
  </si>
  <si>
    <t>⑥の必要数チェック（併設の場合０）</t>
    <rPh sb="2" eb="4">
      <t>ヒツヨウ</t>
    </rPh>
    <rPh sb="4" eb="5">
      <t>スウ</t>
    </rPh>
    <rPh sb="10" eb="12">
      <t>ヘイセツ</t>
    </rPh>
    <rPh sb="13" eb="15">
      <t>バアイ</t>
    </rPh>
    <phoneticPr fontId="12"/>
  </si>
  <si>
    <t>⑦の記入状況チェック</t>
    <rPh sb="2" eb="4">
      <t>キニュウ</t>
    </rPh>
    <rPh sb="4" eb="6">
      <t>ジョウキョウ</t>
    </rPh>
    <phoneticPr fontId="12"/>
  </si>
  <si>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2"/>
  </si>
  <si>
    <t>誓約を行わない場合</t>
    <rPh sb="0" eb="2">
      <t>セイヤク</t>
    </rPh>
    <rPh sb="3" eb="4">
      <t>オコナ</t>
    </rPh>
    <rPh sb="7" eb="9">
      <t>バアイ</t>
    </rPh>
    <phoneticPr fontId="75"/>
  </si>
  <si>
    <t xml:space="preserve"> </t>
    <phoneticPr fontId="35"/>
  </si>
  <si>
    <t>)</t>
  </si>
  <si>
    <t>月額賃金要件Ⅰを満たす</t>
    <rPh sb="0" eb="2">
      <t>ゲツガク</t>
    </rPh>
    <rPh sb="2" eb="4">
      <t>チンギン</t>
    </rPh>
    <rPh sb="4" eb="6">
      <t>ヨウケン</t>
    </rPh>
    <rPh sb="8" eb="9">
      <t>ミ</t>
    </rPh>
    <phoneticPr fontId="12"/>
  </si>
  <si>
    <t>月額賃金要件Ⅱを満たす</t>
    <rPh sb="0" eb="4">
      <t>ゲツガクチンギン</t>
    </rPh>
    <rPh sb="4" eb="6">
      <t>ヨウケン</t>
    </rPh>
    <rPh sb="8" eb="9">
      <t>ミ</t>
    </rPh>
    <phoneticPr fontId="12"/>
  </si>
  <si>
    <t>令和６年６月当初の算定予定</t>
    <rPh sb="0" eb="2">
      <t>レイワ</t>
    </rPh>
    <rPh sb="3" eb="4">
      <t>ネン</t>
    </rPh>
    <rPh sb="5" eb="6">
      <t>ガツ</t>
    </rPh>
    <rPh sb="6" eb="8">
      <t>トウショ</t>
    </rPh>
    <rPh sb="9" eb="11">
      <t>サンテイ</t>
    </rPh>
    <rPh sb="11" eb="13">
      <t>ヨテイ</t>
    </rPh>
    <phoneticPr fontId="12"/>
  </si>
  <si>
    <t>（参考）
①月額賃金要件Ⅰ
（令和７年度～）</t>
    <rPh sb="1" eb="3">
      <t>サンコウ</t>
    </rPh>
    <rPh sb="6" eb="8">
      <t>ゲツガク</t>
    </rPh>
    <rPh sb="8" eb="10">
      <t>チンギン</t>
    </rPh>
    <rPh sb="10" eb="12">
      <t>ヨウケン</t>
    </rPh>
    <rPh sb="15" eb="17">
      <t>レイワ</t>
    </rPh>
    <rPh sb="18" eb="20">
      <t>ネンド</t>
    </rPh>
    <phoneticPr fontId="12"/>
  </si>
  <si>
    <t>②の記入状況チェック</t>
    <rPh sb="2" eb="4">
      <t>キニュウ</t>
    </rPh>
    <rPh sb="4" eb="6">
      <t>ジョウキョウ</t>
    </rPh>
    <phoneticPr fontId="12"/>
  </si>
  <si>
    <t>「令和６年度の算定予定」の「算定する新加算の区分」のプルダウンメニュー用</t>
    <rPh sb="1" eb="3">
      <t>レイワ</t>
    </rPh>
    <rPh sb="4" eb="6">
      <t>ネンド</t>
    </rPh>
    <rPh sb="7" eb="9">
      <t>サンテイ</t>
    </rPh>
    <rPh sb="9" eb="11">
      <t>ヨテイ</t>
    </rPh>
    <rPh sb="14" eb="16">
      <t>サンテイ</t>
    </rPh>
    <rPh sb="18" eb="21">
      <t>シンカサン</t>
    </rPh>
    <rPh sb="22" eb="24">
      <t>クブン</t>
    </rPh>
    <rPh sb="35" eb="36">
      <t>ヨウ</t>
    </rPh>
    <phoneticPr fontId="12"/>
  </si>
  <si>
    <t>①「令和６年度の算定予定」</t>
    <rPh sb="2" eb="4">
      <t>レイワ</t>
    </rPh>
    <rPh sb="5" eb="7">
      <t>ネンド</t>
    </rPh>
    <rPh sb="8" eb="10">
      <t>サンテイ</t>
    </rPh>
    <rPh sb="10" eb="12">
      <t>ヨテイ</t>
    </rPh>
    <phoneticPr fontId="12"/>
  </si>
  <si>
    <t>令和６年度を通じての算定予定（①・②）</t>
    <rPh sb="0" eb="2">
      <t>レイワ</t>
    </rPh>
    <rPh sb="3" eb="5">
      <t>ネンド</t>
    </rPh>
    <rPh sb="6" eb="7">
      <t>ツウ</t>
    </rPh>
    <rPh sb="10" eb="12">
      <t>サンテイ</t>
    </rPh>
    <rPh sb="12" eb="14">
      <t>ヨテイ</t>
    </rPh>
    <phoneticPr fontId="12"/>
  </si>
  <si>
    <t>②月額賃金要件Ⅲ</t>
    <rPh sb="1" eb="3">
      <t>ゲツガク</t>
    </rPh>
    <rPh sb="3" eb="5">
      <t>チンギン</t>
    </rPh>
    <rPh sb="5" eb="7">
      <t>ヨウケン</t>
    </rPh>
    <phoneticPr fontId="12"/>
  </si>
  <si>
    <t>新たに増加するベースアップ等加算の見込額</t>
    <phoneticPr fontId="12"/>
  </si>
  <si>
    <t>月額賃金要件Ⅲを満たす</t>
    <rPh sb="0" eb="4">
      <t>ゲツガクチンギン</t>
    </rPh>
    <rPh sb="4" eb="6">
      <t>ヨウケン</t>
    </rPh>
    <rPh sb="8" eb="9">
      <t>ミ</t>
    </rPh>
    <phoneticPr fontId="12"/>
  </si>
  <si>
    <t>令和６年６月以降の加算区分の判定用</t>
    <rPh sb="0" eb="2">
      <t>レイワ</t>
    </rPh>
    <rPh sb="3" eb="4">
      <t>ネン</t>
    </rPh>
    <rPh sb="5" eb="6">
      <t>ガツ</t>
    </rPh>
    <rPh sb="6" eb="8">
      <t>イコウ</t>
    </rPh>
    <rPh sb="9" eb="11">
      <t>カサン</t>
    </rPh>
    <rPh sb="11" eb="13">
      <t>クブン</t>
    </rPh>
    <rPh sb="14" eb="16">
      <t>ハンテイ</t>
    </rPh>
    <rPh sb="16" eb="17">
      <t>ヨウ</t>
    </rPh>
    <phoneticPr fontId="12"/>
  </si>
  <si>
    <t>令和６年４・５月の算定予定（１）</t>
    <rPh sb="0" eb="2">
      <t>レイワ</t>
    </rPh>
    <rPh sb="3" eb="4">
      <t>ネン</t>
    </rPh>
    <rPh sb="7" eb="8">
      <t>ガツ</t>
    </rPh>
    <rPh sb="9" eb="11">
      <t>サンテイ</t>
    </rPh>
    <rPh sb="11" eb="13">
      <t>ヨテイ</t>
    </rPh>
    <phoneticPr fontId="12"/>
  </si>
  <si>
    <t>令和６年４・５月の算定予定（２）</t>
    <rPh sb="0" eb="2">
      <t>レイワ</t>
    </rPh>
    <rPh sb="3" eb="4">
      <t>ネン</t>
    </rPh>
    <rPh sb="7" eb="8">
      <t>ガツ</t>
    </rPh>
    <rPh sb="9" eb="11">
      <t>サンテイ</t>
    </rPh>
    <rPh sb="11" eb="13">
      <t>ヨテイ</t>
    </rPh>
    <phoneticPr fontId="12"/>
  </si>
  <si>
    <t>⇒⑥キャリアパス要件Ⅳが「×」の場合、別紙様式2-1 ３（６）に特別な事情を記入</t>
    <rPh sb="16" eb="18">
      <t>バアイ</t>
    </rPh>
    <rPh sb="19" eb="21">
      <t>ベッシ</t>
    </rPh>
    <rPh sb="21" eb="23">
      <t>ヨウシキ</t>
    </rPh>
    <rPh sb="32" eb="34">
      <t>トクベツ</t>
    </rPh>
    <rPh sb="35" eb="37">
      <t>ジジョウ</t>
    </rPh>
    <rPh sb="38" eb="40">
      <t>キニュウ</t>
    </rPh>
    <phoneticPr fontId="12"/>
  </si>
  <si>
    <t>⑥キャリアパス要件Ⅳについて（「令和６年度の算定予定」について）</t>
    <rPh sb="7" eb="9">
      <t>ヨウケン</t>
    </rPh>
    <rPh sb="16" eb="18">
      <t>レイワ</t>
    </rPh>
    <rPh sb="19" eb="21">
      <t>ネンド</t>
    </rPh>
    <rPh sb="22" eb="24">
      <t>サンテイ</t>
    </rPh>
    <rPh sb="24" eb="26">
      <t>ヨテイ</t>
    </rPh>
    <phoneticPr fontId="12"/>
  </si>
  <si>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2"/>
  </si>
  <si>
    <t>令和６年度の加算の見込額</t>
    <phoneticPr fontId="12"/>
  </si>
  <si>
    <t>別紙様式２－１ 総括表</t>
    <rPh sb="0" eb="2">
      <t>ベッシ</t>
    </rPh>
    <rPh sb="2" eb="4">
      <t>ヨウシキ</t>
    </rPh>
    <rPh sb="8" eb="11">
      <t>ソウカツヒョウ</t>
    </rPh>
    <phoneticPr fontId="12"/>
  </si>
  <si>
    <t>別紙様式２－２ 個票（令和６年４・５月分）</t>
    <rPh sb="0" eb="2">
      <t>ベッシ</t>
    </rPh>
    <rPh sb="2" eb="4">
      <t>ヨウシキ</t>
    </rPh>
    <rPh sb="8" eb="10">
      <t>コヒョウ</t>
    </rPh>
    <rPh sb="11" eb="13">
      <t>レイワ</t>
    </rPh>
    <rPh sb="14" eb="15">
      <t>ネン</t>
    </rPh>
    <rPh sb="18" eb="19">
      <t>ガツ</t>
    </rPh>
    <rPh sb="19" eb="20">
      <t>ブン</t>
    </rPh>
    <phoneticPr fontId="12"/>
  </si>
  <si>
    <t>別紙様式２－３ 個票（令和６年６月以降分）</t>
    <rPh sb="0" eb="2">
      <t>ベッシ</t>
    </rPh>
    <rPh sb="2" eb="4">
      <t>ヨウシキ</t>
    </rPh>
    <rPh sb="8" eb="10">
      <t>コヒョウ</t>
    </rPh>
    <rPh sb="11" eb="13">
      <t>レイワ</t>
    </rPh>
    <rPh sb="14" eb="15">
      <t>ネン</t>
    </rPh>
    <rPh sb="16" eb="17">
      <t>ガツ</t>
    </rPh>
    <rPh sb="17" eb="19">
      <t>イコウ</t>
    </rPh>
    <rPh sb="19" eb="20">
      <t>ブン</t>
    </rPh>
    <phoneticPr fontId="12"/>
  </si>
  <si>
    <t>令和６年度</t>
    <rPh sb="0" eb="2">
      <t>レイワ</t>
    </rPh>
    <rPh sb="3" eb="4">
      <t>ネン</t>
    </rPh>
    <rPh sb="4" eb="5">
      <t>ド</t>
    </rPh>
    <phoneticPr fontId="12"/>
  </si>
  <si>
    <t>（参考）
令和５年度</t>
    <rPh sb="1" eb="3">
      <t>サンコウ</t>
    </rPh>
    <rPh sb="5" eb="7">
      <t>レイワ</t>
    </rPh>
    <rPh sb="8" eb="10">
      <t>ネンド</t>
    </rPh>
    <phoneticPr fontId="12"/>
  </si>
  <si>
    <t>令和５年度の旧３加算の区分</t>
    <rPh sb="0" eb="2">
      <t>レイワ</t>
    </rPh>
    <rPh sb="3" eb="4">
      <t>ネン</t>
    </rPh>
    <rPh sb="4" eb="5">
      <t>ド</t>
    </rPh>
    <phoneticPr fontId="12"/>
  </si>
  <si>
    <t>令和５年度の合計の加算率</t>
    <rPh sb="0" eb="2">
      <t>レイワ</t>
    </rPh>
    <rPh sb="3" eb="5">
      <t>ネンド</t>
    </rPh>
    <rPh sb="6" eb="7">
      <t>ゴウ</t>
    </rPh>
    <rPh sb="7" eb="8">
      <t>ケイ</t>
    </rPh>
    <rPh sb="9" eb="10">
      <t>カ</t>
    </rPh>
    <rPh sb="10" eb="11">
      <t>ザン</t>
    </rPh>
    <rPh sb="11" eb="12">
      <t>リツ</t>
    </rPh>
    <phoneticPr fontId="12"/>
  </si>
  <si>
    <t>令和６年４・５月に算定する処遇加算等の区分</t>
    <rPh sb="0" eb="2">
      <t>レイワ</t>
    </rPh>
    <rPh sb="3" eb="4">
      <t>ネン</t>
    </rPh>
    <rPh sb="9" eb="11">
      <t>サンテイ</t>
    </rPh>
    <rPh sb="13" eb="15">
      <t>ショグウ</t>
    </rPh>
    <rPh sb="15" eb="17">
      <t>カサン</t>
    </rPh>
    <rPh sb="17" eb="18">
      <t>トウ</t>
    </rPh>
    <rPh sb="19" eb="21">
      <t>クブン</t>
    </rPh>
    <phoneticPr fontId="12"/>
  </si>
  <si>
    <t>処遇加算なし</t>
    <rPh sb="0" eb="2">
      <t>ショグウ</t>
    </rPh>
    <rPh sb="2" eb="4">
      <t>カサン</t>
    </rPh>
    <phoneticPr fontId="35"/>
  </si>
  <si>
    <t>⑤</t>
    <phoneticPr fontId="12"/>
  </si>
  <si>
    <t>←</t>
    <phoneticPr fontId="12"/>
  </si>
  <si>
    <t>⑥</t>
    <phoneticPr fontId="12"/>
  </si>
  <si>
    <t>　（参考）令和５年度と比較し、令和７年度に増加する加算額の見込額
　（令和６年度改定での加算率の引上げ及び新加算への移行によるもの）</t>
    <rPh sb="2" eb="4">
      <t>サンコウ</t>
    </rPh>
    <rPh sb="5" eb="7">
      <t>レイワ</t>
    </rPh>
    <rPh sb="8" eb="10">
      <t>ネンド</t>
    </rPh>
    <rPh sb="11" eb="13">
      <t>ヒカク</t>
    </rPh>
    <phoneticPr fontId="12"/>
  </si>
  <si>
    <t>令和７年度に繰り越す額を除いた加算額以上の賃金改善を行う計画となっている</t>
    <rPh sb="0" eb="2">
      <t>レイワ</t>
    </rPh>
    <rPh sb="3" eb="5">
      <t>ネンド</t>
    </rPh>
    <rPh sb="6" eb="7">
      <t>ク</t>
    </rPh>
    <rPh sb="8" eb="9">
      <t>コ</t>
    </rPh>
    <rPh sb="10" eb="11">
      <t>ガク</t>
    </rPh>
    <rPh sb="12" eb="13">
      <t>ノゾ</t>
    </rPh>
    <rPh sb="26" eb="27">
      <t>オコナ</t>
    </rPh>
    <rPh sb="28" eb="30">
      <t>ケイカク</t>
    </rPh>
    <phoneticPr fontId="12"/>
  </si>
  <si>
    <t>ⅰ）</t>
    <phoneticPr fontId="12"/>
  </si>
  <si>
    <t>うち、令和７年度の賃金改善に充てるために繰り越す部分の見込額</t>
    <phoneticPr fontId="12"/>
  </si>
  <si>
    <t>ア</t>
    <phoneticPr fontId="12"/>
  </si>
  <si>
    <t>うち、令和５年度と比較して令和６年度に増加する加算の見込額</t>
    <phoneticPr fontId="12"/>
  </si>
  <si>
    <t>令和６年度に賃金改善が必要な額と賃金改善の見込額</t>
    <rPh sb="0" eb="2">
      <t>レイワ</t>
    </rPh>
    <rPh sb="3" eb="5">
      <t>ネンド</t>
    </rPh>
    <rPh sb="6" eb="8">
      <t>チンギン</t>
    </rPh>
    <rPh sb="8" eb="10">
      <t>カイゼン</t>
    </rPh>
    <rPh sb="11" eb="13">
      <t>ヒツヨウ</t>
    </rPh>
    <rPh sb="14" eb="15">
      <t>ガク</t>
    </rPh>
    <rPh sb="16" eb="18">
      <t>チンギン</t>
    </rPh>
    <rPh sb="18" eb="20">
      <t>カイゼン</t>
    </rPh>
    <rPh sb="21" eb="23">
      <t>ミコミ</t>
    </rPh>
    <rPh sb="23" eb="24">
      <t>ガク</t>
    </rPh>
    <phoneticPr fontId="12"/>
  </si>
  <si>
    <t>令和５年度と比較した令和６年度の増加分の配分方法</t>
    <rPh sb="0" eb="2">
      <t>レイワ</t>
    </rPh>
    <rPh sb="3" eb="5">
      <t>ネンド</t>
    </rPh>
    <rPh sb="6" eb="8">
      <t>ヒカク</t>
    </rPh>
    <rPh sb="10" eb="12">
      <t>レイワ</t>
    </rPh>
    <rPh sb="13" eb="15">
      <t>ネンド</t>
    </rPh>
    <rPh sb="16" eb="18">
      <t>ゾウカ</t>
    </rPh>
    <rPh sb="18" eb="19">
      <t>ブン</t>
    </rPh>
    <rPh sb="20" eb="22">
      <t>ハイブン</t>
    </rPh>
    <rPh sb="22" eb="24">
      <t>ホウホウ</t>
    </rPh>
    <phoneticPr fontId="12"/>
  </si>
  <si>
    <t>⑦</t>
    <phoneticPr fontId="12"/>
  </si>
  <si>
    <r>
      <t xml:space="preserve">令和６年度の賃金改善の見込額
</t>
    </r>
    <r>
      <rPr>
        <b/>
        <sz val="9"/>
        <rFont val="ＭＳ Ｐゴシック"/>
        <family val="3"/>
        <charset val="128"/>
      </rPr>
      <t>（②の額以上となること）</t>
    </r>
    <phoneticPr fontId="12"/>
  </si>
  <si>
    <t>確認事項</t>
    <rPh sb="0" eb="2">
      <t>カクニン</t>
    </rPh>
    <rPh sb="2" eb="4">
      <t>ジコウ</t>
    </rPh>
    <phoneticPr fontId="12"/>
  </si>
  <si>
    <t>令和７年度への繰越し見込額が令和６年度に増加する加算の見込額を超えない計画となっている</t>
    <rPh sb="31" eb="32">
      <t>コ</t>
    </rPh>
    <rPh sb="35" eb="37">
      <t>ケイカク</t>
    </rPh>
    <phoneticPr fontId="12"/>
  </si>
  <si>
    <t>令和６年度に増加する加算の見込額を超える賃金改善を行う計画となっている</t>
    <rPh sb="6" eb="8">
      <t>ゾウカ</t>
    </rPh>
    <rPh sb="10" eb="12">
      <t>カサン</t>
    </rPh>
    <rPh sb="13" eb="15">
      <t>ミコミ</t>
    </rPh>
    <rPh sb="15" eb="16">
      <t>ガク</t>
    </rPh>
    <rPh sb="17" eb="18">
      <t>コ</t>
    </rPh>
    <rPh sb="25" eb="26">
      <t>オコナ</t>
    </rPh>
    <rPh sb="27" eb="29">
      <t>ケイカク</t>
    </rPh>
    <phoneticPr fontId="12"/>
  </si>
  <si>
    <t>処遇改善加算等として給付される額は、職員の賃金改善のために全額支出します。
また、処遇改善加算等による賃金改善以外の部分で賃金水準を引き下げません。</t>
    <rPh sb="0" eb="2">
      <t>ショグウ</t>
    </rPh>
    <rPh sb="2" eb="6">
      <t>カイゼンカサン</t>
    </rPh>
    <rPh sb="6" eb="7">
      <t>トウ</t>
    </rPh>
    <rPh sb="10" eb="12">
      <t>キュウフ</t>
    </rPh>
    <rPh sb="15" eb="16">
      <t>ガク</t>
    </rPh>
    <rPh sb="18" eb="20">
      <t>ショクイン</t>
    </rPh>
    <rPh sb="21" eb="23">
      <t>チンギン</t>
    </rPh>
    <rPh sb="23" eb="25">
      <t>カイゼン</t>
    </rPh>
    <rPh sb="29" eb="31">
      <t>ゼンガク</t>
    </rPh>
    <rPh sb="31" eb="33">
      <t>シシュツ</t>
    </rPh>
    <phoneticPr fontId="12"/>
  </si>
  <si>
    <r>
      <t xml:space="preserve">証明する資料の例
</t>
    </r>
    <r>
      <rPr>
        <sz val="8"/>
        <color theme="1"/>
        <rFont val="ＭＳ Ｐゴシック"/>
        <family val="3"/>
        <charset val="128"/>
      </rPr>
      <t>（指定権者からの求めに応じて提出）</t>
    </r>
    <rPh sb="0" eb="2">
      <t>ショウメイ</t>
    </rPh>
    <rPh sb="4" eb="6">
      <t>シリョウ</t>
    </rPh>
    <rPh sb="7" eb="8">
      <t>レイ</t>
    </rPh>
    <rPh sb="10" eb="14">
      <t>シテイケンジャ</t>
    </rPh>
    <rPh sb="17" eb="18">
      <t>モト</t>
    </rPh>
    <rPh sb="20" eb="21">
      <t>オウ</t>
    </rPh>
    <rPh sb="23" eb="25">
      <t>テイシュツ</t>
    </rPh>
    <phoneticPr fontId="12"/>
  </si>
  <si>
    <t>就業規則、給与規程、給与明細等</t>
    <rPh sb="0" eb="2">
      <t>シュウギョウ</t>
    </rPh>
    <rPh sb="2" eb="4">
      <t>キソク</t>
    </rPh>
    <rPh sb="5" eb="7">
      <t>キュウヨ</t>
    </rPh>
    <rPh sb="7" eb="9">
      <t>キテイ</t>
    </rPh>
    <rPh sb="10" eb="12">
      <t>キュウヨ</t>
    </rPh>
    <rPh sb="12" eb="14">
      <t>メイサイ</t>
    </rPh>
    <rPh sb="14" eb="15">
      <t>トウ</t>
    </rPh>
    <phoneticPr fontId="12"/>
  </si>
  <si>
    <t>就業規則、給与規程、資質向上のための計画等</t>
    <rPh sb="0" eb="2">
      <t>シュウギョウ</t>
    </rPh>
    <rPh sb="2" eb="4">
      <t>キソク</t>
    </rPh>
    <rPh sb="5" eb="7">
      <t>キュウヨ</t>
    </rPh>
    <rPh sb="7" eb="9">
      <t>キテイ</t>
    </rPh>
    <rPh sb="20" eb="21">
      <t>トウ</t>
    </rPh>
    <phoneticPr fontId="12"/>
  </si>
  <si>
    <t>キャリアパス要件Ⅰ～Ⅲのうち、満たす必要のある項目について、証明となる書面を作成し、職員に周知しました。また、計画書の提出時点で書面の準備ができていない場合は、令和６年度中（令和７年３月末まで）に書面を整備します。</t>
    <rPh sb="6" eb="8">
      <t>ヨウケン</t>
    </rPh>
    <rPh sb="15" eb="16">
      <t>ミ</t>
    </rPh>
    <rPh sb="18" eb="20">
      <t>ヒツヨウ</t>
    </rPh>
    <rPh sb="23" eb="25">
      <t>コウモク</t>
    </rPh>
    <rPh sb="30" eb="32">
      <t>ショウメイ</t>
    </rPh>
    <rPh sb="35" eb="37">
      <t>ショメン</t>
    </rPh>
    <rPh sb="38" eb="40">
      <t>サクセイ</t>
    </rPh>
    <rPh sb="42" eb="44">
      <t>ショクイン</t>
    </rPh>
    <rPh sb="45" eb="47">
      <t>シュウチ</t>
    </rPh>
    <rPh sb="49" eb="51">
      <t>ショクイン</t>
    </rPh>
    <rPh sb="55" eb="58">
      <t>ケイカクショ</t>
    </rPh>
    <rPh sb="59" eb="61">
      <t>テイシュツ</t>
    </rPh>
    <rPh sb="61" eb="63">
      <t>ジテン</t>
    </rPh>
    <rPh sb="64" eb="66">
      <t>ショメン</t>
    </rPh>
    <rPh sb="67" eb="69">
      <t>ジュンビ</t>
    </rPh>
    <rPh sb="76" eb="78">
      <t>バアイ</t>
    </rPh>
    <rPh sb="80" eb="82">
      <t>レイワ</t>
    </rPh>
    <rPh sb="82" eb="83">
      <t>サダ</t>
    </rPh>
    <rPh sb="98" eb="100">
      <t>ショメン</t>
    </rPh>
    <rPh sb="101" eb="103">
      <t>セイビ</t>
    </rPh>
    <phoneticPr fontId="12"/>
  </si>
  <si>
    <t>（３）賃金改善を行う賃金項目及び方法</t>
    <rPh sb="3" eb="5">
      <t>チンギン</t>
    </rPh>
    <rPh sb="5" eb="7">
      <t>カイゼン</t>
    </rPh>
    <rPh sb="8" eb="9">
      <t>オコナ</t>
    </rPh>
    <rPh sb="10" eb="12">
      <t>チンギン</t>
    </rPh>
    <rPh sb="12" eb="14">
      <t>コウモク</t>
    </rPh>
    <rPh sb="14" eb="15">
      <t>オヨ</t>
    </rPh>
    <rPh sb="16" eb="18">
      <t>ホウホウ</t>
    </rPh>
    <phoneticPr fontId="12"/>
  </si>
  <si>
    <t>（２）</t>
    <phoneticPr fontId="12"/>
  </si>
  <si>
    <t>（３）</t>
    <phoneticPr fontId="12"/>
  </si>
  <si>
    <r>
      <t>【新加算Ⅰ・Ⅱ、Ⅴ⑴～⑺・⑼・⑽・⑿及び旧特定Ⅰ・Ⅱを算定</t>
    </r>
    <r>
      <rPr>
        <b/>
        <u/>
        <sz val="9"/>
        <color theme="1"/>
        <rFont val="ＭＳ Ｐゴシック"/>
        <family val="3"/>
        <charset val="128"/>
      </rPr>
      <t>しない場合</t>
    </r>
    <r>
      <rPr>
        <b/>
        <sz val="9"/>
        <color theme="1"/>
        <rFont val="ＭＳ Ｐゴシック"/>
        <family val="3"/>
        <charset val="128"/>
      </rPr>
      <t>】</t>
    </r>
    <rPh sb="18" eb="19">
      <t>オヨ</t>
    </rPh>
    <rPh sb="21" eb="23">
      <t>トクテイ</t>
    </rPh>
    <rPh sb="27" eb="29">
      <t>サンテイ</t>
    </rPh>
    <rPh sb="32" eb="34">
      <t>バアイ</t>
    </rPh>
    <phoneticPr fontId="12"/>
  </si>
  <si>
    <r>
      <t>【新加算Ⅰ・Ⅱ、Ⅴ⑴～⑺・⑼・⑽・⑿又は旧特定Ⅰ・Ⅱを算定</t>
    </r>
    <r>
      <rPr>
        <b/>
        <u/>
        <sz val="9"/>
        <color theme="1"/>
        <rFont val="ＭＳ Ｐゴシック"/>
        <family val="3"/>
        <charset val="128"/>
      </rPr>
      <t>する場合</t>
    </r>
    <r>
      <rPr>
        <b/>
        <sz val="9"/>
        <color theme="1"/>
        <rFont val="ＭＳ Ｐゴシック"/>
        <family val="3"/>
        <charset val="128"/>
      </rPr>
      <t>】</t>
    </r>
    <rPh sb="18" eb="19">
      <t>マタ</t>
    </rPh>
    <rPh sb="27" eb="29">
      <t>サンテイ</t>
    </rPh>
    <rPh sb="31" eb="33">
      <t>バアイ</t>
    </rPh>
    <phoneticPr fontId="12"/>
  </si>
  <si>
    <r>
      <t>（３）月額賃金改善要件Ⅲ（旧ベア加算額の2/3以上の新規の月額賃金改善）</t>
    </r>
    <r>
      <rPr>
        <b/>
        <sz val="10"/>
        <color theme="1"/>
        <rFont val="ＭＳ Ｐゴシック"/>
        <family val="3"/>
        <charset val="128"/>
      </rPr>
      <t>　</t>
    </r>
    <r>
      <rPr>
        <b/>
        <sz val="9"/>
        <color theme="1"/>
        <rFont val="ＭＳ Ｐゴシック"/>
        <family val="3"/>
        <charset val="128"/>
      </rPr>
      <t>【旧ベア加算】</t>
    </r>
    <rPh sb="3" eb="5">
      <t>ゲツガク</t>
    </rPh>
    <rPh sb="5" eb="7">
      <t>チンギン</t>
    </rPh>
    <rPh sb="7" eb="9">
      <t>カイゼン</t>
    </rPh>
    <rPh sb="9" eb="11">
      <t>ヨウケン</t>
    </rPh>
    <rPh sb="38" eb="39">
      <t>キュウ</t>
    </rPh>
    <rPh sb="41" eb="43">
      <t>カサン</t>
    </rPh>
    <phoneticPr fontId="12"/>
  </si>
  <si>
    <t>！チェックボックスにチェック（✔）が入っていません。</t>
    <rPh sb="18" eb="19">
      <t>ハイ</t>
    </rPh>
    <phoneticPr fontId="12"/>
  </si>
  <si>
    <t>！チェックボックスにチェック（✔）が入っていません。</t>
    <phoneticPr fontId="12"/>
  </si>
  <si>
    <t>！実施する周知方法が選択されていません。</t>
    <rPh sb="10" eb="12">
      <t>センタク</t>
    </rPh>
    <phoneticPr fontId="12"/>
  </si>
  <si>
    <t>本処遇改善計画書の記載内容・確認事項の内容に間違いありません。
記載内容を証明する資料を適切に保管することを誓約します。</t>
    <rPh sb="0" eb="1">
      <t>ホン</t>
    </rPh>
    <rPh sb="1" eb="3">
      <t>ショグウ</t>
    </rPh>
    <rPh sb="3" eb="5">
      <t>カイゼン</t>
    </rPh>
    <rPh sb="5" eb="8">
      <t>ケイカクショ</t>
    </rPh>
    <phoneticPr fontId="12"/>
  </si>
  <si>
    <t>（２）加算以外の部分で賃金水準を引き下げないことの誓約</t>
    <rPh sb="3" eb="5">
      <t>カサン</t>
    </rPh>
    <rPh sb="5" eb="7">
      <t>イガイ</t>
    </rPh>
    <rPh sb="8" eb="10">
      <t>ブブン</t>
    </rPh>
    <rPh sb="11" eb="13">
      <t>チンギン</t>
    </rPh>
    <rPh sb="13" eb="15">
      <t>スイジュン</t>
    </rPh>
    <rPh sb="16" eb="17">
      <t>ヒ</t>
    </rPh>
    <rPh sb="18" eb="19">
      <t>サ</t>
    </rPh>
    <rPh sb="25" eb="27">
      <t>セイヤク</t>
    </rPh>
    <phoneticPr fontId="12"/>
  </si>
  <si>
    <t>！「次のイとロの両方の基準を満たす。」の欄が「〇」でないのに、左のチェックボックスにチェック（✔）が入っていません。</t>
    <rPh sb="20" eb="21">
      <t>ラン</t>
    </rPh>
    <rPh sb="31" eb="32">
      <t>ヒダリ</t>
    </rPh>
    <phoneticPr fontId="12"/>
  </si>
  <si>
    <t>！「次のイとロの両方の基準を満たす。」の欄が「〇」でないのに、左のチェックボックスにチェック（✔）が入っていません。</t>
    <phoneticPr fontId="12"/>
  </si>
  <si>
    <t>！「次のイからハまでのすべての基準を満たす。」の欄が「○」でないのに、左のチェックボックスにチェック（✔）が入っていません。</t>
    <rPh sb="24" eb="25">
      <t>ラン</t>
    </rPh>
    <rPh sb="35" eb="36">
      <t>ヒダリ</t>
    </rPh>
    <phoneticPr fontId="12"/>
  </si>
  <si>
    <t>！「その他」を選択する場合は、チェックボックスへのチェック（✓）とカッコ内への具体的な給与の種類の記載を両方行ってください。</t>
    <rPh sb="4" eb="5">
      <t>タ</t>
    </rPh>
    <rPh sb="7" eb="9">
      <t>センタク</t>
    </rPh>
    <rPh sb="11" eb="13">
      <t>バアイ</t>
    </rPh>
    <rPh sb="36" eb="37">
      <t>ナイ</t>
    </rPh>
    <rPh sb="39" eb="42">
      <t>グタイテキ</t>
    </rPh>
    <rPh sb="43" eb="45">
      <t>キュウヨ</t>
    </rPh>
    <rPh sb="46" eb="48">
      <t>シュルイ</t>
    </rPh>
    <rPh sb="49" eb="51">
      <t>キサイ</t>
    </rPh>
    <rPh sb="52" eb="54">
      <t>リョウホウ</t>
    </rPh>
    <rPh sb="54" eb="55">
      <t>オコナ</t>
    </rPh>
    <phoneticPr fontId="12"/>
  </si>
  <si>
    <r>
      <t>！</t>
    </r>
    <r>
      <rPr>
        <b/>
        <sz val="9"/>
        <rFont val="ＭＳ Ｐゴシック"/>
        <family val="3"/>
        <charset val="128"/>
      </rPr>
      <t>全体で1つ以上の取組が選択されていません。</t>
    </r>
    <rPh sb="1" eb="3">
      <t>ゼンタイ</t>
    </rPh>
    <rPh sb="6" eb="8">
      <t>イジョウ</t>
    </rPh>
    <rPh sb="9" eb="10">
      <t>ト</t>
    </rPh>
    <rPh sb="10" eb="11">
      <t>ク</t>
    </rPh>
    <rPh sb="12" eb="14">
      <t>センタク</t>
    </rPh>
    <phoneticPr fontId="12"/>
  </si>
  <si>
    <t>！チェックボックスに必要なチェック（✔）が入っていない項目があります。</t>
    <rPh sb="10" eb="12">
      <t>ヒツヨウ</t>
    </rPh>
    <rPh sb="27" eb="29">
      <t>コウモク</t>
    </rPh>
    <phoneticPr fontId="12"/>
  </si>
  <si>
    <t>令和６年６月当初の算定予定</t>
    <rPh sb="0" eb="2">
      <t>レイワ</t>
    </rPh>
    <rPh sb="6" eb="8">
      <t>トウショ</t>
    </rPh>
    <rPh sb="9" eb="11">
      <t>サンテイ</t>
    </rPh>
    <rPh sb="11" eb="13">
      <t>ヨテイ</t>
    </rPh>
    <phoneticPr fontId="12"/>
  </si>
  <si>
    <t>！（c）の見込額が(b)の令和６年度に増加する加算の見込額を超えています。</t>
    <rPh sb="5" eb="7">
      <t>ミコミ</t>
    </rPh>
    <rPh sb="7" eb="8">
      <t>ガク</t>
    </rPh>
    <rPh sb="13" eb="15">
      <t>レイワ</t>
    </rPh>
    <rPh sb="16" eb="18">
      <t>ネンド</t>
    </rPh>
    <rPh sb="19" eb="21">
      <t>ゾウカ</t>
    </rPh>
    <rPh sb="23" eb="25">
      <t>カサン</t>
    </rPh>
    <rPh sb="26" eb="28">
      <t>ミコミ</t>
    </rPh>
    <rPh sb="28" eb="29">
      <t>ガク</t>
    </rPh>
    <rPh sb="30" eb="31">
      <t>コ</t>
    </rPh>
    <phoneticPr fontId="12"/>
  </si>
  <si>
    <r>
      <t>(b) には、令和５年度と比較して令和６年度に増加する加算の見込額として、旧３加算の</t>
    </r>
    <r>
      <rPr>
        <u/>
        <sz val="8"/>
        <rFont val="ＭＳ Ｐゴシック"/>
        <family val="3"/>
        <charset val="128"/>
      </rPr>
      <t>上位区分への移行</t>
    </r>
    <r>
      <rPr>
        <sz val="8"/>
        <rFont val="ＭＳ Ｐゴシック"/>
        <family val="3"/>
        <charset val="128"/>
      </rPr>
      <t>によるもの（令和６年４・５月分）並びに令和６年度改定での</t>
    </r>
    <r>
      <rPr>
        <u/>
        <sz val="8"/>
        <rFont val="ＭＳ Ｐゴシック"/>
        <family val="3"/>
        <charset val="128"/>
      </rPr>
      <t>加算率の引上げ</t>
    </r>
    <r>
      <rPr>
        <sz val="8"/>
        <rFont val="ＭＳ Ｐゴシック"/>
        <family val="3"/>
        <charset val="128"/>
      </rPr>
      <t>及び</t>
    </r>
    <r>
      <rPr>
        <u/>
        <sz val="8"/>
        <rFont val="ＭＳ Ｐゴシック"/>
        <family val="3"/>
        <charset val="128"/>
      </rPr>
      <t>新加算Ⅰ～Ⅳへの移行</t>
    </r>
    <r>
      <rPr>
        <sz val="8"/>
        <rFont val="ＭＳ Ｐゴシック"/>
        <family val="3"/>
        <charset val="128"/>
      </rPr>
      <t>によるもの（令和６年６月以降分）の合計額が別紙様式2-2、2-3及び2-4から自動で転記される。このうち、令和７年度の賃金改善のために繰り越す額 (c) を除いた額が、(f) に転記される。</t>
    </r>
    <rPh sb="114" eb="116">
      <t>ゴウケイ</t>
    </rPh>
    <rPh sb="116" eb="117">
      <t>ガク</t>
    </rPh>
    <rPh sb="118" eb="120">
      <t>ベッシ</t>
    </rPh>
    <rPh sb="120" eb="122">
      <t>ヨウシキ</t>
    </rPh>
    <rPh sb="129" eb="130">
      <t>オヨ</t>
    </rPh>
    <rPh sb="139" eb="141">
      <t>テンキ</t>
    </rPh>
    <rPh sb="150" eb="152">
      <t>レイワ</t>
    </rPh>
    <rPh sb="153" eb="155">
      <t>ネンド</t>
    </rPh>
    <rPh sb="156" eb="158">
      <t>チンギン</t>
    </rPh>
    <rPh sb="158" eb="160">
      <t>カイゼン</t>
    </rPh>
    <rPh sb="164" eb="165">
      <t>ク</t>
    </rPh>
    <rPh sb="166" eb="167">
      <t>コ</t>
    </rPh>
    <rPh sb="168" eb="169">
      <t>ガク</t>
    </rPh>
    <rPh sb="175" eb="176">
      <t>ノゾ</t>
    </rPh>
    <rPh sb="178" eb="179">
      <t>ガク</t>
    </rPh>
    <rPh sb="186" eb="188">
      <t>テンキ</t>
    </rPh>
    <phoneticPr fontId="12"/>
  </si>
  <si>
    <t>⑤以外で、その他の手当、一時金等による新たな賃金改善の見込額</t>
    <rPh sb="1" eb="3">
      <t>イガイ</t>
    </rPh>
    <rPh sb="9" eb="11">
      <t>テアテ</t>
    </rPh>
    <rPh sb="15" eb="16">
      <t>トウ</t>
    </rPh>
    <rPh sb="19" eb="20">
      <t>アラ</t>
    </rPh>
    <rPh sb="22" eb="24">
      <t>チンギン</t>
    </rPh>
    <rPh sb="24" eb="26">
      <t>カイゼン</t>
    </rPh>
    <rPh sb="27" eb="29">
      <t>ミコミ</t>
    </rPh>
    <rPh sb="29" eb="30">
      <t>ガク</t>
    </rPh>
    <phoneticPr fontId="12"/>
  </si>
  <si>
    <t>別紙様式２－４ 個票（年度内の区分変更がある場合に記入）</t>
    <rPh sb="0" eb="2">
      <t>ベッシ</t>
    </rPh>
    <rPh sb="2" eb="4">
      <t>ヨウシキ</t>
    </rPh>
    <rPh sb="11" eb="14">
      <t>ネンドナイ</t>
    </rPh>
    <rPh sb="15" eb="17">
      <t>クブン</t>
    </rPh>
    <rPh sb="17" eb="19">
      <t>ヘンコウ</t>
    </rPh>
    <rPh sb="22" eb="24">
      <t>バアイ</t>
    </rPh>
    <rPh sb="25" eb="27">
      <t>キニュウ</t>
    </rPh>
    <phoneticPr fontId="12"/>
  </si>
  <si>
    <t>⑥キャリアパス要件Ⅳについて（「区分変更後の算定予定」について）</t>
    <rPh sb="7" eb="9">
      <t>ヨウケン</t>
    </rPh>
    <rPh sb="20" eb="21">
      <t>ゴ</t>
    </rPh>
    <rPh sb="22" eb="24">
      <t>サンテイ</t>
    </rPh>
    <rPh sb="24" eb="26">
      <t>ヨテイ</t>
    </rPh>
    <phoneticPr fontId="12"/>
  </si>
  <si>
    <t>「区分変更後の算定予定」
（別紙2-3へ転記）</t>
    <rPh sb="14" eb="16">
      <t>ベッシ</t>
    </rPh>
    <rPh sb="20" eb="22">
      <t>テンキ</t>
    </rPh>
    <phoneticPr fontId="12"/>
  </si>
  <si>
    <t>区分変更後の算定予定</t>
    <rPh sb="4" eb="5">
      <t>ゴ</t>
    </rPh>
    <rPh sb="6" eb="8">
      <t>サンテイ</t>
    </rPh>
    <rPh sb="8" eb="10">
      <t>ヨテイ</t>
    </rPh>
    <phoneticPr fontId="12"/>
  </si>
  <si>
    <t>令和６年４・５月時点の
旧３加算の区分</t>
    <rPh sb="0" eb="2">
      <t>レイワ</t>
    </rPh>
    <rPh sb="3" eb="4">
      <t>ネン</t>
    </rPh>
    <phoneticPr fontId="12"/>
  </si>
  <si>
    <t>（</t>
    <phoneticPr fontId="7"/>
  </si>
  <si>
    <t>旧３加算及び新加算の届出に係る提出先の名称を入力してください。</t>
    <rPh sb="0" eb="1">
      <t>キュウ</t>
    </rPh>
    <rPh sb="2" eb="4">
      <t>カサン</t>
    </rPh>
    <rPh sb="4" eb="5">
      <t>オヨ</t>
    </rPh>
    <rPh sb="6" eb="9">
      <t>シンカサン</t>
    </rPh>
    <rPh sb="10" eb="12">
      <t>トドケデ</t>
    </rPh>
    <rPh sb="13" eb="14">
      <t>カカ</t>
    </rPh>
    <rPh sb="15" eb="17">
      <t>テイシュツ</t>
    </rPh>
    <rPh sb="17" eb="18">
      <t>サキ</t>
    </rPh>
    <rPh sb="19" eb="21">
      <t>メイショウ</t>
    </rPh>
    <rPh sb="22" eb="24">
      <t>ニュウリョク</t>
    </rPh>
    <phoneticPr fontId="12"/>
  </si>
  <si>
    <t>「処遇改善加算等による賃金改善以外の部分で賃金水準を引き下げない」とは、①「加算取得年度の賃金の総額」から「当該年度の各加算による賃金改善所要額の総額」を除いた額と、②「前年度の賃金の総額」から「前年度の各加算額及び独自の賃金改善額」を除いた額を比較し、①の額が②の額を下回らない（加算等の影響を除いた賃金額の水準を引き下げない）ことをいう。実績報告書では、これらの賃金額の具体的な記載を求めるため、詳細な考え方は、別紙様式３－１（実績報告書）２（２）を参照すること。</t>
    <rPh sb="38" eb="40">
      <t>カサン</t>
    </rPh>
    <rPh sb="40" eb="42">
      <t>シュトク</t>
    </rPh>
    <rPh sb="54" eb="56">
      <t>トウガイ</t>
    </rPh>
    <rPh sb="208" eb="210">
      <t>ベッシ</t>
    </rPh>
    <rPh sb="210" eb="212">
      <t>ヨウシキ</t>
    </rPh>
    <rPh sb="216" eb="221">
      <t>ジッセキホウコクショ</t>
    </rPh>
    <phoneticPr fontId="12"/>
  </si>
  <si>
    <t xml:space="preserve"> 誓約・記名が行われていること</t>
    <rPh sb="1" eb="3">
      <t>セイヤク</t>
    </rPh>
    <rPh sb="4" eb="6">
      <t>キメイ</t>
    </rPh>
    <rPh sb="7" eb="8">
      <t>オコナ</t>
    </rPh>
    <phoneticPr fontId="12"/>
  </si>
  <si>
    <t>・</t>
    <phoneticPr fontId="12"/>
  </si>
  <si>
    <t>就業規則</t>
    <rPh sb="0" eb="2">
      <t>シュウギョウ</t>
    </rPh>
    <rPh sb="2" eb="4">
      <t>キソク</t>
    </rPh>
    <phoneticPr fontId="12"/>
  </si>
  <si>
    <t>賃金規程</t>
    <rPh sb="0" eb="2">
      <t>チンギン</t>
    </rPh>
    <rPh sb="2" eb="4">
      <t>キテイ</t>
    </rPh>
    <phoneticPr fontId="12"/>
  </si>
  <si>
    <t>新たな賃金改善の見込額の合計（g + h）</t>
    <rPh sb="0" eb="1">
      <t>アラ</t>
    </rPh>
    <rPh sb="3" eb="5">
      <t>チンギン</t>
    </rPh>
    <rPh sb="5" eb="7">
      <t>カイゼン</t>
    </rPh>
    <rPh sb="8" eb="10">
      <t>ミコミ</t>
    </rPh>
    <rPh sb="10" eb="11">
      <t>ガク</t>
    </rPh>
    <rPh sb="12" eb="14">
      <t>ゴウケイ</t>
    </rPh>
    <phoneticPr fontId="12"/>
  </si>
  <si>
    <t>令和５年度と比較して令和６年度に増加する加算の見込額（繰越分を除く。）（b - c）</t>
    <rPh sb="20" eb="22">
      <t>カサン</t>
    </rPh>
    <rPh sb="23" eb="25">
      <t>ミコミ</t>
    </rPh>
    <rPh sb="25" eb="26">
      <t>ガク</t>
    </rPh>
    <rPh sb="27" eb="28">
      <t>ク</t>
    </rPh>
    <rPh sb="28" eb="29">
      <t>コ</t>
    </rPh>
    <rPh sb="29" eb="30">
      <t>ブン</t>
    </rPh>
    <rPh sb="31" eb="32">
      <t>ノゾ</t>
    </rPh>
    <phoneticPr fontId="12"/>
  </si>
  <si>
    <t>令和６年度の賃金改善に充てる必要がある加算の見込額（賃金改善が必要な額）（a - c）</t>
    <rPh sb="0" eb="2">
      <t>レイワ</t>
    </rPh>
    <rPh sb="3" eb="5">
      <t>ネンド</t>
    </rPh>
    <rPh sb="6" eb="8">
      <t>チンギン</t>
    </rPh>
    <rPh sb="8" eb="10">
      <t>カイゼン</t>
    </rPh>
    <rPh sb="11" eb="12">
      <t>ア</t>
    </rPh>
    <rPh sb="14" eb="16">
      <t>ヒツヨウ</t>
    </rPh>
    <rPh sb="19" eb="21">
      <t>カサン</t>
    </rPh>
    <rPh sb="22" eb="24">
      <t>ミコミ</t>
    </rPh>
    <rPh sb="24" eb="25">
      <t>ガク</t>
    </rPh>
    <rPh sb="26" eb="28">
      <t>チンギン</t>
    </rPh>
    <rPh sb="28" eb="30">
      <t>カイゼン</t>
    </rPh>
    <rPh sb="31" eb="33">
      <t>ヒツヨウ</t>
    </rPh>
    <rPh sb="34" eb="35">
      <t>ガク</t>
    </rPh>
    <phoneticPr fontId="12"/>
  </si>
  <si>
    <r>
      <t>（１）（参考）月額賃金改善要件Ⅰ（新加算Ⅳの1/2以上の月額賃金改善）　</t>
    </r>
    <r>
      <rPr>
        <b/>
        <sz val="9"/>
        <color theme="1"/>
        <rFont val="ＭＳ Ｐゴシック"/>
        <family val="3"/>
        <charset val="128"/>
      </rPr>
      <t>【新加算Ⅰ～Ⅳ】
　　　</t>
    </r>
    <r>
      <rPr>
        <b/>
        <u/>
        <sz val="9"/>
        <color theme="1"/>
        <rFont val="ＭＳ Ｐゴシック"/>
        <family val="3"/>
        <charset val="128"/>
      </rPr>
      <t>※令和６年度中は適用されないため、記入は任意</t>
    </r>
    <rPh sb="4" eb="6">
      <t>サンコウ</t>
    </rPh>
    <rPh sb="7" eb="9">
      <t>ゲツガク</t>
    </rPh>
    <rPh sb="9" eb="11">
      <t>チンギン</t>
    </rPh>
    <rPh sb="11" eb="13">
      <t>カイゼン</t>
    </rPh>
    <rPh sb="13" eb="15">
      <t>ヨウケン</t>
    </rPh>
    <rPh sb="37" eb="40">
      <t>シンカサン</t>
    </rPh>
    <rPh sb="49" eb="51">
      <t>レイワ</t>
    </rPh>
    <rPh sb="52" eb="53">
      <t>ネン</t>
    </rPh>
    <rPh sb="53" eb="54">
      <t>ド</t>
    </rPh>
    <rPh sb="54" eb="55">
      <t>チュウ</t>
    </rPh>
    <rPh sb="56" eb="58">
      <t>テキヨウ</t>
    </rPh>
    <rPh sb="65" eb="67">
      <t>キニュウ</t>
    </rPh>
    <rPh sb="68" eb="70">
      <t>ニンイ</t>
    </rPh>
    <phoneticPr fontId="12"/>
  </si>
  <si>
    <t>！②が①以上になっていません。このままでも令和６年度の加算は算定できますが、令和７年度以降はこの要件を満たす必要があるため、令和６年度中に必要な準備を行ってください。</t>
    <rPh sb="62" eb="64">
      <t>レイワ</t>
    </rPh>
    <rPh sb="65" eb="67">
      <t>ネンド</t>
    </rPh>
    <rPh sb="67" eb="68">
      <t>チュウ</t>
    </rPh>
    <rPh sb="69" eb="71">
      <t>ヒツヨウ</t>
    </rPh>
    <rPh sb="72" eb="74">
      <t>ジュンビ</t>
    </rPh>
    <rPh sb="75" eb="76">
      <t>オコナ</t>
    </rPh>
    <phoneticPr fontId="12"/>
  </si>
  <si>
    <t>（</t>
    <phoneticPr fontId="12"/>
  </si>
  <si>
    <t>基本給</t>
    <rPh sb="0" eb="2">
      <t>キホン</t>
    </rPh>
    <rPh sb="2" eb="3">
      <t>キュウ</t>
    </rPh>
    <phoneticPr fontId="12"/>
  </si>
  <si>
    <t>手当（新設）</t>
    <rPh sb="0" eb="2">
      <t>テアテ</t>
    </rPh>
    <rPh sb="3" eb="5">
      <t>シンセツ</t>
    </rPh>
    <phoneticPr fontId="12"/>
  </si>
  <si>
    <t>手当（既存の増額）</t>
    <rPh sb="0" eb="2">
      <t>テアテ</t>
    </rPh>
    <rPh sb="3" eb="5">
      <t>キソン</t>
    </rPh>
    <rPh sb="6" eb="8">
      <t>ゾウガク</t>
    </rPh>
    <phoneticPr fontId="12"/>
  </si>
  <si>
    <t>賞与</t>
    <rPh sb="0" eb="2">
      <t>ショウヨ</t>
    </rPh>
    <phoneticPr fontId="12"/>
  </si>
  <si>
    <t>その他</t>
    <rPh sb="2" eb="3">
      <t>タ</t>
    </rPh>
    <phoneticPr fontId="12"/>
  </si>
  <si>
    <t>（参考）判定用・指定権者用</t>
    <rPh sb="1" eb="3">
      <t>サンコウ</t>
    </rPh>
    <rPh sb="4" eb="7">
      <t>ハンテイヨウ</t>
    </rPh>
    <rPh sb="8" eb="12">
      <t>シテイケンジャ</t>
    </rPh>
    <rPh sb="12" eb="13">
      <t>ヨウ</t>
    </rPh>
    <phoneticPr fontId="12"/>
  </si>
  <si>
    <t>就業規則</t>
    <rPh sb="0" eb="2">
      <t>シュウギョウ</t>
    </rPh>
    <rPh sb="2" eb="4">
      <t>キソク</t>
    </rPh>
    <phoneticPr fontId="12"/>
  </si>
  <si>
    <t>賃金規程</t>
    <rPh sb="0" eb="2">
      <t>チンギン</t>
    </rPh>
    <rPh sb="2" eb="4">
      <t>キテイ</t>
    </rPh>
    <phoneticPr fontId="12"/>
  </si>
  <si>
    <t>実施済み</t>
    <rPh sb="0" eb="2">
      <t>ジッシ</t>
    </rPh>
    <rPh sb="2" eb="3">
      <t>ズ</t>
    </rPh>
    <phoneticPr fontId="12"/>
  </si>
  <si>
    <t>予定</t>
    <rPh sb="0" eb="2">
      <t>ヨテイ</t>
    </rPh>
    <phoneticPr fontId="12"/>
  </si>
  <si>
    <t>実施する</t>
    <rPh sb="0" eb="2">
      <t>ジッシ</t>
    </rPh>
    <phoneticPr fontId="12"/>
  </si>
  <si>
    <t>基準を満たす</t>
    <rPh sb="0" eb="2">
      <t>キジュン</t>
    </rPh>
    <rPh sb="3" eb="4">
      <t>ミ</t>
    </rPh>
    <phoneticPr fontId="12"/>
  </si>
  <si>
    <t>判定・指定権者用</t>
    <rPh sb="0" eb="2">
      <t>ハンテイ</t>
    </rPh>
    <rPh sb="3" eb="7">
      <t>シテイケンジャ</t>
    </rPh>
    <rPh sb="7" eb="8">
      <t>ヨウ</t>
    </rPh>
    <phoneticPr fontId="12"/>
  </si>
  <si>
    <t>誓約にチェック</t>
    <rPh sb="0" eb="2">
      <t>セイヤク</t>
    </rPh>
    <phoneticPr fontId="12"/>
  </si>
  <si>
    <t>①にチェック</t>
    <phoneticPr fontId="12"/>
  </si>
  <si>
    <t>②にチェック</t>
    <phoneticPr fontId="12"/>
  </si>
  <si>
    <t>③にチェック</t>
    <phoneticPr fontId="12"/>
  </si>
  <si>
    <t>←</t>
    <phoneticPr fontId="12"/>
  </si>
  <si>
    <t>新加算Ⅰの要件（年度内の区分変更後）</t>
    <rPh sb="0" eb="3">
      <t>シンカサン</t>
    </rPh>
    <rPh sb="5" eb="7">
      <t>ヨウケン</t>
    </rPh>
    <rPh sb="8" eb="11">
      <t>ネンドナイ</t>
    </rPh>
    <rPh sb="12" eb="14">
      <t>クブン</t>
    </rPh>
    <rPh sb="14" eb="16">
      <t>ヘンコウ</t>
    </rPh>
    <rPh sb="16" eb="17">
      <t>ゴ</t>
    </rPh>
    <phoneticPr fontId="12"/>
  </si>
  <si>
    <t>（別紙様式2-4「⑦キャリアパス要件Ⅴ」の欄から転記）</t>
    <rPh sb="1" eb="3">
      <t>ベッシ</t>
    </rPh>
    <rPh sb="3" eb="5">
      <t>ヨウシキ</t>
    </rPh>
    <rPh sb="21" eb="22">
      <t>ラン</t>
    </rPh>
    <rPh sb="24" eb="26">
      <t>テンキ</t>
    </rPh>
    <phoneticPr fontId="12"/>
  </si>
  <si>
    <r>
      <t>令和６年度に④を原資として行う新たな賃金改善の見込額</t>
    </r>
    <r>
      <rPr>
        <sz val="8"/>
        <rFont val="ＭＳ Ｐゴシック"/>
        <family val="3"/>
        <charset val="128"/>
      </rPr>
      <t>（ベースアップ（基本給及び決まって毎月支払われる手当の一律の引上げ）によるもの）</t>
    </r>
    <rPh sb="0" eb="2">
      <t>レイワ</t>
    </rPh>
    <rPh sb="3" eb="5">
      <t>ネンド</t>
    </rPh>
    <rPh sb="8" eb="10">
      <t>ゲンシ</t>
    </rPh>
    <rPh sb="13" eb="14">
      <t>オコナ</t>
    </rPh>
    <rPh sb="15" eb="16">
      <t>アラ</t>
    </rPh>
    <rPh sb="18" eb="20">
      <t>チンギン</t>
    </rPh>
    <rPh sb="20" eb="22">
      <t>カイゼン</t>
    </rPh>
    <rPh sb="23" eb="25">
      <t>ミコミ</t>
    </rPh>
    <rPh sb="25" eb="26">
      <t>ガク</t>
    </rPh>
    <rPh sb="34" eb="37">
      <t>キホンキュウ</t>
    </rPh>
    <rPh sb="37" eb="38">
      <t>オヨ</t>
    </rPh>
    <rPh sb="39" eb="40">
      <t>キ</t>
    </rPh>
    <rPh sb="43" eb="45">
      <t>マイツキ</t>
    </rPh>
    <rPh sb="45" eb="47">
      <t>シハラ</t>
    </rPh>
    <rPh sb="50" eb="52">
      <t>テアテ</t>
    </rPh>
    <rPh sb="53" eb="55">
      <t>イチリツ</t>
    </rPh>
    <rPh sb="56" eb="58">
      <t>ヒキア</t>
    </rPh>
    <phoneticPr fontId="12"/>
  </si>
  <si>
    <t>下表に必要事項を入力してください。記入内容が別紙様式2-2、2-3、2-4に反映されます。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38" eb="40">
      <t>ハンエイ</t>
    </rPh>
    <phoneticPr fontId="12"/>
  </si>
  <si>
    <t>（判定用参考式）</t>
    <rPh sb="1" eb="4">
      <t>ハンテイヨウ</t>
    </rPh>
    <rPh sb="4" eb="6">
      <t>サンコウ</t>
    </rPh>
    <rPh sb="6" eb="7">
      <t>シキ</t>
    </rPh>
    <phoneticPr fontId="12"/>
  </si>
  <si>
    <t>確認欄</t>
    <rPh sb="0" eb="2">
      <t>カクニン</t>
    </rPh>
    <rPh sb="2" eb="3">
      <t>ラン</t>
    </rPh>
    <phoneticPr fontId="12"/>
  </si>
  <si>
    <t>都道
府県</t>
    <rPh sb="0" eb="2">
      <t>トドウ</t>
    </rPh>
    <rPh sb="3" eb="5">
      <t>フケン</t>
    </rPh>
    <phoneticPr fontId="12"/>
  </si>
  <si>
    <t>市区
町村</t>
    <rPh sb="0" eb="2">
      <t>シク</t>
    </rPh>
    <rPh sb="3" eb="5">
      <t>チョウソン</t>
    </rPh>
    <phoneticPr fontId="12"/>
  </si>
  <si>
    <t>令和６年度に増加する加算額の見込額
（令和５年度の加算率と比較）</t>
    <rPh sb="0" eb="2">
      <t>レイワ</t>
    </rPh>
    <rPh sb="3" eb="5">
      <t>ネンド</t>
    </rPh>
    <rPh sb="20" eb="22">
      <t>レイワ</t>
    </rPh>
    <rPh sb="23" eb="25">
      <t>ネンド</t>
    </rPh>
    <rPh sb="26" eb="29">
      <t>カサンリツ</t>
    </rPh>
    <rPh sb="30" eb="32">
      <t>ヒカク</t>
    </rPh>
    <phoneticPr fontId="12"/>
  </si>
  <si>
    <r>
      <t>賃金体系整備等</t>
    </r>
    <r>
      <rPr>
        <u/>
        <sz val="14"/>
        <rFont val="ＭＳ Ｐゴシック"/>
        <family val="3"/>
        <charset val="128"/>
      </rPr>
      <t>及び</t>
    </r>
    <r>
      <rPr>
        <sz val="14"/>
        <rFont val="ＭＳ Ｐゴシック"/>
        <family val="3"/>
        <charset val="128"/>
      </rPr>
      <t>研修の実施等</t>
    </r>
    <phoneticPr fontId="12"/>
  </si>
  <si>
    <r>
      <t>賃金体系整備等</t>
    </r>
    <r>
      <rPr>
        <u/>
        <sz val="14"/>
        <rFont val="ＭＳ Ｐゴシック"/>
        <family val="3"/>
        <charset val="128"/>
      </rPr>
      <t>又は</t>
    </r>
    <r>
      <rPr>
        <sz val="14"/>
        <rFont val="ＭＳ Ｐゴシック"/>
        <family val="3"/>
        <charset val="128"/>
      </rPr>
      <t>研修の実施等</t>
    </r>
    <rPh sb="7" eb="8">
      <t>マタ</t>
    </rPh>
    <phoneticPr fontId="12"/>
  </si>
  <si>
    <r>
      <t xml:space="preserve">（参考）令和５年度と要件を変えずに移行した場合の新加算の区分
</t>
    </r>
    <r>
      <rPr>
        <sz val="12"/>
        <rFont val="ＭＳ Ｐゴシック"/>
        <family val="3"/>
        <charset val="128"/>
      </rPr>
      <t xml:space="preserve">
（カッコ内は６月以降算定可能な新加算Ⅴの区分（上記と異なる場合））</t>
    </r>
    <rPh sb="1" eb="3">
      <t>サンコウ</t>
    </rPh>
    <rPh sb="4" eb="6">
      <t>レイワ</t>
    </rPh>
    <rPh sb="7" eb="9">
      <t>ネンド</t>
    </rPh>
    <rPh sb="10" eb="12">
      <t>ヨウケン</t>
    </rPh>
    <rPh sb="13" eb="14">
      <t>カ</t>
    </rPh>
    <rPh sb="17" eb="19">
      <t>イコウ</t>
    </rPh>
    <rPh sb="21" eb="23">
      <t>バアイ</t>
    </rPh>
    <rPh sb="24" eb="27">
      <t>シンカサン</t>
    </rPh>
    <rPh sb="28" eb="30">
      <t>クブン</t>
    </rPh>
    <rPh sb="36" eb="37">
      <t>ナイ</t>
    </rPh>
    <rPh sb="39" eb="40">
      <t>ガツ</t>
    </rPh>
    <rPh sb="40" eb="42">
      <t>イコウ</t>
    </rPh>
    <rPh sb="42" eb="44">
      <t>サンテイ</t>
    </rPh>
    <rPh sb="44" eb="46">
      <t>カノウ</t>
    </rPh>
    <rPh sb="47" eb="50">
      <t>シンカサン</t>
    </rPh>
    <rPh sb="52" eb="54">
      <t>クブン</t>
    </rPh>
    <rPh sb="55" eb="57">
      <t>ジョウキ</t>
    </rPh>
    <rPh sb="58" eb="59">
      <t>コト</t>
    </rPh>
    <rPh sb="61" eb="63">
      <t>バアイ</t>
    </rPh>
    <phoneticPr fontId="12"/>
  </si>
  <si>
    <t>算定した処遇加算等の区分
※令和６年３月時点</t>
    <rPh sb="0" eb="2">
      <t>サンテイ</t>
    </rPh>
    <rPh sb="4" eb="6">
      <t>ショグウ</t>
    </rPh>
    <rPh sb="6" eb="8">
      <t>カサン</t>
    </rPh>
    <rPh sb="8" eb="9">
      <t>トウ</t>
    </rPh>
    <rPh sb="10" eb="12">
      <t>クブン</t>
    </rPh>
    <rPh sb="15" eb="17">
      <t>レイワ</t>
    </rPh>
    <rPh sb="18" eb="19">
      <t>ネン</t>
    </rPh>
    <rPh sb="20" eb="21">
      <t>ガツ</t>
    </rPh>
    <rPh sb="21" eb="23">
      <t>ジテン</t>
    </rPh>
    <phoneticPr fontId="12"/>
  </si>
  <si>
    <t>②「期中移行後の算定予定」（別紙2-4から転記）</t>
    <rPh sb="14" eb="16">
      <t>ベッシ</t>
    </rPh>
    <rPh sb="21" eb="23">
      <t>テンキ</t>
    </rPh>
    <phoneticPr fontId="12"/>
  </si>
  <si>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9" eb="11">
      <t>ゲツガク</t>
    </rPh>
    <rPh sb="29" eb="30">
      <t>ミ</t>
    </rPh>
    <rPh sb="32" eb="35">
      <t>ショクインスウ</t>
    </rPh>
    <rPh sb="36" eb="38">
      <t>キサイ</t>
    </rPh>
    <phoneticPr fontId="12"/>
  </si>
  <si>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10" eb="11">
      <t>ガク</t>
    </rPh>
    <rPh sb="29" eb="30">
      <t>ミ</t>
    </rPh>
    <rPh sb="32" eb="35">
      <t>ショクインスウ</t>
    </rPh>
    <rPh sb="36" eb="38">
      <t>キサイ</t>
    </rPh>
    <phoneticPr fontId="12"/>
  </si>
  <si>
    <t>令和５年度も旧ベースアップ等加算を算定しており、令和６年度も同様の賃金改善を継続します。</t>
    <rPh sb="0" eb="2">
      <t>レイワ</t>
    </rPh>
    <rPh sb="3" eb="5">
      <t>ネンド</t>
    </rPh>
    <rPh sb="6" eb="7">
      <t>キュウ</t>
    </rPh>
    <rPh sb="13" eb="14">
      <t>トウ</t>
    </rPh>
    <rPh sb="14" eb="16">
      <t>カサン</t>
    </rPh>
    <rPh sb="17" eb="19">
      <t>サンテイ</t>
    </rPh>
    <rPh sb="24" eb="26">
      <t>レイワ</t>
    </rPh>
    <rPh sb="27" eb="29">
      <t>ネンド</t>
    </rPh>
    <rPh sb="30" eb="32">
      <t>ドウヨウ</t>
    </rPh>
    <rPh sb="33" eb="35">
      <t>チンギン</t>
    </rPh>
    <rPh sb="35" eb="37">
      <t>カイゼン</t>
    </rPh>
    <rPh sb="38" eb="40">
      <t>ケイゾク</t>
    </rPh>
    <phoneticPr fontId="12"/>
  </si>
  <si>
    <r>
      <t>【令和６年４・５月から</t>
    </r>
    <r>
      <rPr>
        <b/>
        <u/>
        <sz val="9"/>
        <color theme="1"/>
        <rFont val="ＭＳ Ｐゴシック"/>
        <family val="3"/>
        <charset val="128"/>
      </rPr>
      <t>新規に旧</t>
    </r>
    <r>
      <rPr>
        <b/>
        <sz val="9"/>
        <color theme="1"/>
        <rFont val="ＭＳ Ｐゴシック"/>
        <family val="3"/>
        <charset val="128"/>
      </rPr>
      <t>ベースアップ等加算を算定する事業所について】</t>
    </r>
    <rPh sb="14" eb="15">
      <t>キュウ</t>
    </rPh>
    <rPh sb="21" eb="22">
      <t>トウ</t>
    </rPh>
    <rPh sb="22" eb="24">
      <t>カサン</t>
    </rPh>
    <rPh sb="25" eb="27">
      <t>サンテイ</t>
    </rPh>
    <rPh sb="29" eb="32">
      <t>ジギョウショ</t>
    </rPh>
    <phoneticPr fontId="12"/>
  </si>
  <si>
    <t>（２）</t>
    <phoneticPr fontId="12"/>
  </si>
  <si>
    <t>（４）</t>
    <phoneticPr fontId="12"/>
  </si>
  <si>
    <t>（５）</t>
    <phoneticPr fontId="12"/>
  </si>
  <si>
    <t>（６）</t>
    <phoneticPr fontId="12"/>
  </si>
  <si>
    <t>（７）</t>
    <phoneticPr fontId="12"/>
  </si>
  <si>
    <r>
      <t>（２）月額賃金改善要件Ⅱ（旧ベア加算相当の2/3以上の新規の月額賃金改善）　</t>
    </r>
    <r>
      <rPr>
        <b/>
        <sz val="9"/>
        <color theme="1"/>
        <rFont val="ＭＳ Ｐゴシック"/>
        <family val="3"/>
        <charset val="128"/>
      </rPr>
      <t>【新加算Ⅰ～Ⅳ】
　　　※新加算Ⅰ～Ⅳを算定するまで旧ベア加算又は新加算Ⅴ⑵・⑷・⑺・⑼・⒀ を</t>
    </r>
    <r>
      <rPr>
        <b/>
        <u/>
        <sz val="9"/>
        <color theme="1"/>
        <rFont val="ＭＳ Ｐゴシック"/>
        <family val="3"/>
        <charset val="128"/>
      </rPr>
      <t>算定していなかった</t>
    </r>
    <r>
      <rPr>
        <b/>
        <sz val="9"/>
        <color theme="1"/>
        <rFont val="ＭＳ Ｐゴシック"/>
        <family val="3"/>
        <charset val="128"/>
      </rPr>
      <t>事業所のみ</t>
    </r>
    <rPh sb="3" eb="5">
      <t>ゲツガク</t>
    </rPh>
    <rPh sb="5" eb="7">
      <t>チンギン</t>
    </rPh>
    <rPh sb="7" eb="9">
      <t>カイゼン</t>
    </rPh>
    <rPh sb="9" eb="11">
      <t>ヨウケン</t>
    </rPh>
    <rPh sb="51" eb="54">
      <t>シンカサン</t>
    </rPh>
    <rPh sb="58" eb="60">
      <t>サンテイ</t>
    </rPh>
    <rPh sb="64" eb="65">
      <t>キュウ</t>
    </rPh>
    <rPh sb="67" eb="69">
      <t>カサン</t>
    </rPh>
    <rPh sb="69" eb="70">
      <t>マタ</t>
    </rPh>
    <rPh sb="71" eb="74">
      <t>シンカサン</t>
    </rPh>
    <rPh sb="86" eb="88">
      <t>サンテイ</t>
    </rPh>
    <rPh sb="95" eb="98">
      <t>ジギョウショ</t>
    </rPh>
    <phoneticPr fontId="12"/>
  </si>
  <si>
    <t>！旧ベースアップ等加算相当の見込額の2/3以上の新規の月額賃金改善を行う計画になっていません。</t>
    <rPh sb="8" eb="9">
      <t>トウ</t>
    </rPh>
    <rPh sb="14" eb="16">
      <t>ミコミ</t>
    </rPh>
    <rPh sb="16" eb="17">
      <t>ガク</t>
    </rPh>
    <rPh sb="31" eb="33">
      <t>カイゼン</t>
    </rPh>
    <rPh sb="34" eb="35">
      <t>オコナ</t>
    </rPh>
    <rPh sb="36" eb="38">
      <t>ケイカク</t>
    </rPh>
    <phoneticPr fontId="12"/>
  </si>
  <si>
    <t>新加算Ⅳ相当の加算額の見込額の
１／２</t>
    <rPh sb="0" eb="3">
      <t>シンカサン</t>
    </rPh>
    <rPh sb="4" eb="6">
      <t>ソウトウ</t>
    </rPh>
    <rPh sb="7" eb="10">
      <t>カサンガク</t>
    </rPh>
    <rPh sb="11" eb="13">
      <t>ミコミ</t>
    </rPh>
    <rPh sb="13" eb="14">
      <t>ガク</t>
    </rPh>
    <phoneticPr fontId="12"/>
  </si>
  <si>
    <t>　　旧３加算のうち、令和６年度に増加する加算額の見込額
　　（旧３加算の上位区分への移行によるもの）（別紙様式2-1 2（1）(b)の内数）</t>
    <rPh sb="2" eb="3">
      <t>キュウ</t>
    </rPh>
    <rPh sb="4" eb="6">
      <t>カサン</t>
    </rPh>
    <phoneticPr fontId="12"/>
  </si>
  <si>
    <t>うち、新規に算定する旧ベア加算の見込額［円］（別紙様式2-1 3（3）①に転記）</t>
    <rPh sb="3" eb="5">
      <t>シンキ</t>
    </rPh>
    <rPh sb="6" eb="8">
      <t>サンテイ</t>
    </rPh>
    <rPh sb="10" eb="11">
      <t>トウ</t>
    </rPh>
    <rPh sb="11" eb="12">
      <t>キュウ</t>
    </rPh>
    <rPh sb="13" eb="14">
      <t>ガク</t>
    </rPh>
    <rPh sb="15" eb="16">
      <t>エン</t>
    </rPh>
    <phoneticPr fontId="12"/>
  </si>
  <si>
    <t>（ソート用）</t>
    <rPh sb="4" eb="5">
      <t>ヨウ</t>
    </rPh>
    <phoneticPr fontId="12"/>
  </si>
  <si>
    <t>令和６年度に増加する加算額の見込額
（令和５年度の加算率と比較）</t>
    <phoneticPr fontId="12"/>
  </si>
  <si>
    <t>　　処遇改善加算額（見込額）の合計［円］（別紙様式2-1 2（1）(a)の内数）</t>
    <rPh sb="10" eb="12">
      <t>ミコ</t>
    </rPh>
    <rPh sb="12" eb="13">
      <t>ガク</t>
    </rPh>
    <rPh sb="15" eb="17">
      <t>ゴウケイ</t>
    </rPh>
    <rPh sb="18" eb="19">
      <t>エン</t>
    </rPh>
    <rPh sb="21" eb="23">
      <t>ベッシ</t>
    </rPh>
    <rPh sb="23" eb="25">
      <t>ヨウシキ</t>
    </rPh>
    <rPh sb="37" eb="39">
      <t>ウチスウ</t>
    </rPh>
    <phoneticPr fontId="12"/>
  </si>
  <si>
    <t>　　特定加算（見込額）の合計[円]（別紙様式2-1 2（1）(a)の内数）</t>
    <rPh sb="2" eb="4">
      <t>トクテイ</t>
    </rPh>
    <rPh sb="12" eb="14">
      <t>ゴウケイ</t>
    </rPh>
    <rPh sb="34" eb="36">
      <t>ウチスウ</t>
    </rPh>
    <phoneticPr fontId="12"/>
  </si>
  <si>
    <t>　　ベースアップ等加算（見込額）の合計［円］（別紙様式2-1 2（1）(a)の内数）</t>
    <rPh sb="8" eb="9">
      <t>トウ</t>
    </rPh>
    <rPh sb="9" eb="11">
      <t>カサン</t>
    </rPh>
    <rPh sb="12" eb="14">
      <t>ミコ</t>
    </rPh>
    <rPh sb="14" eb="15">
      <t>ガク</t>
    </rPh>
    <rPh sb="17" eb="19">
      <t>ゴウケイ</t>
    </rPh>
    <rPh sb="20" eb="21">
      <t>エン</t>
    </rPh>
    <rPh sb="39" eb="41">
      <t>ウチスウ</t>
    </rPh>
    <phoneticPr fontId="12"/>
  </si>
  <si>
    <t>　うち、新たに増加する旧ベースアップ等加算相当の見込額［円］（別紙様式2-1 3（2）①の内数）</t>
    <rPh sb="4" eb="5">
      <t>アラ</t>
    </rPh>
    <rPh sb="7" eb="9">
      <t>ゾウカ</t>
    </rPh>
    <rPh sb="11" eb="12">
      <t>キュウ</t>
    </rPh>
    <rPh sb="18" eb="19">
      <t>トウ</t>
    </rPh>
    <rPh sb="19" eb="21">
      <t>カサン</t>
    </rPh>
    <rPh sb="21" eb="23">
      <t>ソウトウ</t>
    </rPh>
    <rPh sb="24" eb="26">
      <t>ミコ</t>
    </rPh>
    <rPh sb="26" eb="27">
      <t>ガク</t>
    </rPh>
    <rPh sb="28" eb="29">
      <t>エン</t>
    </rPh>
    <rPh sb="45" eb="47">
      <t>ウチスウ</t>
    </rPh>
    <phoneticPr fontId="12"/>
  </si>
  <si>
    <t>　うち、令和６年度に増加する加算額の見込額（令和６年度改定での加算率の引上げ及び新加算への移行によるもの）（別紙様式2-1 2（1）(b)の内数）</t>
    <phoneticPr fontId="12"/>
  </si>
  <si>
    <t>【記入上の注意】
 ・ 月額8万円以上の改善については、特定加算による賃金改善額のみで判断すること。改善後の賃金が年額440万円以上であるかは、処遇改善加算、特定加算、ベースアップ等加算による賃金改善額を含む金額で判断すること。</t>
    <rPh sb="57" eb="59">
      <t>ネンガク</t>
    </rPh>
    <phoneticPr fontId="12"/>
  </si>
  <si>
    <t>【記入上の注意】
 ・ 月額8万円以上の改善については、旧特定加算相当による賃金改善額のみで判断すること。改善後の賃金が年額440万円以上であるは、新加算及び旧３加算全体での賃金改善額を含む金額で判断すること。</t>
    <rPh sb="28" eb="29">
      <t>キュウ</t>
    </rPh>
    <rPh sb="33" eb="35">
      <t>ソウトウ</t>
    </rPh>
    <rPh sb="60" eb="62">
      <t>ネンガク</t>
    </rPh>
    <rPh sb="74" eb="75">
      <t>シン</t>
    </rPh>
    <rPh sb="77" eb="78">
      <t>オヨ</t>
    </rPh>
    <rPh sb="79" eb="80">
      <t>キュウ</t>
    </rPh>
    <rPh sb="81" eb="83">
      <t>カサン</t>
    </rPh>
    <rPh sb="83" eb="85">
      <t>ゼンタイ</t>
    </rPh>
    <phoneticPr fontId="12"/>
  </si>
  <si>
    <t>【記入上の注意】
 ・ 月額8万円以上の改善については、旧特定加算相当による賃金改善額のみで判断すること。改善後の賃金が年額440万円以上であるかは、新加算及び旧３加算全体での賃金改善額を含む金額で判断すること。</t>
    <rPh sb="28" eb="29">
      <t>キュウ</t>
    </rPh>
    <rPh sb="33" eb="35">
      <t>ソウトウ</t>
    </rPh>
    <rPh sb="60" eb="62">
      <t>ネンガク</t>
    </rPh>
    <rPh sb="75" eb="76">
      <t>シン</t>
    </rPh>
    <rPh sb="78" eb="79">
      <t>オヨ</t>
    </rPh>
    <rPh sb="80" eb="81">
      <t>キュウ</t>
    </rPh>
    <rPh sb="82" eb="84">
      <t>カサン</t>
    </rPh>
    <rPh sb="84" eb="86">
      <t>ゼンタイ</t>
    </rPh>
    <phoneticPr fontId="12"/>
  </si>
  <si>
    <t>！③賃金改善の見込額 (e) が ②賃金改善が必要な額 (d) を下回っています。</t>
    <rPh sb="2" eb="4">
      <t>チンギン</t>
    </rPh>
    <rPh sb="4" eb="6">
      <t>カイゼン</t>
    </rPh>
    <rPh sb="7" eb="9">
      <t>ミコミ</t>
    </rPh>
    <rPh sb="9" eb="10">
      <t>ガク</t>
    </rPh>
    <rPh sb="18" eb="22">
      <t>チンギンカイゼン</t>
    </rPh>
    <rPh sb="23" eb="25">
      <t>ヒツヨウ</t>
    </rPh>
    <rPh sb="26" eb="27">
      <t>ガク</t>
    </rPh>
    <rPh sb="33" eb="35">
      <t>シタマワ</t>
    </rPh>
    <phoneticPr fontId="12"/>
  </si>
  <si>
    <t>！記入・選択が必要な欄が記入されていません。</t>
    <rPh sb="1" eb="3">
      <t>キニュウ</t>
    </rPh>
    <rPh sb="4" eb="6">
      <t>センタク</t>
    </rPh>
    <rPh sb="7" eb="9">
      <t>ヒツヨウ</t>
    </rPh>
    <rPh sb="10" eb="11">
      <t>ラン</t>
    </rPh>
    <rPh sb="12" eb="14">
      <t>キニュウ</t>
    </rPh>
    <phoneticPr fontId="12"/>
  </si>
  <si>
    <t>②新たに増加する旧ベースアップ等加算相当を原資として実施する新たな賃金改善の見込額</t>
    <rPh sb="21" eb="23">
      <t>ゲンシ</t>
    </rPh>
    <rPh sb="26" eb="28">
      <t>ジッシ</t>
    </rPh>
    <rPh sb="30" eb="31">
      <t>アラ</t>
    </rPh>
    <rPh sb="33" eb="35">
      <t>チンギン</t>
    </rPh>
    <rPh sb="35" eb="37">
      <t>カイゼン</t>
    </rPh>
    <rPh sb="38" eb="40">
      <t>ミコミ</t>
    </rPh>
    <rPh sb="40" eb="41">
      <t>ガク</t>
    </rPh>
    <phoneticPr fontId="12"/>
  </si>
  <si>
    <t>令和６年度も令和５年度のベースアップ等加算の配分のために行ったものと同等以上の賃金改善を継続することを誓約すること</t>
    <rPh sb="6" eb="8">
      <t>レイワ</t>
    </rPh>
    <rPh sb="9" eb="11">
      <t>ネンド</t>
    </rPh>
    <rPh sb="18" eb="19">
      <t>トウ</t>
    </rPh>
    <rPh sb="19" eb="21">
      <t>カサン</t>
    </rPh>
    <rPh sb="22" eb="24">
      <t>ハイブン</t>
    </rPh>
    <rPh sb="28" eb="29">
      <t>イ</t>
    </rPh>
    <rPh sb="34" eb="36">
      <t>ドウトウ</t>
    </rPh>
    <rPh sb="36" eb="38">
      <t>イジョウ</t>
    </rPh>
    <rPh sb="44" eb="46">
      <t>ケイゾク</t>
    </rPh>
    <rPh sb="51" eb="53">
      <t>セイヤク</t>
    </rPh>
    <phoneticPr fontId="12"/>
  </si>
  <si>
    <r>
      <t>ⅰ）うち、基本給等の新規の引上げによる賃金改善の見込額</t>
    </r>
    <r>
      <rPr>
        <b/>
        <sz val="9"/>
        <color theme="1"/>
        <rFont val="ＭＳ Ｐゴシック"/>
        <family val="3"/>
        <charset val="128"/>
      </rPr>
      <t xml:space="preserve">（①の額の2/3以上となること）
</t>
    </r>
    <r>
      <rPr>
        <sz val="8"/>
        <color theme="1"/>
        <rFont val="ＭＳ Ｐゴシック"/>
        <family val="3"/>
        <charset val="128"/>
      </rPr>
      <t>（括弧内は月額（10か月間算定するとした場合））</t>
    </r>
    <rPh sb="5" eb="7">
      <t>キホン</t>
    </rPh>
    <rPh sb="7" eb="8">
      <t>キュウ</t>
    </rPh>
    <rPh sb="8" eb="9">
      <t>トウ</t>
    </rPh>
    <rPh sb="10" eb="12">
      <t>シンキ</t>
    </rPh>
    <rPh sb="24" eb="26">
      <t>ミコミ</t>
    </rPh>
    <rPh sb="30" eb="31">
      <t>ガク</t>
    </rPh>
    <rPh sb="35" eb="37">
      <t>イジョウ</t>
    </rPh>
    <rPh sb="45" eb="47">
      <t>カッコ</t>
    </rPh>
    <rPh sb="47" eb="48">
      <t>ナイ</t>
    </rPh>
    <rPh sb="49" eb="51">
      <t>ゲツガク</t>
    </rPh>
    <phoneticPr fontId="12"/>
  </si>
  <si>
    <t>うち、基本給等の新規の引上げによる賃金改善の見込額（総額）（括弧内は月額（２か月間算定するとした場合））</t>
    <rPh sb="3" eb="5">
      <t>キホン</t>
    </rPh>
    <rPh sb="5" eb="6">
      <t>キュウ</t>
    </rPh>
    <rPh sb="8" eb="10">
      <t>シンキ</t>
    </rPh>
    <rPh sb="11" eb="13">
      <t>ヒキア</t>
    </rPh>
    <phoneticPr fontId="12"/>
  </si>
  <si>
    <t>うち、基本給等の新規の引上げによる賃金改善の見込額（総額）（括弧内は月額（２か月間算定するとした場合））</t>
    <rPh sb="8" eb="10">
      <t>シンキ</t>
    </rPh>
    <rPh sb="22" eb="24">
      <t>ミコミ</t>
    </rPh>
    <rPh sb="26" eb="28">
      <t>ソウガク</t>
    </rPh>
    <rPh sb="30" eb="32">
      <t>カッコ</t>
    </rPh>
    <rPh sb="32" eb="33">
      <t>ナイ</t>
    </rPh>
    <rPh sb="34" eb="36">
      <t>ゲツガク</t>
    </rPh>
    <phoneticPr fontId="12"/>
  </si>
  <si>
    <r>
      <t>令和７年度以降に新加算の算定を行う場合は、本要件を必ず満たす必要があることから、上記のグレー色のセルに「×」が付く場合は、令和６年度中（令和７年３月末まで）に、</t>
    </r>
    <r>
      <rPr>
        <b/>
        <u/>
        <sz val="8"/>
        <color theme="1"/>
        <rFont val="ＭＳ Ｐゴシック"/>
        <family val="3"/>
        <charset val="128"/>
      </rPr>
      <t>加算を原資とする一時金等の一部を基本給等の引上げに付け替える</t>
    </r>
    <r>
      <rPr>
        <sz val="8"/>
        <color theme="1"/>
        <rFont val="ＭＳ Ｐゴシック"/>
        <family val="3"/>
        <charset val="128"/>
      </rPr>
      <t>などの必要な対応を行うこと。</t>
    </r>
    <rPh sb="0" eb="2">
      <t>レイワ</t>
    </rPh>
    <rPh sb="3" eb="4">
      <t>ネン</t>
    </rPh>
    <rPh sb="4" eb="5">
      <t>ド</t>
    </rPh>
    <rPh sb="5" eb="7">
      <t>イコウ</t>
    </rPh>
    <rPh sb="8" eb="11">
      <t>シンカサン</t>
    </rPh>
    <rPh sb="12" eb="14">
      <t>サンテイ</t>
    </rPh>
    <rPh sb="15" eb="16">
      <t>オコナ</t>
    </rPh>
    <rPh sb="17" eb="19">
      <t>バアイ</t>
    </rPh>
    <rPh sb="25" eb="26">
      <t>カナラ</t>
    </rPh>
    <rPh sb="27" eb="28">
      <t>ミ</t>
    </rPh>
    <rPh sb="30" eb="32">
      <t>ヒツヨウ</t>
    </rPh>
    <rPh sb="40" eb="42">
      <t>ジョウキ</t>
    </rPh>
    <rPh sb="46" eb="47">
      <t>イロ</t>
    </rPh>
    <rPh sb="55" eb="56">
      <t>ツ</t>
    </rPh>
    <rPh sb="57" eb="59">
      <t>バアイ</t>
    </rPh>
    <rPh sb="80" eb="82">
      <t>カサン</t>
    </rPh>
    <rPh sb="83" eb="85">
      <t>ゲンシ</t>
    </rPh>
    <rPh sb="88" eb="91">
      <t>イチジキン</t>
    </rPh>
    <rPh sb="91" eb="92">
      <t>トウ</t>
    </rPh>
    <rPh sb="96" eb="98">
      <t>キホン</t>
    </rPh>
    <rPh sb="98" eb="99">
      <t>キュウ</t>
    </rPh>
    <rPh sb="99" eb="100">
      <t>トウ</t>
    </rPh>
    <rPh sb="101" eb="103">
      <t>ヒキア</t>
    </rPh>
    <rPh sb="113" eb="115">
      <t>ヒツヨウ</t>
    </rPh>
    <rPh sb="119" eb="120">
      <t>オコナ</t>
    </rPh>
    <phoneticPr fontId="12"/>
  </si>
  <si>
    <t>！この欄は直接要件には影響しませんが、②が①以上となっていません。</t>
    <rPh sb="3" eb="4">
      <t>ラン</t>
    </rPh>
    <rPh sb="5" eb="7">
      <t>チョクセツ</t>
    </rPh>
    <rPh sb="7" eb="9">
      <t>ヨウケン</t>
    </rPh>
    <rPh sb="11" eb="13">
      <t>エイキョウ</t>
    </rPh>
    <rPh sb="22" eb="24">
      <t>イジョウ</t>
    </rPh>
    <phoneticPr fontId="12"/>
  </si>
  <si>
    <t>！その他の職種について、旧ベア加算額の2/3以上の新規の月額賃金改善の要件を満たしていません。</t>
    <rPh sb="3" eb="4">
      <t>タ</t>
    </rPh>
    <rPh sb="5" eb="7">
      <t>ショクシュ</t>
    </rPh>
    <rPh sb="12" eb="13">
      <t>キュウ</t>
    </rPh>
    <rPh sb="15" eb="17">
      <t>カサン</t>
    </rPh>
    <rPh sb="17" eb="18">
      <t>ガク</t>
    </rPh>
    <rPh sb="22" eb="24">
      <t>イジョウ</t>
    </rPh>
    <rPh sb="25" eb="27">
      <t>シンキ</t>
    </rPh>
    <rPh sb="28" eb="30">
      <t>ゲツガク</t>
    </rPh>
    <rPh sb="30" eb="32">
      <t>チンギン</t>
    </rPh>
    <rPh sb="32" eb="34">
      <t>カイゼン</t>
    </rPh>
    <rPh sb="35" eb="37">
      <t>ヨウケン</t>
    </rPh>
    <rPh sb="38" eb="39">
      <t>ミ</t>
    </rPh>
    <phoneticPr fontId="12"/>
  </si>
  <si>
    <t>⇒上記が「×」の場合、令和６年度中の実施を誓約すること。</t>
    <rPh sb="18" eb="20">
      <t>ジッシ</t>
    </rPh>
    <rPh sb="21" eb="23">
      <t>セイヤク</t>
    </rPh>
    <phoneticPr fontId="12"/>
  </si>
  <si>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phoneticPr fontId="12"/>
  </si>
  <si>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rPh sb="59" eb="61">
      <t>キサイ</t>
    </rPh>
    <rPh sb="63" eb="65">
      <t>バアイ</t>
    </rPh>
    <rPh sb="67" eb="69">
      <t>ヒダリガワ</t>
    </rPh>
    <rPh sb="87" eb="88">
      <t>イ</t>
    </rPh>
    <phoneticPr fontId="12"/>
  </si>
  <si>
    <t>！「次のイとロの両方の基準を満たす。」のチェックボックスにチェック（✓）を入れた上で、①～③のチェックボックスのうち少なくとも１つ以上にチェック（✔）を入れてください。
基準を満たさない場合は、下の「令和６年度中（令和７年３月末まで）に昇給の仕組みを整備します。」のチェックボックスにチェック（✓）を入れてください。</t>
    <rPh sb="37" eb="38">
      <t>イ</t>
    </rPh>
    <rPh sb="40" eb="41">
      <t>ウエ</t>
    </rPh>
    <rPh sb="58" eb="59">
      <t>スク</t>
    </rPh>
    <rPh sb="65" eb="67">
      <t>イジョウ</t>
    </rPh>
    <rPh sb="76" eb="77">
      <t>イ</t>
    </rPh>
    <rPh sb="86" eb="88">
      <t>キジュン</t>
    </rPh>
    <rPh sb="89" eb="90">
      <t>ミ</t>
    </rPh>
    <rPh sb="94" eb="96">
      <t>バアイ</t>
    </rPh>
    <rPh sb="98" eb="99">
      <t>シタ</t>
    </rPh>
    <rPh sb="151" eb="152">
      <t>イ</t>
    </rPh>
    <phoneticPr fontId="12"/>
  </si>
  <si>
    <t>⇒上記が「×」の場合、令和６年度中の整備を誓約すること。</t>
    <rPh sb="18" eb="20">
      <t>セイビ</t>
    </rPh>
    <rPh sb="21" eb="23">
      <t>セイヤク</t>
    </rPh>
    <phoneticPr fontId="12"/>
  </si>
  <si>
    <t>！「その他」にチェック（✔）した場合は、具体的な内容を記載してください。</t>
    <rPh sb="4" eb="5">
      <t>タ</t>
    </rPh>
    <rPh sb="16" eb="18">
      <t>バアイ</t>
    </rPh>
    <rPh sb="20" eb="22">
      <t>グタイ</t>
    </rPh>
    <phoneticPr fontId="12"/>
  </si>
  <si>
    <t>以下の項目にオレンジ色の「×」がないか、提出前に確認すること。「×」がある場合、当該項目の記載を修正すること。</t>
    <rPh sb="10" eb="11">
      <t>イロ</t>
    </rPh>
    <phoneticPr fontId="12"/>
  </si>
  <si>
    <t>新加算Ⅰ・Ⅱ、Ⅴ⑴～⑺・⑼・⑽・⑿の要件（６月以降）</t>
    <rPh sb="0" eb="3">
      <t>シンカサン</t>
    </rPh>
    <rPh sb="18" eb="20">
      <t>ヨウケン</t>
    </rPh>
    <rPh sb="22" eb="23">
      <t>ガツ</t>
    </rPh>
    <rPh sb="23" eb="25">
      <t>イコウ</t>
    </rPh>
    <phoneticPr fontId="12"/>
  </si>
  <si>
    <t>新加算Ⅰ・Ⅱの要件（年度内の区分変更後）</t>
    <rPh sb="0" eb="3">
      <t>シンカサン</t>
    </rPh>
    <phoneticPr fontId="12"/>
  </si>
  <si>
    <t>（別紙様式2-2「⑥キャリアパス要件Ⅳ」の欄から転記）</t>
    <rPh sb="1" eb="3">
      <t>ベッシ</t>
    </rPh>
    <rPh sb="3" eb="5">
      <t>ヨウシキ</t>
    </rPh>
    <rPh sb="21" eb="22">
      <t>ラン</t>
    </rPh>
    <rPh sb="24" eb="26">
      <t>テンキ</t>
    </rPh>
    <phoneticPr fontId="12"/>
  </si>
  <si>
    <t>（別紙様式2-3「⑥キャリアパス要件Ⅳ」の欄から転記）</t>
    <rPh sb="1" eb="3">
      <t>ベッシ</t>
    </rPh>
    <rPh sb="3" eb="5">
      <t>ヨウシキ</t>
    </rPh>
    <rPh sb="21" eb="22">
      <t>ラン</t>
    </rPh>
    <rPh sb="24" eb="26">
      <t>テンキ</t>
    </rPh>
    <phoneticPr fontId="12"/>
  </si>
  <si>
    <t>（別紙様式2-4「⑥キャリアパス要件Ⅳ」の欄から転記）</t>
    <rPh sb="1" eb="3">
      <t>ベッシ</t>
    </rPh>
    <rPh sb="3" eb="5">
      <t>ヨウシキ</t>
    </rPh>
    <rPh sb="21" eb="22">
      <t>ラン</t>
    </rPh>
    <rPh sb="24" eb="26">
      <t>テンキ</t>
    </rPh>
    <phoneticPr fontId="12"/>
  </si>
  <si>
    <t>令和６年度 処遇改善計画書（新加算及び旧３加算）作成用　基本情報入力シート</t>
    <rPh sb="0" eb="2">
      <t>レイワ</t>
    </rPh>
    <rPh sb="3" eb="5">
      <t>ネンド</t>
    </rPh>
    <rPh sb="14" eb="17">
      <t>シンカサン</t>
    </rPh>
    <rPh sb="17" eb="18">
      <t>オヨ</t>
    </rPh>
    <rPh sb="19" eb="20">
      <t>キュウ</t>
    </rPh>
    <rPh sb="21" eb="23">
      <t>カサン</t>
    </rPh>
    <rPh sb="24" eb="26">
      <t>サクセイ</t>
    </rPh>
    <rPh sb="26" eb="27">
      <t>ヨウ</t>
    </rPh>
    <phoneticPr fontId="12"/>
  </si>
  <si>
    <t>！⑦令和６年度の新たな賃金改善の見込額 (i = g + h) が ④令和６年度に増加する加算の見込額 (f) を下回っています。</t>
    <phoneticPr fontId="12"/>
  </si>
  <si>
    <t>！キャリアパス要件Ⅳの欄に「×」があるのに、左のチェックボックスにチェック（✔）が入っていません。</t>
    <rPh sb="7" eb="9">
      <t>ヨウケン</t>
    </rPh>
    <rPh sb="11" eb="12">
      <t>ラン</t>
    </rPh>
    <rPh sb="22" eb="23">
      <t>ヒダリ</t>
    </rPh>
    <phoneticPr fontId="12"/>
  </si>
  <si>
    <t>都道
府県</t>
    <phoneticPr fontId="12"/>
  </si>
  <si>
    <t>●「別紙様式2-1」を完成させるには、「基本情報入力シート」「別紙様式2-2」「別紙様式2-3」及び「別紙様式2-4」から転記される情報が必要です。まずはこれらのシートを完成させてください。
　　ただし、令和７年３月までに（年度途中の）新加算の区分変更を行う予定がない場合、「別紙様式2-4」の記入は不要です。</t>
    <rPh sb="2" eb="4">
      <t>ベッシ</t>
    </rPh>
    <rPh sb="4" eb="6">
      <t>ヨウシキ</t>
    </rPh>
    <rPh sb="11" eb="13">
      <t>カンセイ</t>
    </rPh>
    <rPh sb="20" eb="22">
      <t>キホン</t>
    </rPh>
    <rPh sb="22" eb="24">
      <t>ジョウホウ</t>
    </rPh>
    <rPh sb="24" eb="26">
      <t>ニュウリョク</t>
    </rPh>
    <rPh sb="31" eb="33">
      <t>ベッシ</t>
    </rPh>
    <rPh sb="33" eb="35">
      <t>ヨウシキ</t>
    </rPh>
    <rPh sb="40" eb="42">
      <t>ベッシ</t>
    </rPh>
    <rPh sb="42" eb="44">
      <t>ヨウシキ</t>
    </rPh>
    <rPh sb="48" eb="49">
      <t>オヨ</t>
    </rPh>
    <rPh sb="51" eb="53">
      <t>ベッシ</t>
    </rPh>
    <rPh sb="53" eb="55">
      <t>ヨウシキ</t>
    </rPh>
    <rPh sb="61" eb="63">
      <t>テンキ</t>
    </rPh>
    <rPh sb="66" eb="68">
      <t>ジョウホウ</t>
    </rPh>
    <rPh sb="69" eb="71">
      <t>ヒツヨウ</t>
    </rPh>
    <rPh sb="85" eb="87">
      <t>カンセイ</t>
    </rPh>
    <rPh sb="112" eb="114">
      <t>ネンド</t>
    </rPh>
    <rPh sb="114" eb="116">
      <t>トチュウ</t>
    </rPh>
    <phoneticPr fontId="12"/>
  </si>
  <si>
    <t>●「別紙様式2－1」に記載する各加算による賃金改善の見込額について、具体的な算出方法は問いませんが、各職員に対して各加算を原資として行う予定の賃金改善額を積み上げる（足し上げる）などの適切な方法により推計してください。また、「賃金額」を記入する欄には、基本給、手当、賞与等（退職手当を除く。）を含む金額を記入してください。</t>
    <rPh sb="2" eb="4">
      <t>ベッシ</t>
    </rPh>
    <rPh sb="4" eb="6">
      <t>ヨウシキ</t>
    </rPh>
    <rPh sb="11" eb="13">
      <t>キサイ</t>
    </rPh>
    <rPh sb="15" eb="16">
      <t>カク</t>
    </rPh>
    <rPh sb="16" eb="18">
      <t>カサン</t>
    </rPh>
    <rPh sb="21" eb="23">
      <t>チンギン</t>
    </rPh>
    <rPh sb="23" eb="25">
      <t>カイゼン</t>
    </rPh>
    <rPh sb="34" eb="37">
      <t>グタイテキ</t>
    </rPh>
    <rPh sb="38" eb="40">
      <t>サンシュツ</t>
    </rPh>
    <rPh sb="40" eb="42">
      <t>ホウホウ</t>
    </rPh>
    <rPh sb="43" eb="44">
      <t>ト</t>
    </rPh>
    <rPh sb="68" eb="70">
      <t>ヨテイ</t>
    </rPh>
    <rPh sb="83" eb="84">
      <t>タ</t>
    </rPh>
    <rPh sb="85" eb="86">
      <t>ア</t>
    </rPh>
    <rPh sb="92" eb="94">
      <t>テキセツ</t>
    </rPh>
    <rPh sb="113" eb="115">
      <t>チンギン</t>
    </rPh>
    <rPh sb="115" eb="116">
      <t>ガク</t>
    </rPh>
    <rPh sb="118" eb="120">
      <t>キニュウ</t>
    </rPh>
    <rPh sb="122" eb="123">
      <t>ラン</t>
    </rPh>
    <rPh sb="126" eb="128">
      <t>キホン</t>
    </rPh>
    <rPh sb="128" eb="129">
      <t>キュウ</t>
    </rPh>
    <rPh sb="130" eb="132">
      <t>テアテ</t>
    </rPh>
    <rPh sb="133" eb="135">
      <t>ショウヨ</t>
    </rPh>
    <rPh sb="135" eb="136">
      <t>トウ</t>
    </rPh>
    <rPh sb="137" eb="139">
      <t>タイショク</t>
    </rPh>
    <rPh sb="139" eb="141">
      <t>テアテ</t>
    </rPh>
    <rPh sb="142" eb="143">
      <t>ノゾ</t>
    </rPh>
    <rPh sb="147" eb="148">
      <t>フク</t>
    </rPh>
    <rPh sb="149" eb="151">
      <t>キンガク</t>
    </rPh>
    <rPh sb="152" eb="154">
      <t>キニュウ</t>
    </rPh>
    <phoneticPr fontId="12"/>
  </si>
  <si>
    <t>障害福祉サービス等
事業所番号</t>
    <rPh sb="0" eb="2">
      <t>ショウガイ</t>
    </rPh>
    <rPh sb="2" eb="4">
      <t>フクシ</t>
    </rPh>
    <rPh sb="8" eb="9">
      <t>トウ</t>
    </rPh>
    <rPh sb="10" eb="12">
      <t>ジギョウ</t>
    </rPh>
    <rPh sb="12" eb="13">
      <t>ショ</t>
    </rPh>
    <rPh sb="13" eb="15">
      <t>バンゴウ</t>
    </rPh>
    <phoneticPr fontId="12"/>
  </si>
  <si>
    <t>一月あたり障害福祉サービス等報酬総額[円]</t>
    <rPh sb="0" eb="1">
      <t>ヒト</t>
    </rPh>
    <rPh sb="1" eb="2">
      <t>ツキ</t>
    </rPh>
    <rPh sb="5" eb="7">
      <t>ショウガイ</t>
    </rPh>
    <rPh sb="7" eb="9">
      <t>フクシ</t>
    </rPh>
    <rPh sb="13" eb="14">
      <t>ナド</t>
    </rPh>
    <rPh sb="14" eb="16">
      <t>ホウシュウ</t>
    </rPh>
    <rPh sb="16" eb="18">
      <t>ソウガク</t>
    </rPh>
    <rPh sb="19" eb="20">
      <t>エン</t>
    </rPh>
    <phoneticPr fontId="12"/>
  </si>
  <si>
    <t>一月あたり処遇改善加算、特定加算及びベースアップ等加算総額[円]</t>
    <rPh sb="0" eb="1">
      <t>ヒト</t>
    </rPh>
    <rPh sb="1" eb="2">
      <t>ツキ</t>
    </rPh>
    <rPh sb="5" eb="7">
      <t>タンイ</t>
    </rPh>
    <rPh sb="27" eb="29">
      <t>ソウガク</t>
    </rPh>
    <rPh sb="30" eb="31">
      <t>エン</t>
    </rPh>
    <phoneticPr fontId="12"/>
  </si>
  <si>
    <r>
      <t>一月あたり障害福祉サービス等総額（</t>
    </r>
    <r>
      <rPr>
        <u/>
        <sz val="11"/>
        <rFont val="ＭＳ Ｐゴシック"/>
        <family val="3"/>
        <charset val="128"/>
      </rPr>
      <t>処遇改善加算、特定加算及びベースアップ等加算を除く</t>
    </r>
    <r>
      <rPr>
        <sz val="11"/>
        <rFont val="ＭＳ Ｐゴシック"/>
        <family val="3"/>
        <charset val="128"/>
      </rPr>
      <t>）[円]</t>
    </r>
    <rPh sb="0" eb="1">
      <t>ヒト</t>
    </rPh>
    <rPh sb="1" eb="2">
      <t>ツキ</t>
    </rPh>
    <rPh sb="5" eb="7">
      <t>ショウガイ</t>
    </rPh>
    <rPh sb="7" eb="9">
      <t>フクシ</t>
    </rPh>
    <rPh sb="13" eb="14">
      <t>ナド</t>
    </rPh>
    <rPh sb="14" eb="16">
      <t>ソウガク</t>
    </rPh>
    <rPh sb="17" eb="19">
      <t>タンイ</t>
    </rPh>
    <rPh sb="44" eb="45">
      <t>エン</t>
    </rPh>
    <phoneticPr fontId="12"/>
  </si>
  <si>
    <t>※　「一月あたり障害福祉サービス等報酬総額」には、 前年１月から12月までの１年間のサービス別の報酬総額（各種加算減算を含む。）を12で除するなどの方法によって推計し、事業所ごとに記載してください。また、「一月あたり処遇改善加算、特定加算及びベースアップ等加算総額」には、前年１月から12月までの１年間の処遇改善加算、特定加算及びベースアップ等加算を12で除するなどの方法によって推計し、事業所ごとに記載してください。
　なお、適切な処遇改善計画を策定するため、令和６年度に事業拡大等に伴う金額の増減が見込まれる場合には、それらの増減の見込を反映させる等の調整を行っても差し支えません。</t>
    <rPh sb="68" eb="69">
      <t>ジョ</t>
    </rPh>
    <rPh sb="74" eb="76">
      <t>ホウホウ</t>
    </rPh>
    <rPh sb="80" eb="82">
      <t>スイケイ</t>
    </rPh>
    <rPh sb="84" eb="87">
      <t>ジギョウショ</t>
    </rPh>
    <rPh sb="130" eb="132">
      <t>ソウガク</t>
    </rPh>
    <rPh sb="214" eb="216">
      <t>テキセツ</t>
    </rPh>
    <rPh sb="217" eb="219">
      <t>ショグウ</t>
    </rPh>
    <rPh sb="219" eb="221">
      <t>カイゼン</t>
    </rPh>
    <rPh sb="221" eb="223">
      <t>ケイカク</t>
    </rPh>
    <rPh sb="224" eb="226">
      <t>サクテイ</t>
    </rPh>
    <rPh sb="231" eb="233">
      <t>レイワ</t>
    </rPh>
    <rPh sb="234" eb="236">
      <t>ネンド</t>
    </rPh>
    <rPh sb="237" eb="239">
      <t>ジギョウ</t>
    </rPh>
    <rPh sb="239" eb="241">
      <t>カクダイ</t>
    </rPh>
    <rPh sb="241" eb="242">
      <t>トウ</t>
    </rPh>
    <rPh sb="243" eb="244">
      <t>トモナ</t>
    </rPh>
    <rPh sb="245" eb="247">
      <t>キンガク</t>
    </rPh>
    <rPh sb="248" eb="250">
      <t>ゾウゲン</t>
    </rPh>
    <rPh sb="251" eb="253">
      <t>ミコ</t>
    </rPh>
    <rPh sb="256" eb="258">
      <t>バアイ</t>
    </rPh>
    <rPh sb="265" eb="267">
      <t>ゾウゲン</t>
    </rPh>
    <rPh sb="268" eb="270">
      <t>ミコミ</t>
    </rPh>
    <rPh sb="271" eb="273">
      <t>ハンエイ</t>
    </rPh>
    <rPh sb="276" eb="277">
      <t>トウ</t>
    </rPh>
    <rPh sb="278" eb="280">
      <t>チョウセイ</t>
    </rPh>
    <rPh sb="281" eb="282">
      <t>オコナ</t>
    </rPh>
    <rPh sb="285" eb="286">
      <t>サ</t>
    </rPh>
    <rPh sb="287" eb="288">
      <t>ツカ</t>
    </rPh>
    <phoneticPr fontId="12"/>
  </si>
  <si>
    <t>障害福祉サービス等
事業所番号</t>
    <rPh sb="0" eb="2">
      <t>ショウガイ</t>
    </rPh>
    <rPh sb="2" eb="4">
      <t>フクシ</t>
    </rPh>
    <rPh sb="8" eb="9">
      <t>ナド</t>
    </rPh>
    <rPh sb="10" eb="13">
      <t>ジギョウショ</t>
    </rPh>
    <rPh sb="13" eb="15">
      <t>バンゴウ</t>
    </rPh>
    <phoneticPr fontId="12"/>
  </si>
  <si>
    <t>処遇加算等除く一月あたり障害福祉サービス等総額[円]
(a)</t>
    <rPh sb="0" eb="2">
      <t>ショグウ</t>
    </rPh>
    <rPh sb="2" eb="4">
      <t>カサン</t>
    </rPh>
    <rPh sb="4" eb="5">
      <t>トウ</t>
    </rPh>
    <rPh sb="5" eb="6">
      <t>ノゾ</t>
    </rPh>
    <rPh sb="7" eb="8">
      <t>ヒト</t>
    </rPh>
    <rPh sb="8" eb="9">
      <t>ツキ</t>
    </rPh>
    <rPh sb="12" eb="14">
      <t>ショウガイ</t>
    </rPh>
    <rPh sb="14" eb="16">
      <t>フクシ</t>
    </rPh>
    <rPh sb="20" eb="21">
      <t>トウ</t>
    </rPh>
    <rPh sb="21" eb="23">
      <t>ソウガク</t>
    </rPh>
    <rPh sb="24" eb="25">
      <t>エン</t>
    </rPh>
    <phoneticPr fontId="12"/>
  </si>
  <si>
    <t>加
算
率
(b)</t>
    <rPh sb="0" eb="1">
      <t>カ</t>
    </rPh>
    <rPh sb="2" eb="3">
      <t>ザン</t>
    </rPh>
    <rPh sb="4" eb="5">
      <t>リツ</t>
    </rPh>
    <phoneticPr fontId="12"/>
  </si>
  <si>
    <t>算定対象月
(c)
※通常は令和６年４月～令和６年５月</t>
    <rPh sb="0" eb="2">
      <t>サンテイ</t>
    </rPh>
    <rPh sb="2" eb="4">
      <t>タイショウ</t>
    </rPh>
    <rPh sb="4" eb="5">
      <t>ツキ</t>
    </rPh>
    <rPh sb="15" eb="17">
      <t>レイワ</t>
    </rPh>
    <rPh sb="18" eb="19">
      <t>ネン</t>
    </rPh>
    <rPh sb="22" eb="24">
      <t>レイワ</t>
    </rPh>
    <rPh sb="25" eb="26">
      <t>ネン</t>
    </rPh>
    <phoneticPr fontId="12"/>
  </si>
  <si>
    <t>処遇加算等の見込額[円]
(a×b×c)</t>
    <rPh sb="0" eb="2">
      <t>ショグウ</t>
    </rPh>
    <rPh sb="2" eb="4">
      <t>カサン</t>
    </rPh>
    <rPh sb="4" eb="5">
      <t>トウ</t>
    </rPh>
    <rPh sb="6" eb="8">
      <t>ミコ</t>
    </rPh>
    <rPh sb="8" eb="9">
      <t>ガク</t>
    </rPh>
    <phoneticPr fontId="12"/>
  </si>
  <si>
    <t>　福祉・介護職員等処遇改善加算（見込額）の合計［円］
　（別紙様式2-1 2（1）(a)の内数）</t>
    <rPh sb="1" eb="3">
      <t>フクシ</t>
    </rPh>
    <rPh sb="4" eb="6">
      <t>カイゴ</t>
    </rPh>
    <rPh sb="6" eb="8">
      <t>ショクイン</t>
    </rPh>
    <rPh sb="8" eb="9">
      <t>トウ</t>
    </rPh>
    <rPh sb="9" eb="11">
      <t>ショグウ</t>
    </rPh>
    <rPh sb="11" eb="13">
      <t>カイゼン</t>
    </rPh>
    <rPh sb="13" eb="15">
      <t>カサン</t>
    </rPh>
    <rPh sb="16" eb="18">
      <t>ミコ</t>
    </rPh>
    <rPh sb="18" eb="19">
      <t>ガク</t>
    </rPh>
    <rPh sb="21" eb="23">
      <t>ゴウケイ</t>
    </rPh>
    <rPh sb="24" eb="25">
      <t>エン</t>
    </rPh>
    <rPh sb="45" eb="47">
      <t>ウチスウ</t>
    </rPh>
    <phoneticPr fontId="12"/>
  </si>
  <si>
    <t>　うち、福祉・介護職員等処遇改善加算Ⅳ相当の１／２（見込額）の合計［円］（別紙様式2-1 3（1）①の内数）</t>
    <rPh sb="4" eb="6">
      <t>フクシ</t>
    </rPh>
    <rPh sb="7" eb="9">
      <t>カイゴ</t>
    </rPh>
    <rPh sb="9" eb="11">
      <t>ショクイン</t>
    </rPh>
    <rPh sb="11" eb="12">
      <t>トウ</t>
    </rPh>
    <rPh sb="12" eb="14">
      <t>ショグウ</t>
    </rPh>
    <rPh sb="14" eb="16">
      <t>カイゼン</t>
    </rPh>
    <rPh sb="16" eb="18">
      <t>カサン</t>
    </rPh>
    <rPh sb="19" eb="21">
      <t>ソウトウ</t>
    </rPh>
    <rPh sb="26" eb="28">
      <t>ミコ</t>
    </rPh>
    <rPh sb="28" eb="29">
      <t>ガク</t>
    </rPh>
    <rPh sb="31" eb="33">
      <t>ゴウケイ</t>
    </rPh>
    <rPh sb="34" eb="35">
      <t>エン</t>
    </rPh>
    <rPh sb="51" eb="53">
      <t>ウチスウ</t>
    </rPh>
    <phoneticPr fontId="12"/>
  </si>
  <si>
    <t>処遇加算等除く一月あたり障害福祉サービス等総額[円]
(a)</t>
    <phoneticPr fontId="12"/>
  </si>
  <si>
    <t>算定対象月
(c)
※通常は令和６年６月～令和７年３月</t>
    <rPh sb="0" eb="2">
      <t>サンテイ</t>
    </rPh>
    <rPh sb="2" eb="4">
      <t>タイショウ</t>
    </rPh>
    <rPh sb="4" eb="5">
      <t>ツキ</t>
    </rPh>
    <rPh sb="16" eb="18">
      <t>レイワ</t>
    </rPh>
    <rPh sb="19" eb="20">
      <t>ネン</t>
    </rPh>
    <rPh sb="23" eb="25">
      <t>レイワ</t>
    </rPh>
    <rPh sb="26" eb="27">
      <t>ネン</t>
    </rPh>
    <phoneticPr fontId="12"/>
  </si>
  <si>
    <t>新加算の
見込額[円]
(a×b×c)</t>
    <rPh sb="0" eb="1">
      <t>シン</t>
    </rPh>
    <rPh sb="1" eb="3">
      <t>カサン</t>
    </rPh>
    <rPh sb="5" eb="7">
      <t>ミコ</t>
    </rPh>
    <rPh sb="7" eb="8">
      <t>ガク</t>
    </rPh>
    <phoneticPr fontId="12"/>
  </si>
  <si>
    <t>福祉専門職員配置等加算の算定状況</t>
    <phoneticPr fontId="12"/>
  </si>
  <si>
    <t>新加算Ⅰ・Ⅱ・Ⅴ⑴～⑺・⑼・⑽・⑿の算定を届け出た事業所数</t>
    <rPh sb="18" eb="20">
      <t>サンテイ</t>
    </rPh>
    <phoneticPr fontId="12"/>
  </si>
  <si>
    <t>　福祉・介護職員等処遇改善加算（見込額）の合計［円］（別紙様式2-1 2（1）(a)の内数）</t>
    <rPh sb="1" eb="3">
      <t>フクシ</t>
    </rPh>
    <rPh sb="4" eb="6">
      <t>カイゴ</t>
    </rPh>
    <rPh sb="6" eb="8">
      <t>ショクイン</t>
    </rPh>
    <rPh sb="8" eb="9">
      <t>トウ</t>
    </rPh>
    <rPh sb="9" eb="11">
      <t>ショグウ</t>
    </rPh>
    <rPh sb="11" eb="13">
      <t>カイゼン</t>
    </rPh>
    <rPh sb="13" eb="15">
      <t>カサン</t>
    </rPh>
    <rPh sb="16" eb="18">
      <t>ミコ</t>
    </rPh>
    <rPh sb="18" eb="19">
      <t>ガク</t>
    </rPh>
    <rPh sb="21" eb="23">
      <t>ゴウケイ</t>
    </rPh>
    <rPh sb="24" eb="25">
      <t>エン</t>
    </rPh>
    <rPh sb="43" eb="45">
      <t>ウチスウ</t>
    </rPh>
    <phoneticPr fontId="12"/>
  </si>
  <si>
    <t>算定対象月
(c)</t>
    <rPh sb="0" eb="2">
      <t>サンテイ</t>
    </rPh>
    <rPh sb="2" eb="4">
      <t>タイショウ</t>
    </rPh>
    <rPh sb="4" eb="5">
      <t>ツキ</t>
    </rPh>
    <phoneticPr fontId="12"/>
  </si>
  <si>
    <t>特定加算Ⅰ・Ⅱの算定を届け出た事業所数</t>
    <rPh sb="0" eb="2">
      <t>トクテイ</t>
    </rPh>
    <rPh sb="2" eb="4">
      <t>カサン</t>
    </rPh>
    <rPh sb="8" eb="10">
      <t>サンテイ</t>
    </rPh>
    <phoneticPr fontId="12"/>
  </si>
  <si>
    <t>新加算Ⅰ・Ⅱの算定を届け出た事業所数</t>
    <rPh sb="7" eb="9">
      <t>サンテイ</t>
    </rPh>
    <phoneticPr fontId="12"/>
  </si>
  <si>
    <t>居宅介護</t>
  </si>
  <si>
    <t>重度訪問介護</t>
  </si>
  <si>
    <t>同行援護</t>
  </si>
  <si>
    <t>行動援護</t>
  </si>
  <si>
    <t>重度障害者等包括支援</t>
  </si>
  <si>
    <t>生活介護</t>
  </si>
  <si>
    <t>施設入所支援</t>
  </si>
  <si>
    <t>短期入所</t>
    <rPh sb="0" eb="2">
      <t>タンキ</t>
    </rPh>
    <rPh sb="2" eb="4">
      <t>ニュウショ</t>
    </rPh>
    <phoneticPr fontId="115"/>
  </si>
  <si>
    <t>療養介護</t>
  </si>
  <si>
    <t>自立訓練（機能訓練）</t>
  </si>
  <si>
    <t>自立訓練（生活訓練）</t>
  </si>
  <si>
    <t>就労選択支援</t>
    <rPh sb="2" eb="4">
      <t>センタク</t>
    </rPh>
    <rPh sb="4" eb="6">
      <t>シエン</t>
    </rPh>
    <phoneticPr fontId="116"/>
  </si>
  <si>
    <t>就労移行支援</t>
  </si>
  <si>
    <t>就労継続支援Ａ型</t>
  </si>
  <si>
    <t>就労継続支援Ｂ型</t>
  </si>
  <si>
    <t>就労定着支援</t>
    <rPh sb="0" eb="2">
      <t>シュウロウ</t>
    </rPh>
    <rPh sb="2" eb="4">
      <t>テイチャク</t>
    </rPh>
    <rPh sb="4" eb="6">
      <t>シエン</t>
    </rPh>
    <phoneticPr fontId="117"/>
  </si>
  <si>
    <t>自立生活援助</t>
    <rPh sb="0" eb="2">
      <t>ジリツ</t>
    </rPh>
    <rPh sb="2" eb="4">
      <t>セイカツ</t>
    </rPh>
    <rPh sb="4" eb="6">
      <t>エンジョ</t>
    </rPh>
    <phoneticPr fontId="117"/>
  </si>
  <si>
    <t>共同生活援助（介護サービス包括型 ）</t>
    <rPh sb="0" eb="2">
      <t>キョウドウ</t>
    </rPh>
    <rPh sb="2" eb="4">
      <t>セイカツ</t>
    </rPh>
    <rPh sb="4" eb="6">
      <t>エンジョ</t>
    </rPh>
    <rPh sb="7" eb="9">
      <t>カイゴ</t>
    </rPh>
    <rPh sb="13" eb="15">
      <t>ホウカツ</t>
    </rPh>
    <rPh sb="15" eb="16">
      <t>ガタ</t>
    </rPh>
    <phoneticPr fontId="117"/>
  </si>
  <si>
    <t>共同生活援助（日中サービス支援型）</t>
    <rPh sb="0" eb="2">
      <t>キョウドウ</t>
    </rPh>
    <rPh sb="2" eb="4">
      <t>セイカツ</t>
    </rPh>
    <rPh sb="4" eb="6">
      <t>エンジョ</t>
    </rPh>
    <rPh sb="7" eb="9">
      <t>ニッチュウ</t>
    </rPh>
    <rPh sb="13" eb="15">
      <t>シエン</t>
    </rPh>
    <phoneticPr fontId="117"/>
  </si>
  <si>
    <t>共同生活援助（外部サービス利用型）</t>
    <rPh sb="0" eb="2">
      <t>キョウドウ</t>
    </rPh>
    <rPh sb="2" eb="4">
      <t>セイカツ</t>
    </rPh>
    <rPh sb="4" eb="6">
      <t>エンジョ</t>
    </rPh>
    <phoneticPr fontId="117"/>
  </si>
  <si>
    <t>児童発達支援</t>
  </si>
  <si>
    <t>医療型児童発達支援</t>
  </si>
  <si>
    <t>放課後等デイサービス</t>
  </si>
  <si>
    <t>居宅訪問型児童発達支援</t>
  </si>
  <si>
    <t>保育所等訪問支援</t>
  </si>
  <si>
    <t>福祉型障害児入所施設</t>
  </si>
  <si>
    <t>医療型障害児入所施設</t>
  </si>
  <si>
    <t>エラー</t>
    <phoneticPr fontId="35"/>
  </si>
  <si>
    <t>福祉・介護職員処遇改善加算</t>
    <rPh sb="0" eb="2">
      <t>フクシ</t>
    </rPh>
    <rPh sb="3" eb="5">
      <t>カイゴ</t>
    </rPh>
    <rPh sb="5" eb="7">
      <t>ショクイン</t>
    </rPh>
    <rPh sb="7" eb="9">
      <t>ショグウ</t>
    </rPh>
    <rPh sb="9" eb="13">
      <t>カイゼンカサン</t>
    </rPh>
    <phoneticPr fontId="12"/>
  </si>
  <si>
    <t>福祉・介護職員等特定処遇改善加算</t>
    <rPh sb="0" eb="2">
      <t>フクシ</t>
    </rPh>
    <rPh sb="3" eb="5">
      <t>カイゴ</t>
    </rPh>
    <rPh sb="5" eb="7">
      <t>ショクイン</t>
    </rPh>
    <rPh sb="7" eb="8">
      <t>トウ</t>
    </rPh>
    <rPh sb="8" eb="10">
      <t>トクテイ</t>
    </rPh>
    <rPh sb="10" eb="12">
      <t>ショグウ</t>
    </rPh>
    <rPh sb="12" eb="14">
      <t>カイゼン</t>
    </rPh>
    <rPh sb="14" eb="16">
      <t>カサン</t>
    </rPh>
    <phoneticPr fontId="12"/>
  </si>
  <si>
    <t>福祉・介護職員等ベースアップ等支援加算</t>
    <rPh sb="0" eb="2">
      <t>フクシ</t>
    </rPh>
    <rPh sb="3" eb="5">
      <t>カイゴ</t>
    </rPh>
    <rPh sb="5" eb="7">
      <t>ショクイン</t>
    </rPh>
    <rPh sb="7" eb="8">
      <t>トウ</t>
    </rPh>
    <rPh sb="14" eb="15">
      <t>トウ</t>
    </rPh>
    <rPh sb="15" eb="19">
      <t>シエンカサン</t>
    </rPh>
    <phoneticPr fontId="12"/>
  </si>
  <si>
    <t>（参考）令和６年度障害福祉サービス等報酬改定による引上げ分</t>
    <rPh sb="1" eb="3">
      <t>サンコウ</t>
    </rPh>
    <rPh sb="4" eb="6">
      <t>レイワ</t>
    </rPh>
    <rPh sb="7" eb="9">
      <t>ネンド</t>
    </rPh>
    <rPh sb="9" eb="11">
      <t>ショウガイ</t>
    </rPh>
    <rPh sb="11" eb="13">
      <t>フクシ</t>
    </rPh>
    <rPh sb="17" eb="18">
      <t>トウ</t>
    </rPh>
    <rPh sb="18" eb="20">
      <t>ホウシュウ</t>
    </rPh>
    <rPh sb="20" eb="22">
      <t>カイテイ</t>
    </rPh>
    <rPh sb="25" eb="27">
      <t>ヒキア</t>
    </rPh>
    <rPh sb="28" eb="29">
      <t>ブン</t>
    </rPh>
    <phoneticPr fontId="12"/>
  </si>
  <si>
    <t>福祉・介護職員等処遇改善加算</t>
    <rPh sb="0" eb="2">
      <t>フクシ</t>
    </rPh>
    <rPh sb="3" eb="8">
      <t>カイゴショクイントウ</t>
    </rPh>
    <rPh sb="8" eb="14">
      <t>ショグウカイゼンカサン</t>
    </rPh>
    <phoneticPr fontId="12"/>
  </si>
  <si>
    <t>福祉専門職員配置等加算等の算定状況</t>
    <rPh sb="0" eb="2">
      <t>フクシ</t>
    </rPh>
    <rPh sb="2" eb="4">
      <t>センモン</t>
    </rPh>
    <rPh sb="4" eb="6">
      <t>ショクイン</t>
    </rPh>
    <rPh sb="6" eb="8">
      <t>ハイチ</t>
    </rPh>
    <rPh sb="8" eb="9">
      <t>トウ</t>
    </rPh>
    <rPh sb="11" eb="12">
      <t>トウ</t>
    </rPh>
    <phoneticPr fontId="12"/>
  </si>
  <si>
    <t>福祉専門職員配置等加算等の算定状況</t>
    <rPh sb="11" eb="12">
      <t>トウ</t>
    </rPh>
    <phoneticPr fontId="12"/>
  </si>
  <si>
    <t>障害者支援施設：生活介護</t>
    <rPh sb="0" eb="3">
      <t>ショウガイシャ</t>
    </rPh>
    <rPh sb="3" eb="5">
      <t>シエン</t>
    </rPh>
    <rPh sb="5" eb="7">
      <t>シセツ</t>
    </rPh>
    <rPh sb="8" eb="10">
      <t>セイカツ</t>
    </rPh>
    <phoneticPr fontId="2"/>
  </si>
  <si>
    <t>障害者支援施設：自立訓練（機能訓練）</t>
    <phoneticPr fontId="12"/>
  </si>
  <si>
    <t>障害者支援施設：自立訓練（生活訓練）</t>
    <phoneticPr fontId="12"/>
  </si>
  <si>
    <t>障害者支援施設：就労移行支援</t>
    <phoneticPr fontId="12"/>
  </si>
  <si>
    <t>障害者支援施設：就労継続支援Ａ型</t>
    <phoneticPr fontId="12"/>
  </si>
  <si>
    <t>障害者支援施設：就労継続支援Ｂ型</t>
    <phoneticPr fontId="12"/>
  </si>
  <si>
    <t>障害者支援施設：自立訓練（機能訓練）</t>
  </si>
  <si>
    <t>障害者支援施設：自立訓練（生活訓練）</t>
  </si>
  <si>
    <t>障害者支援施設：就労移行支援</t>
  </si>
  <si>
    <t>障害者支援施設：就労継続支援Ａ型</t>
  </si>
  <si>
    <t>特定事業所加算</t>
    <rPh sb="0" eb="2">
      <t>トクテイ</t>
    </rPh>
    <rPh sb="2" eb="5">
      <t>ジギョウショ</t>
    </rPh>
    <rPh sb="5" eb="7">
      <t>カサン</t>
    </rPh>
    <phoneticPr fontId="8"/>
  </si>
  <si>
    <t>福祉専門職員配置等加算</t>
    <rPh sb="0" eb="2">
      <t>フクシ</t>
    </rPh>
    <rPh sb="2" eb="4">
      <t>センモン</t>
    </rPh>
    <rPh sb="4" eb="6">
      <t>ショクイン</t>
    </rPh>
    <rPh sb="6" eb="8">
      <t>ハイチ</t>
    </rPh>
    <rPh sb="8" eb="9">
      <t>トウ</t>
    </rPh>
    <rPh sb="9" eb="11">
      <t>カサン</t>
    </rPh>
    <phoneticPr fontId="8"/>
  </si>
  <si>
    <t>特定事業所加算</t>
    <phoneticPr fontId="8"/>
  </si>
  <si>
    <t>配置等要件</t>
    <rPh sb="0" eb="2">
      <t>ハイチ</t>
    </rPh>
    <rPh sb="2" eb="3">
      <t>トウ</t>
    </rPh>
    <rPh sb="3" eb="5">
      <t>ヨウケン</t>
    </rPh>
    <phoneticPr fontId="12"/>
  </si>
  <si>
    <t>表２　キャリアパス要件Ⅴ（配置等要件）</t>
    <rPh sb="0" eb="1">
      <t>ヒョウ</t>
    </rPh>
    <rPh sb="9" eb="11">
      <t>ヨウケン</t>
    </rPh>
    <rPh sb="13" eb="15">
      <t>ハイチ</t>
    </rPh>
    <rPh sb="15" eb="16">
      <t>トウ</t>
    </rPh>
    <rPh sb="16" eb="18">
      <t>ヨウケン</t>
    </rPh>
    <phoneticPr fontId="12"/>
  </si>
  <si>
    <t>福祉・介護職員等処遇改善加算</t>
    <rPh sb="0" eb="2">
      <t>フクシ</t>
    </rPh>
    <rPh sb="3" eb="14">
      <t>カイゴショクイントウショグウカイゼンカサン</t>
    </rPh>
    <phoneticPr fontId="75"/>
  </si>
  <si>
    <t>同行援護</t>
    <phoneticPr fontId="35"/>
  </si>
  <si>
    <t>行動援護</t>
    <phoneticPr fontId="35"/>
  </si>
  <si>
    <t>重度障害者等包括支援</t>
    <phoneticPr fontId="35"/>
  </si>
  <si>
    <t>生活介護</t>
    <phoneticPr fontId="35"/>
  </si>
  <si>
    <t>施設入所支援</t>
    <phoneticPr fontId="35"/>
  </si>
  <si>
    <t>療養介護</t>
    <phoneticPr fontId="35"/>
  </si>
  <si>
    <t>自立訓練（機能訓練）</t>
    <phoneticPr fontId="35"/>
  </si>
  <si>
    <t>障害者支援施設：就労継続支援Ｂ型</t>
    <phoneticPr fontId="35"/>
  </si>
  <si>
    <t>自立訓練（生活訓練）</t>
    <phoneticPr fontId="35"/>
  </si>
  <si>
    <t>就労移行支援</t>
    <phoneticPr fontId="35"/>
  </si>
  <si>
    <t>就労継続支援Ａ型</t>
    <phoneticPr fontId="35"/>
  </si>
  <si>
    <t>就労継続支援Ｂ型</t>
    <phoneticPr fontId="35"/>
  </si>
  <si>
    <t>自立訓練_機能訓練</t>
    <phoneticPr fontId="35"/>
  </si>
  <si>
    <t>自立訓練_生活訓練</t>
    <phoneticPr fontId="35"/>
  </si>
  <si>
    <t>共同生活援助_介護サービス包括型</t>
    <rPh sb="0" eb="2">
      <t>キョウドウ</t>
    </rPh>
    <rPh sb="2" eb="4">
      <t>セイカツ</t>
    </rPh>
    <rPh sb="4" eb="6">
      <t>エンジョ</t>
    </rPh>
    <rPh sb="7" eb="9">
      <t>カイゴ</t>
    </rPh>
    <rPh sb="13" eb="15">
      <t>ホウカツ</t>
    </rPh>
    <rPh sb="15" eb="16">
      <t>ガタ</t>
    </rPh>
    <phoneticPr fontId="117"/>
  </si>
  <si>
    <t>共同生活援助_日中サービス支援型</t>
    <rPh sb="0" eb="2">
      <t>キョウドウ</t>
    </rPh>
    <rPh sb="2" eb="4">
      <t>セイカツ</t>
    </rPh>
    <rPh sb="4" eb="6">
      <t>エンジョ</t>
    </rPh>
    <rPh sb="7" eb="9">
      <t>ニッチュウ</t>
    </rPh>
    <rPh sb="13" eb="15">
      <t>シエン</t>
    </rPh>
    <phoneticPr fontId="117"/>
  </si>
  <si>
    <t>共同生活援助_外部サービス利用型</t>
    <rPh sb="0" eb="2">
      <t>キョウドウ</t>
    </rPh>
    <rPh sb="2" eb="4">
      <t>セイカツ</t>
    </rPh>
    <rPh sb="4" eb="6">
      <t>エンジョ</t>
    </rPh>
    <phoneticPr fontId="117"/>
  </si>
  <si>
    <t>表３</t>
    <rPh sb="0" eb="1">
      <t>ヒョウ</t>
    </rPh>
    <phoneticPr fontId="35"/>
  </si>
  <si>
    <t>表５</t>
    <rPh sb="0" eb="1">
      <t>ヒョウ</t>
    </rPh>
    <phoneticPr fontId="12"/>
  </si>
  <si>
    <t>表６　新加算の加算区分</t>
    <rPh sb="0" eb="1">
      <t>ヒョウ</t>
    </rPh>
    <rPh sb="3" eb="6">
      <t>シンカサン</t>
    </rPh>
    <rPh sb="7" eb="9">
      <t>カサン</t>
    </rPh>
    <rPh sb="9" eb="11">
      <t>クブン</t>
    </rPh>
    <phoneticPr fontId="12"/>
  </si>
  <si>
    <t>児童発達支援</t>
    <phoneticPr fontId="35"/>
  </si>
  <si>
    <t>医療型児童発達支援</t>
    <phoneticPr fontId="35"/>
  </si>
  <si>
    <t>放課後等デイサービス</t>
    <phoneticPr fontId="35"/>
  </si>
  <si>
    <t>居宅訪問型児童発達支援</t>
    <phoneticPr fontId="35"/>
  </si>
  <si>
    <t>保育所等訪問支援</t>
    <phoneticPr fontId="35"/>
  </si>
  <si>
    <t>福祉型障害児入所施設</t>
    <phoneticPr fontId="35"/>
  </si>
  <si>
    <t>医療型障害児入所施設</t>
    <phoneticPr fontId="35"/>
  </si>
  <si>
    <t>障害者支援施設_生活介護</t>
    <rPh sb="0" eb="3">
      <t>ショウガイシャ</t>
    </rPh>
    <rPh sb="3" eb="5">
      <t>シエン</t>
    </rPh>
    <rPh sb="5" eb="7">
      <t>シセツ</t>
    </rPh>
    <rPh sb="8" eb="10">
      <t>セイカツ</t>
    </rPh>
    <phoneticPr fontId="2"/>
  </si>
  <si>
    <t>障害者支援施設_自立訓練_機能訓練</t>
    <phoneticPr fontId="35"/>
  </si>
  <si>
    <t>障害者支援施設_自立訓練_生活訓練</t>
    <phoneticPr fontId="35"/>
  </si>
  <si>
    <t>障害者支援施設_就労移行支援</t>
    <phoneticPr fontId="35"/>
  </si>
  <si>
    <t>障害者支援施設_就労継続支援Ａ型</t>
    <phoneticPr fontId="35"/>
  </si>
  <si>
    <t>障害者支援施設_就労継続支援Ｂ型</t>
    <phoneticPr fontId="35"/>
  </si>
  <si>
    <t>対象加算なし</t>
    <rPh sb="0" eb="2">
      <t>タイショウ</t>
    </rPh>
    <rPh sb="2" eb="4">
      <t>カサン</t>
    </rPh>
    <phoneticPr fontId="35"/>
  </si>
  <si>
    <t>⑥の必要数チェック</t>
    <rPh sb="2" eb="4">
      <t>ヒツヨウ</t>
    </rPh>
    <rPh sb="4" eb="5">
      <t>スウ</t>
    </rPh>
    <phoneticPr fontId="12"/>
  </si>
  <si>
    <t>福祉・介護職員等処遇改善加算等 処遇改善計画書（令和６年度）</t>
    <rPh sb="0" eb="2">
      <t>フクシ</t>
    </rPh>
    <rPh sb="14" eb="15">
      <t>トウ</t>
    </rPh>
    <phoneticPr fontId="12"/>
  </si>
  <si>
    <t>障害福祉現場で働く方々にとって、令和６年度に2.5％、令和７年度に2.0％のベースアップへとつながるよう、令和６年度分の加算額の全額を令和６年度内の賃金改善に充てることは求めず、障害福祉サービス事業者等の判断により、その一部を令和７年度に繰り越して賃金改善に充てることを認める。令和７年度に繰り越す額は、(b) を上回らない範囲内で各事業者等において設定し、(c) に記載すること。また、繰越分は全額令和７年度の賃金改善に充て、期間中に事業所が休廃止した場合には、必ず一時金等により福祉・介護職員その他の職員の賃金として配分すること。</t>
    <rPh sb="0" eb="2">
      <t>ショウガイ</t>
    </rPh>
    <rPh sb="2" eb="4">
      <t>フクシ</t>
    </rPh>
    <rPh sb="89" eb="91">
      <t>ショウガイ</t>
    </rPh>
    <rPh sb="91" eb="93">
      <t>フクシ</t>
    </rPh>
    <rPh sb="139" eb="141">
      <t>レイワ</t>
    </rPh>
    <rPh sb="142" eb="144">
      <t>ネンド</t>
    </rPh>
    <rPh sb="145" eb="146">
      <t>ク</t>
    </rPh>
    <rPh sb="147" eb="148">
      <t>コ</t>
    </rPh>
    <rPh sb="149" eb="150">
      <t>ガク</t>
    </rPh>
    <rPh sb="157" eb="159">
      <t>ウワマワ</t>
    </rPh>
    <rPh sb="162" eb="165">
      <t>ハンイナイ</t>
    </rPh>
    <rPh sb="166" eb="170">
      <t>カクジギョウシャ</t>
    </rPh>
    <rPh sb="170" eb="171">
      <t>トウ</t>
    </rPh>
    <rPh sb="175" eb="177">
      <t>セッテイ</t>
    </rPh>
    <rPh sb="184" eb="186">
      <t>キサイ</t>
    </rPh>
    <rPh sb="208" eb="210">
      <t>カイゼン</t>
    </rPh>
    <rPh sb="214" eb="217">
      <t>キカンチュウ</t>
    </rPh>
    <rPh sb="218" eb="221">
      <t>ジギョウショ</t>
    </rPh>
    <rPh sb="232" eb="233">
      <t>カナラ</t>
    </rPh>
    <rPh sb="241" eb="243">
      <t>フクシ</t>
    </rPh>
    <phoneticPr fontId="12"/>
  </si>
  <si>
    <t>(e)・(g)・(h) には、新加算等の算定により実施する賃金改善の見込額を計算し、記入すること。その際、加算による賃金改善を行った場合の法定福利費等の事業主負担の増加分を含めることができる。</t>
    <rPh sb="15" eb="16">
      <t>シン</t>
    </rPh>
    <rPh sb="18" eb="19">
      <t>トウ</t>
    </rPh>
    <rPh sb="42" eb="44">
      <t>キニュウ</t>
    </rPh>
    <rPh sb="51" eb="52">
      <t>サイ</t>
    </rPh>
    <phoneticPr fontId="12"/>
  </si>
  <si>
    <t>(g) は (f) の見込額以上となること。ただし、ベースアップのみにより当該賃金改善を行うことができない場合（例えば、令和６年度障害福祉サービス等報酬改定を踏まえ賃金体系等を整備途上である場合）には、必要に応じて、その他の手当、一時金等を組み合わせて実施しても差し支えない。したがって、（i） の値（g + h の合計）が (f) 以上であれば差し支えない。</t>
    <rPh sb="11" eb="13">
      <t>ミコミ</t>
    </rPh>
    <rPh sb="13" eb="14">
      <t>ガク</t>
    </rPh>
    <rPh sb="14" eb="16">
      <t>イジョウ</t>
    </rPh>
    <rPh sb="65" eb="67">
      <t>ショウガイ</t>
    </rPh>
    <rPh sb="67" eb="69">
      <t>フクシ</t>
    </rPh>
    <rPh sb="73" eb="74">
      <t>トウ</t>
    </rPh>
    <rPh sb="74" eb="76">
      <t>ホウシュウ</t>
    </rPh>
    <rPh sb="149" eb="150">
      <t>アタイ</t>
    </rPh>
    <rPh sb="158" eb="160">
      <t>ゴウケイ</t>
    </rPh>
    <rPh sb="167" eb="169">
      <t>イジョウ</t>
    </rPh>
    <rPh sb="173" eb="174">
      <t>サ</t>
    </rPh>
    <rPh sb="175" eb="176">
      <t>ツカ</t>
    </rPh>
    <phoneticPr fontId="12"/>
  </si>
  <si>
    <t>３　福祉・介護職員等処遇改善加算等の要件について</t>
    <rPh sb="2" eb="4">
      <t>フクシ</t>
    </rPh>
    <rPh sb="5" eb="7">
      <t>カイゴ</t>
    </rPh>
    <rPh sb="7" eb="9">
      <t>ショクイン</t>
    </rPh>
    <rPh sb="9" eb="10">
      <t>トウ</t>
    </rPh>
    <rPh sb="10" eb="12">
      <t>ショグウ</t>
    </rPh>
    <rPh sb="12" eb="14">
      <t>カイゼン</t>
    </rPh>
    <rPh sb="14" eb="16">
      <t>カサン</t>
    </rPh>
    <rPh sb="16" eb="17">
      <t>トウ</t>
    </rPh>
    <rPh sb="18" eb="20">
      <t>ヨウケン</t>
    </rPh>
    <phoneticPr fontId="12"/>
  </si>
  <si>
    <t>福祉・
介護職員</t>
    <rPh sb="0" eb="2">
      <t>フクシ</t>
    </rPh>
    <rPh sb="4" eb="6">
      <t>カイゴ</t>
    </rPh>
    <rPh sb="6" eb="8">
      <t>ショクイン</t>
    </rPh>
    <phoneticPr fontId="12"/>
  </si>
  <si>
    <r>
      <t>福祉・介護職員の</t>
    </r>
    <r>
      <rPr>
        <u/>
        <sz val="9"/>
        <color theme="1"/>
        <rFont val="ＭＳ Ｐゴシック"/>
        <family val="3"/>
        <charset val="128"/>
      </rPr>
      <t>任用</t>
    </r>
    <r>
      <rPr>
        <sz val="9"/>
        <color theme="1"/>
        <rFont val="ＭＳ Ｐゴシック"/>
        <family val="3"/>
        <charset val="128"/>
      </rPr>
      <t>における職位、職責又は職務内容等の要件を定めている。</t>
    </r>
    <rPh sb="0" eb="2">
      <t>フクシ</t>
    </rPh>
    <rPh sb="3" eb="5">
      <t>カイゴ</t>
    </rPh>
    <rPh sb="5" eb="7">
      <t>ショクイン</t>
    </rPh>
    <rPh sb="8" eb="10">
      <t>ニンヨウ</t>
    </rPh>
    <phoneticPr fontId="12"/>
  </si>
  <si>
    <t>イ、ロについて、就業規則等の明確な根拠規定を書面で整備し、全ての福祉・介護職員に周知している。</t>
    <rPh sb="8" eb="10">
      <t>シュウギョウ</t>
    </rPh>
    <rPh sb="10" eb="12">
      <t>キソク</t>
    </rPh>
    <rPh sb="12" eb="13">
      <t>トウ</t>
    </rPh>
    <rPh sb="14" eb="16">
      <t>メイカク</t>
    </rPh>
    <rPh sb="17" eb="19">
      <t>コンキョ</t>
    </rPh>
    <rPh sb="19" eb="21">
      <t>キテイ</t>
    </rPh>
    <rPh sb="22" eb="24">
      <t>ショメン</t>
    </rPh>
    <rPh sb="25" eb="27">
      <t>セイビ</t>
    </rPh>
    <rPh sb="29" eb="30">
      <t>スベ</t>
    </rPh>
    <rPh sb="32" eb="34">
      <t>フクシ</t>
    </rPh>
    <phoneticPr fontId="12"/>
  </si>
  <si>
    <t>令和６年度中（令和７年３月末まで）に福祉・介護職員の任用要件・賃金体系を定めます。</t>
    <rPh sb="0" eb="2">
      <t>レイワ</t>
    </rPh>
    <rPh sb="3" eb="5">
      <t>ネンド</t>
    </rPh>
    <rPh sb="5" eb="6">
      <t>チュウ</t>
    </rPh>
    <rPh sb="7" eb="9">
      <t>レイワ</t>
    </rPh>
    <rPh sb="10" eb="11">
      <t>ネン</t>
    </rPh>
    <rPh sb="12" eb="14">
      <t>ガツマツ</t>
    </rPh>
    <rPh sb="18" eb="20">
      <t>フクシ</t>
    </rPh>
    <rPh sb="21" eb="23">
      <t>カイゴ</t>
    </rPh>
    <rPh sb="23" eb="25">
      <t>ショクイン</t>
    </rPh>
    <rPh sb="26" eb="28">
      <t>ニンヨウ</t>
    </rPh>
    <rPh sb="28" eb="30">
      <t>ヨウケン</t>
    </rPh>
    <rPh sb="31" eb="33">
      <t>チンギン</t>
    </rPh>
    <rPh sb="33" eb="35">
      <t>タイケイ</t>
    </rPh>
    <rPh sb="36" eb="37">
      <t>サダ</t>
    </rPh>
    <phoneticPr fontId="12"/>
  </si>
  <si>
    <t>福祉・介護職員の職務内容等を踏まえ、福祉・介護職員と意見交換しながら、資質向上の目標及び①・②のうち少なくともいずれかに関する具体的な計画を策定し、研修の実施又は研修の機会を確保している。</t>
    <rPh sb="0" eb="2">
      <t>フクシ</t>
    </rPh>
    <rPh sb="3" eb="5">
      <t>カイゴ</t>
    </rPh>
    <rPh sb="5" eb="7">
      <t>ショクイン</t>
    </rPh>
    <rPh sb="8" eb="10">
      <t>ショクム</t>
    </rPh>
    <rPh sb="10" eb="12">
      <t>ナイヨウ</t>
    </rPh>
    <rPh sb="12" eb="13">
      <t>トウ</t>
    </rPh>
    <rPh sb="14" eb="15">
      <t>フ</t>
    </rPh>
    <rPh sb="18" eb="20">
      <t>フクシ</t>
    </rPh>
    <rPh sb="35" eb="37">
      <t>シシツ</t>
    </rPh>
    <rPh sb="37" eb="39">
      <t>コウジョウ</t>
    </rPh>
    <rPh sb="40" eb="42">
      <t>モクヒョウ</t>
    </rPh>
    <rPh sb="42" eb="43">
      <t>オヨ</t>
    </rPh>
    <rPh sb="50" eb="51">
      <t>スク</t>
    </rPh>
    <rPh sb="60" eb="61">
      <t>カン</t>
    </rPh>
    <rPh sb="63" eb="66">
      <t>グタイテキ</t>
    </rPh>
    <rPh sb="67" eb="69">
      <t>ケイカク</t>
    </rPh>
    <rPh sb="70" eb="72">
      <t>サクテイ</t>
    </rPh>
    <rPh sb="74" eb="76">
      <t>ケンシュウ</t>
    </rPh>
    <rPh sb="77" eb="79">
      <t>ジッシ</t>
    </rPh>
    <rPh sb="79" eb="80">
      <t>マタ</t>
    </rPh>
    <rPh sb="81" eb="83">
      <t>ケンシュウ</t>
    </rPh>
    <rPh sb="84" eb="86">
      <t>キカイ</t>
    </rPh>
    <rPh sb="87" eb="89">
      <t>カクホ</t>
    </rPh>
    <phoneticPr fontId="12"/>
  </si>
  <si>
    <t>イについて、全ての福祉・介護職員に周知している。</t>
    <rPh sb="6" eb="7">
      <t>スベ</t>
    </rPh>
    <rPh sb="9" eb="11">
      <t>フクシ</t>
    </rPh>
    <phoneticPr fontId="12"/>
  </si>
  <si>
    <t>福祉・介護職員について、経験若しくは資格等に応じて昇給する仕組み又は一定の基準に基づき定期に昇給を判定する仕組みを設けている。</t>
    <rPh sb="0" eb="2">
      <t>フクシ</t>
    </rPh>
    <phoneticPr fontId="12"/>
  </si>
  <si>
    <t>障害を有する者でも働きやすい職場環境の構築や勤務シフトの配慮</t>
    <phoneticPr fontId="1"/>
  </si>
  <si>
    <t>福祉・介護職員の身体の負担軽減のための介護技術の修得支援、介護ロボットやリフト等の介護機器等導入及び研修等による腰痛対策の実施</t>
    <rPh sb="0" eb="2">
      <t>フクシ</t>
    </rPh>
    <phoneticPr fontId="12"/>
  </si>
  <si>
    <t>入職促進に向けた取組</t>
    <rPh sb="0" eb="2">
      <t>ニュウショク</t>
    </rPh>
    <rPh sb="2" eb="4">
      <t>ソクシン</t>
    </rPh>
    <rPh sb="5" eb="6">
      <t>ム</t>
    </rPh>
    <rPh sb="8" eb="10">
      <t>トリクミ</t>
    </rPh>
    <phoneticPr fontId="12"/>
  </si>
  <si>
    <t>資質の向上やキャリアアップに向けた支援</t>
    <rPh sb="0" eb="2">
      <t>シシツ</t>
    </rPh>
    <rPh sb="3" eb="5">
      <t>コウジョウ</t>
    </rPh>
    <rPh sb="14" eb="15">
      <t>ム</t>
    </rPh>
    <rPh sb="17" eb="19">
      <t>シエン</t>
    </rPh>
    <phoneticPr fontId="12"/>
  </si>
  <si>
    <t>両立支援・多様な働き方の推進</t>
    <rPh sb="0" eb="2">
      <t>リョウリツ</t>
    </rPh>
    <rPh sb="2" eb="4">
      <t>シエン</t>
    </rPh>
    <rPh sb="5" eb="7">
      <t>タヨウ</t>
    </rPh>
    <rPh sb="8" eb="9">
      <t>ハタラ</t>
    </rPh>
    <rPh sb="10" eb="11">
      <t>カタ</t>
    </rPh>
    <rPh sb="12" eb="14">
      <t>スイシン</t>
    </rPh>
    <phoneticPr fontId="12"/>
  </si>
  <si>
    <t>腰痛を含む心身の健康管理</t>
    <rPh sb="0" eb="2">
      <t>ヨウツウ</t>
    </rPh>
    <rPh sb="3" eb="4">
      <t>フク</t>
    </rPh>
    <rPh sb="5" eb="7">
      <t>シンシン</t>
    </rPh>
    <rPh sb="8" eb="10">
      <t>ケンコウ</t>
    </rPh>
    <rPh sb="10" eb="12">
      <t>カンリ</t>
    </rPh>
    <phoneticPr fontId="12"/>
  </si>
  <si>
    <t>生産性向上のための業務改善の取組</t>
    <rPh sb="0" eb="3">
      <t>セイサンセイ</t>
    </rPh>
    <rPh sb="3" eb="5">
      <t>コウジョウ</t>
    </rPh>
    <rPh sb="9" eb="11">
      <t>ギョウム</t>
    </rPh>
    <rPh sb="11" eb="13">
      <t>カイゼン</t>
    </rPh>
    <rPh sb="14" eb="16">
      <t>トリクミ</t>
    </rPh>
    <phoneticPr fontId="12"/>
  </si>
  <si>
    <t>やりがい・働きがいの醸成</t>
    <rPh sb="5" eb="6">
      <t>ハタラ</t>
    </rPh>
    <rPh sb="10" eb="12">
      <t>ジョウセイ</t>
    </rPh>
    <phoneticPr fontId="12"/>
  </si>
  <si>
    <t>本様式への虚偽記載のほか、旧３加算及び新加算の請求に関して不正があった場合並びに指定権者からの求めに応じて書類の提出を行うことができなかった場合は、障害福祉サービス等報酬の返還や指定取消となる場合がある。</t>
    <rPh sb="1" eb="3">
      <t>ヨウシキ</t>
    </rPh>
    <rPh sb="13" eb="14">
      <t>キュウ</t>
    </rPh>
    <rPh sb="15" eb="17">
      <t>カサン</t>
    </rPh>
    <rPh sb="17" eb="18">
      <t>オヨ</t>
    </rPh>
    <rPh sb="37" eb="38">
      <t>ナラ</t>
    </rPh>
    <rPh sb="74" eb="76">
      <t>ショウガイ</t>
    </rPh>
    <rPh sb="76" eb="78">
      <t>フクシ</t>
    </rPh>
    <rPh sb="82" eb="83">
      <t>トウ</t>
    </rPh>
    <phoneticPr fontId="12"/>
  </si>
  <si>
    <r>
      <t>届出に係る計画の期間中に実施する事項について、チェック（✔）すること。複数の取組を行い、「入職促進に向けた取組」、「資質の向上やキャリアアップに向けた支援」、「両立支援・多様な働き方の推進」、「腰痛を含む心身の健康管理」、「生産性向上のための業務改善の取組」、「やりがい・働きがいの醸成」の</t>
    </r>
    <r>
      <rPr>
        <b/>
        <u/>
        <sz val="9"/>
        <color theme="1"/>
        <rFont val="ＭＳ Ｐゴシック"/>
        <family val="3"/>
        <charset val="128"/>
      </rPr>
      <t>６区分から任意で３つの区分を選択し、選択した区分でそれぞれ１つ以上の取組を行うこと</t>
    </r>
    <r>
      <rPr>
        <sz val="9"/>
        <color theme="1"/>
        <rFont val="ＭＳ Ｐゴシック"/>
        <family val="3"/>
        <charset val="128"/>
      </rPr>
      <t xml:space="preserve">。
</t>
    </r>
    <rPh sb="146" eb="148">
      <t>クブン</t>
    </rPh>
    <rPh sb="150" eb="152">
      <t>ニンイ</t>
    </rPh>
    <rPh sb="156" eb="158">
      <t>クブン</t>
    </rPh>
    <rPh sb="159" eb="161">
      <t>センタク</t>
    </rPh>
    <rPh sb="163" eb="165">
      <t>センタク</t>
    </rPh>
    <rPh sb="167" eb="169">
      <t>クブン</t>
    </rPh>
    <phoneticPr fontId="12"/>
  </si>
  <si>
    <t>！全体で３つ以上の区分が選択されていません。</t>
    <phoneticPr fontId="12"/>
  </si>
  <si>
    <t>福祉・介護職員について、賃金改善の見込額の2/3以上が、ベースアップ等に充てられる計画になっていること</t>
    <rPh sb="0" eb="2">
      <t>フクシ</t>
    </rPh>
    <phoneticPr fontId="12"/>
  </si>
  <si>
    <t>キャリアパス要件Ⅴ（配置等要件）を満たすこと</t>
    <rPh sb="17" eb="18">
      <t>ミ</t>
    </rPh>
    <phoneticPr fontId="12"/>
  </si>
  <si>
    <t>新規に算定する事業所の旧ベースアップ等加算について、福祉・介護職員とその他の職種のそれぞれについて、賃金改善の見込額の３分の２以上が、基本給等（基本給又は決まって毎月支払われる手当）の引上げに充てられる計画になっていること</t>
    <rPh sb="0" eb="2">
      <t>シンキ</t>
    </rPh>
    <rPh sb="3" eb="5">
      <t>サンテイ</t>
    </rPh>
    <rPh sb="7" eb="10">
      <t>ジギョウショ</t>
    </rPh>
    <rPh sb="11" eb="12">
      <t>キュウ</t>
    </rPh>
    <rPh sb="18" eb="21">
      <t>トウカサン</t>
    </rPh>
    <rPh sb="26" eb="28">
      <t>フクシ</t>
    </rPh>
    <rPh sb="67" eb="69">
      <t>キホン</t>
    </rPh>
    <rPh sb="69" eb="70">
      <t>キュウ</t>
    </rPh>
    <phoneticPr fontId="12"/>
  </si>
  <si>
    <r>
      <t>資質向上のための計画に沿って、研修機会の提供又は技術指導等を実施するとともに、福祉・介護職員の能力評価を行う。　</t>
    </r>
    <r>
      <rPr>
        <sz val="8"/>
        <color theme="1"/>
        <rFont val="ＭＳ Ｐゴシック"/>
        <family val="3"/>
        <charset val="128"/>
      </rPr>
      <t>※当該取組の内容について以下に記載すること</t>
    </r>
    <rPh sb="39" eb="41">
      <t>フクシ</t>
    </rPh>
    <rPh sb="57" eb="59">
      <t>トウガイ</t>
    </rPh>
    <rPh sb="59" eb="61">
      <t>トリクミ</t>
    </rPh>
    <rPh sb="62" eb="64">
      <t>ナイヨウ</t>
    </rPh>
    <rPh sb="68" eb="70">
      <t>イカ</t>
    </rPh>
    <rPh sb="71" eb="73">
      <t>キサイ</t>
    </rPh>
    <phoneticPr fontId="12"/>
  </si>
  <si>
    <t>令和７年度に繰り越す額（２（１）①ⅰア）がある場合は、全額、令和７年度の更なる賃金改善に充てます。期間中に事業所が休廃止した場合には、一時金等により福祉・介護職員その他の職員の賃金として配分します。</t>
    <rPh sb="0" eb="2">
      <t>レイワ</t>
    </rPh>
    <rPh sb="3" eb="5">
      <t>ネンド</t>
    </rPh>
    <rPh sb="10" eb="11">
      <t>ガク</t>
    </rPh>
    <rPh sb="23" eb="25">
      <t>バアイ</t>
    </rPh>
    <rPh sb="36" eb="37">
      <t>サラ</t>
    </rPh>
    <rPh sb="41" eb="43">
      <t>カイゼン</t>
    </rPh>
    <rPh sb="53" eb="56">
      <t>ジギョウショ</t>
    </rPh>
    <rPh sb="74" eb="76">
      <t>フクシ</t>
    </rPh>
    <phoneticPr fontId="12"/>
  </si>
  <si>
    <t>３　福祉・介護職員等処遇改善加算等の要件について</t>
    <rPh sb="2" eb="4">
      <t>フクシ</t>
    </rPh>
    <rPh sb="16" eb="17">
      <t>トウ</t>
    </rPh>
    <phoneticPr fontId="12"/>
  </si>
  <si>
    <r>
      <t>キャリアパス要件Ⅰ（任用要件・賃金体系の整備等）とキャリアパス要件Ⅱ（研修の実施等）の</t>
    </r>
    <r>
      <rPr>
        <u/>
        <sz val="9"/>
        <rFont val="ＭＳ Ｐゴシック"/>
        <family val="3"/>
        <charset val="128"/>
      </rPr>
      <t>両方</t>
    </r>
    <r>
      <rPr>
        <sz val="9"/>
        <rFont val="ＭＳ Ｐゴシック"/>
        <family val="3"/>
        <charset val="128"/>
      </rPr>
      <t>を満たすこと。ただし、満たさない場合は、令和６年度中（令和７年３月末まで）に福祉・介護職員の任用要件・賃金体系を定めること</t>
    </r>
    <r>
      <rPr>
        <u/>
        <sz val="9"/>
        <rFont val="ＭＳ Ｐゴシック"/>
        <family val="3"/>
        <charset val="128"/>
      </rPr>
      <t>及び</t>
    </r>
    <r>
      <rPr>
        <sz val="9"/>
        <rFont val="ＭＳ Ｐゴシック"/>
        <family val="3"/>
        <charset val="128"/>
      </rPr>
      <t>研修等に係る計画を策定し、研修の実施又は研修機会の確保を行うことを誓約していること</t>
    </r>
    <rPh sb="43" eb="45">
      <t>リョウホウ</t>
    </rPh>
    <rPh sb="46" eb="47">
      <t>ミ</t>
    </rPh>
    <rPh sb="56" eb="57">
      <t>ミ</t>
    </rPh>
    <rPh sb="61" eb="63">
      <t>バアイ</t>
    </rPh>
    <rPh sb="83" eb="85">
      <t>フクシ</t>
    </rPh>
    <rPh sb="106" eb="107">
      <t>オヨ</t>
    </rPh>
    <rPh sb="141" eb="143">
      <t>セイヤク</t>
    </rPh>
    <phoneticPr fontId="12"/>
  </si>
  <si>
    <r>
      <t>キャリアパス要件Ⅰ（任用要件・賃金体系の整備等）とキャリアパス要件Ⅱ（研修の実施等）の</t>
    </r>
    <r>
      <rPr>
        <u/>
        <sz val="9"/>
        <rFont val="ＭＳ Ｐゴシック"/>
        <family val="3"/>
        <charset val="128"/>
      </rPr>
      <t>どちらか</t>
    </r>
    <r>
      <rPr>
        <sz val="9"/>
        <rFont val="ＭＳ Ｐゴシック"/>
        <family val="3"/>
        <charset val="128"/>
      </rPr>
      <t>を満たすこと。ただし、満たさない場合は、令和６年度中（令和７年３月末まで）に福祉・介護職員の任用要件・賃金体系を定めること</t>
    </r>
    <r>
      <rPr>
        <u/>
        <sz val="9"/>
        <rFont val="ＭＳ Ｐゴシック"/>
        <family val="3"/>
        <charset val="128"/>
      </rPr>
      <t>又は</t>
    </r>
    <r>
      <rPr>
        <sz val="9"/>
        <rFont val="ＭＳ Ｐゴシック"/>
        <family val="3"/>
        <charset val="128"/>
      </rPr>
      <t>研修等に係る計画を策定し、研修の実施又は研修機会の確保を行うことを誓約していること</t>
    </r>
    <rPh sb="48" eb="49">
      <t>ミ</t>
    </rPh>
    <rPh sb="58" eb="59">
      <t>ミ</t>
    </rPh>
    <rPh sb="63" eb="65">
      <t>バアイ</t>
    </rPh>
    <rPh sb="85" eb="87">
      <t>フクシ</t>
    </rPh>
    <rPh sb="108" eb="109">
      <t>マタ</t>
    </rPh>
    <rPh sb="143" eb="145">
      <t>セイヤク</t>
    </rPh>
    <phoneticPr fontId="12"/>
  </si>
  <si>
    <t>職場環境等要件の25項目のうち、実施する取組項目の「障害福祉サービス等情報公表システム」での選択</t>
    <rPh sb="0" eb="2">
      <t>ショクバ</t>
    </rPh>
    <rPh sb="2" eb="4">
      <t>カンキョウ</t>
    </rPh>
    <rPh sb="4" eb="5">
      <t>トウ</t>
    </rPh>
    <rPh sb="5" eb="7">
      <t>ヨウケン</t>
    </rPh>
    <rPh sb="10" eb="12">
      <t>コウモク</t>
    </rPh>
    <rPh sb="16" eb="18">
      <t>ジッシ</t>
    </rPh>
    <rPh sb="20" eb="22">
      <t>トリクミ</t>
    </rPh>
    <rPh sb="22" eb="24">
      <t>コウモク</t>
    </rPh>
    <rPh sb="26" eb="28">
      <t>ショウガイ</t>
    </rPh>
    <rPh sb="28" eb="30">
      <t>フクシ</t>
    </rPh>
    <rPh sb="30" eb="32">
      <t>コウヒョウ</t>
    </rPh>
    <rPh sb="34" eb="35">
      <t>トウ</t>
    </rPh>
    <phoneticPr fontId="12"/>
  </si>
  <si>
    <t>職場環境等要件の25項目のうち、実施する取組項目の自社のホームページへの掲載</t>
    <rPh sb="22" eb="24">
      <t>コウモク</t>
    </rPh>
    <rPh sb="25" eb="27">
      <t>ジシャ</t>
    </rPh>
    <rPh sb="36" eb="38">
      <t>ケイサイ</t>
    </rPh>
    <phoneticPr fontId="12"/>
  </si>
  <si>
    <t>支援の好事例や、利用者やその家族からの謝意等の情報を共有する機会の提供</t>
    <rPh sb="0" eb="2">
      <t>シエン</t>
    </rPh>
    <phoneticPr fontId="12"/>
  </si>
  <si>
    <t>法人や事業所の経営理念や支援方針・人材育成方針、その実現のための施策・仕組みなどの明確化</t>
    <rPh sb="12" eb="14">
      <t>シエン</t>
    </rPh>
    <phoneticPr fontId="12"/>
  </si>
  <si>
    <t>職業体験の受入れや地域行事への参加や主催等による職業魅力向上の取組の実施</t>
    <rPh sb="34" eb="36">
      <t>ジッシ</t>
    </rPh>
    <phoneticPr fontId="12"/>
  </si>
  <si>
    <t>働きながら介護福祉士等の取得を目指す者に対する実務者研修受講支援や、より専門性の高い支援技術を取得しようとする者に対する喀痰吸引研修、強度行動障害支援者養成研修、サービス提供責任者研修、中堅職員に対するマネジメント研修の受講支援等</t>
    <rPh sb="10" eb="11">
      <t>トウ</t>
    </rPh>
    <rPh sb="42" eb="44">
      <t>シエン</t>
    </rPh>
    <rPh sb="44" eb="46">
      <t>ギジュツ</t>
    </rPh>
    <rPh sb="47" eb="49">
      <t>シュトク</t>
    </rPh>
    <rPh sb="64" eb="66">
      <t>ケンシュウ</t>
    </rPh>
    <rPh sb="67" eb="69">
      <t>キョウド</t>
    </rPh>
    <rPh sb="69" eb="71">
      <t>コウドウ</t>
    </rPh>
    <rPh sb="71" eb="73">
      <t>ショウガイ</t>
    </rPh>
    <rPh sb="73" eb="76">
      <t>シエンシャ</t>
    </rPh>
    <rPh sb="76" eb="78">
      <t>ヨウセイ</t>
    </rPh>
    <rPh sb="78" eb="80">
      <t>ケンシュウ</t>
    </rPh>
    <rPh sb="85" eb="87">
      <t>テイキョウ</t>
    </rPh>
    <rPh sb="87" eb="90">
      <t>セキニンシャ</t>
    </rPh>
    <rPh sb="90" eb="92">
      <t>ケンシュウ</t>
    </rPh>
    <phoneticPr fontId="12"/>
  </si>
  <si>
    <t>ミーティング等による職場内コミュニケーションの円滑化による個々の福祉・介護職員の気づきを踏まえた勤務環境や支援内容の改善</t>
    <rPh sb="32" eb="34">
      <t>フクシ</t>
    </rPh>
    <rPh sb="53" eb="55">
      <t>シエン</t>
    </rPh>
    <phoneticPr fontId="12"/>
  </si>
  <si>
    <t>利用者本位の支援方針など障害福祉や法人の理念等を定期的に学ぶ機会の提供</t>
    <rPh sb="6" eb="8">
      <t>シエン</t>
    </rPh>
    <rPh sb="12" eb="14">
      <t>ショウガイ</t>
    </rPh>
    <rPh sb="14" eb="16">
      <t>フクシ</t>
    </rPh>
    <phoneticPr fontId="12"/>
  </si>
  <si>
    <t>！福祉・介護職員について、旧ベア加算額の2/3以上の新規の月額賃金改善の要件を満たしていません。</t>
    <rPh sb="1" eb="3">
      <t>フクシ</t>
    </rPh>
    <rPh sb="4" eb="6">
      <t>カイゴ</t>
    </rPh>
    <rPh sb="6" eb="8">
      <t>ショクイン</t>
    </rPh>
    <rPh sb="36" eb="38">
      <t>ヨウケン</t>
    </rPh>
    <rPh sb="39" eb="40">
      <t>ミ</t>
    </rPh>
    <phoneticPr fontId="12"/>
  </si>
  <si>
    <t>キャリアパス要件Ⅴ（配置等要件） ⇒以下の欄が「○」の場合、要件を満たしている。</t>
    <rPh sb="6" eb="8">
      <t>ヨウケン</t>
    </rPh>
    <rPh sb="10" eb="12">
      <t>ハイチ</t>
    </rPh>
    <rPh sb="12" eb="13">
      <t>トウ</t>
    </rPh>
    <rPh sb="13" eb="15">
      <t>ヨウケン</t>
    </rPh>
    <phoneticPr fontId="12"/>
  </si>
  <si>
    <t>1314567891</t>
  </si>
  <si>
    <t>1314567892</t>
  </si>
  <si>
    <t>1314567893</t>
  </si>
  <si>
    <t>1314567894</t>
  </si>
  <si>
    <t>1314567895</t>
  </si>
  <si>
    <t>東京都</t>
    <rPh sb="0" eb="3">
      <t>トウキョウト</t>
    </rPh>
    <phoneticPr fontId="8"/>
  </si>
  <si>
    <t>さいたま市</t>
    <rPh sb="4" eb="5">
      <t>シ</t>
    </rPh>
    <phoneticPr fontId="8"/>
  </si>
  <si>
    <t>千葉市</t>
    <rPh sb="0" eb="3">
      <t>チバシ</t>
    </rPh>
    <phoneticPr fontId="8"/>
  </si>
  <si>
    <t>障害福祉事業所名称０１</t>
    <rPh sb="4" eb="7">
      <t>ジギョウショ</t>
    </rPh>
    <rPh sb="7" eb="9">
      <t>メイショウ</t>
    </rPh>
    <phoneticPr fontId="8"/>
  </si>
  <si>
    <t>障害福祉事業所名称０２</t>
    <rPh sb="4" eb="7">
      <t>ジギョウショ</t>
    </rPh>
    <rPh sb="7" eb="9">
      <t>メイショウ</t>
    </rPh>
    <phoneticPr fontId="8"/>
  </si>
  <si>
    <t>障害福祉事業所名称０３</t>
    <rPh sb="4" eb="7">
      <t>ジギョウショ</t>
    </rPh>
    <rPh sb="7" eb="9">
      <t>メイショウ</t>
    </rPh>
    <phoneticPr fontId="8"/>
  </si>
  <si>
    <t>障害福祉事業所名称０４</t>
    <rPh sb="4" eb="7">
      <t>ジギョウショ</t>
    </rPh>
    <rPh sb="7" eb="9">
      <t>メイショウ</t>
    </rPh>
    <phoneticPr fontId="8"/>
  </si>
  <si>
    <t>障害福祉事業所名称０５</t>
    <rPh sb="4" eb="7">
      <t>ジギョウショ</t>
    </rPh>
    <rPh sb="7" eb="9">
      <t>メイショウ</t>
    </rPh>
    <phoneticPr fontId="8"/>
  </si>
  <si>
    <t>○○市</t>
    <rPh sb="2" eb="3">
      <t>シ</t>
    </rPh>
    <phoneticPr fontId="12"/>
  </si>
  <si>
    <t>○○ケアサービス</t>
    <phoneticPr fontId="12"/>
  </si>
  <si>
    <t>東京都千代田区霞が関1-2-2</t>
    <rPh sb="0" eb="3">
      <t>トウキョウト</t>
    </rPh>
    <rPh sb="3" eb="7">
      <t>チヨダク</t>
    </rPh>
    <rPh sb="7" eb="8">
      <t>カスミ</t>
    </rPh>
    <rPh sb="9" eb="10">
      <t>セキ</t>
    </rPh>
    <phoneticPr fontId="12"/>
  </si>
  <si>
    <t>○○ビル18F</t>
    <phoneticPr fontId="12"/>
  </si>
  <si>
    <t>代表取締役</t>
    <rPh sb="0" eb="2">
      <t>ダイヒョウ</t>
    </rPh>
    <rPh sb="2" eb="5">
      <t>トリシマリヤク</t>
    </rPh>
    <phoneticPr fontId="12"/>
  </si>
  <si>
    <t>厚労　花子</t>
    <rPh sb="0" eb="2">
      <t>コウロウ</t>
    </rPh>
    <rPh sb="3" eb="5">
      <t>ハナコ</t>
    </rPh>
    <phoneticPr fontId="12"/>
  </si>
  <si>
    <t>コウロウ　タロウ</t>
    <phoneticPr fontId="12"/>
  </si>
  <si>
    <t>厚労　太郎</t>
    <rPh sb="0" eb="2">
      <t>コウロウ</t>
    </rPh>
    <rPh sb="3" eb="5">
      <t>タロウ</t>
    </rPh>
    <phoneticPr fontId="12"/>
  </si>
  <si>
    <t>03-3571-XXXX</t>
    <phoneticPr fontId="12"/>
  </si>
  <si>
    <t>aaa@aaa.aa.jp</t>
    <phoneticPr fontId="12"/>
  </si>
  <si>
    <t>○</t>
  </si>
  <si>
    <t>特定事業所加算</t>
  </si>
  <si>
    <t>新加算Ⅴ（14）</t>
  </si>
  <si>
    <t/>
  </si>
  <si>
    <t>・福祉・介護職員の基本給の引上げ（引上げ幅は、年齢、資格、経験、技能、勤務成績等を考慮して各人ごとに決定）
　　基本給
　　　月　 給　○○○○～○○○○円の増額
　　　時間給　○○○～○○○円の増額
・その他の職員の基本給の引上げ（引上げ幅は、年齢、資格、経験、技能、勤務成績等を考慮して各人ごとに決定）
　　基本給
　　　月　 給　○○○○～○○○○円の増額
　　　時間給　○○○～○○○円の増額</t>
    <rPh sb="1" eb="3">
      <t>フクシ</t>
    </rPh>
    <phoneticPr fontId="12"/>
  </si>
  <si>
    <t>平成</t>
  </si>
  <si>
    <t>（例）
・年齢が〇歳以下の若手職員についてのみ基本給の引上げを行う。
・退職者が少なく、事業所の賃金構成の中で定期昇給の実施（基本給の引上げによる対応）による人件費の増加が大きいことから、定期昇給と一時金の増額により対応する。</t>
    <phoneticPr fontId="12"/>
  </si>
  <si>
    <t>（例）
・個別の希望に基づく研修計画を作成し、年●回以上●●研修をオンラインで受講させる。
・月２回ランチミーティングを行い、業務の中での気づきの共有やお互いへのフィードバックを行う。</t>
    <phoneticPr fontId="12"/>
  </si>
  <si>
    <t>（例）
・実務経験が３年以上の介護職員に対し、実務者研修の受講費用として、○○万円を支給
・介護福祉士国家試験対策として、法人内で資格取得のための研修会を実施</t>
    <phoneticPr fontId="1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</si>
</sst>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0_ "/>
    <numFmt numFmtId="177" formatCode="#,##0_);[Red]\(#,##0\)"/>
    <numFmt numFmtId="178" formatCode="0.0%"/>
    <numFmt numFmtId="179" formatCode="0.00_ "/>
    <numFmt numFmtId="180" formatCode="0.000_);[Red]\(0.000\)"/>
    <numFmt numFmtId="181" formatCode="#,##0_ ;[Red]\-#,##0\ "/>
    <numFmt numFmtId="182" formatCode="0_);[Red]\(0\)"/>
    <numFmt numFmtId="183" formatCode="0.000"/>
  </numFmts>
  <fonts count="119">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8"/>
      <name val="ＭＳ Ｐゴシック"/>
      <family val="3"/>
      <charset val="128"/>
    </font>
    <font>
      <sz val="10"/>
      <name val="ＭＳ Ｐゴシック"/>
      <family val="3"/>
      <charset val="128"/>
      <scheme val="minor"/>
    </font>
    <font>
      <sz val="11"/>
      <name val="ＭＳ Ｐゴシック"/>
      <family val="3"/>
      <charset val="128"/>
      <scheme val="minor"/>
    </font>
    <font>
      <sz val="9"/>
      <name val="ＭＳ Ｐゴシック"/>
      <family val="3"/>
      <charset val="128"/>
      <scheme val="minor"/>
    </font>
    <font>
      <sz val="11"/>
      <color theme="1"/>
      <name val="ＭＳ Ｐゴシック"/>
      <family val="3"/>
      <charset val="128"/>
    </font>
    <font>
      <u/>
      <sz val="11"/>
      <color theme="10"/>
      <name val="ＭＳ Ｐゴシック"/>
      <family val="3"/>
      <charset val="128"/>
    </font>
    <font>
      <sz val="9"/>
      <color indexed="81"/>
      <name val="MS P ゴシック"/>
      <family val="3"/>
      <charset val="128"/>
    </font>
    <font>
      <sz val="11"/>
      <color rgb="FFFF0000"/>
      <name val="ＭＳ Ｐゴシック"/>
      <family val="3"/>
      <charset val="128"/>
    </font>
    <font>
      <sz val="12"/>
      <name val="ＭＳ Ｐゴシック"/>
      <family val="3"/>
      <charset val="128"/>
    </font>
    <font>
      <sz val="12"/>
      <color rgb="FFFF0000"/>
      <name val="ＭＳ Ｐゴシック"/>
      <family val="3"/>
      <charset val="128"/>
    </font>
    <font>
      <b/>
      <sz val="12"/>
      <name val="ＭＳ Ｐゴシック"/>
      <family val="3"/>
      <charset val="128"/>
    </font>
    <font>
      <b/>
      <sz val="12"/>
      <color rgb="FFFF0000"/>
      <name val="ＭＳ Ｐゴシック"/>
      <family val="3"/>
      <charset val="128"/>
    </font>
    <font>
      <b/>
      <sz val="12"/>
      <color theme="1"/>
      <name val="ＭＳ Ｐゴシック"/>
      <family val="3"/>
      <charset val="128"/>
    </font>
    <font>
      <sz val="12"/>
      <color theme="1"/>
      <name val="ＭＳ Ｐゴシック"/>
      <family val="3"/>
      <charset val="128"/>
    </font>
    <font>
      <u/>
      <sz val="11"/>
      <name val="ＭＳ Ｐゴシック"/>
      <family val="3"/>
      <charset val="128"/>
    </font>
    <font>
      <sz val="9"/>
      <color theme="1"/>
      <name val="ＭＳ Ｐゴシック"/>
      <family val="3"/>
      <charset val="128"/>
    </font>
    <font>
      <b/>
      <sz val="11"/>
      <name val="ＭＳ Ｐゴシック"/>
      <family val="3"/>
      <charset val="128"/>
    </font>
    <font>
      <sz val="8"/>
      <color theme="1"/>
      <name val="ＭＳ Ｐゴシック"/>
      <family val="3"/>
      <charset val="128"/>
    </font>
    <font>
      <sz val="13"/>
      <color theme="1"/>
      <name val="ＭＳ Ｐゴシック"/>
      <family val="3"/>
      <charset val="128"/>
    </font>
    <font>
      <sz val="14"/>
      <color theme="1"/>
      <name val="ＭＳ Ｐゴシック"/>
      <family val="3"/>
      <charset val="128"/>
    </font>
    <font>
      <b/>
      <sz val="11"/>
      <color theme="1"/>
      <name val="ＭＳ Ｐゴシック"/>
      <family val="3"/>
      <charset val="128"/>
    </font>
    <font>
      <sz val="10"/>
      <color theme="1"/>
      <name val="ＭＳ Ｐゴシック"/>
      <family val="3"/>
      <charset val="128"/>
    </font>
    <font>
      <sz val="10"/>
      <name val="ＭＳ Ｐゴシック"/>
      <family val="3"/>
      <charset val="128"/>
    </font>
    <font>
      <sz val="10"/>
      <color theme="0"/>
      <name val="ＭＳ Ｐゴシック"/>
      <family val="3"/>
      <charset val="128"/>
    </font>
    <font>
      <b/>
      <sz val="9"/>
      <color theme="1"/>
      <name val="ＭＳ Ｐゴシック"/>
      <family val="3"/>
      <charset val="128"/>
    </font>
    <font>
      <sz val="11"/>
      <color theme="0"/>
      <name val="ＭＳ Ｐゴシック"/>
      <family val="3"/>
      <charset val="128"/>
    </font>
    <font>
      <u/>
      <sz val="8"/>
      <color theme="1"/>
      <name val="ＭＳ Ｐゴシック"/>
      <family val="3"/>
      <charset val="128"/>
    </font>
    <font>
      <sz val="9"/>
      <name val="ＭＳ Ｐゴシック"/>
      <family val="3"/>
      <charset val="128"/>
    </font>
    <font>
      <b/>
      <sz val="9"/>
      <name val="ＭＳ Ｐゴシック"/>
      <family val="3"/>
      <charset val="128"/>
    </font>
    <font>
      <b/>
      <sz val="10"/>
      <name val="ＭＳ Ｐゴシック"/>
      <family val="3"/>
      <charset val="128"/>
    </font>
    <font>
      <b/>
      <sz val="8"/>
      <color theme="1"/>
      <name val="ＭＳ Ｐゴシック"/>
      <family val="3"/>
      <charset val="128"/>
    </font>
    <font>
      <sz val="7"/>
      <color theme="1"/>
      <name val="ＭＳ Ｐゴシック"/>
      <family val="3"/>
      <charset val="128"/>
    </font>
    <font>
      <b/>
      <sz val="10"/>
      <color theme="1"/>
      <name val="ＭＳ Ｐゴシック"/>
      <family val="3"/>
      <charset val="128"/>
    </font>
    <font>
      <sz val="8.5"/>
      <color theme="1"/>
      <name val="ＭＳ Ｐゴシック"/>
      <family val="3"/>
      <charset val="128"/>
    </font>
    <font>
      <u/>
      <sz val="9"/>
      <color theme="1"/>
      <name val="ＭＳ Ｐゴシック"/>
      <family val="3"/>
      <charset val="128"/>
    </font>
    <font>
      <b/>
      <sz val="9.5"/>
      <color theme="1"/>
      <name val="ＭＳ Ｐゴシック"/>
      <family val="3"/>
      <charset val="128"/>
    </font>
    <font>
      <sz val="7"/>
      <name val="ＭＳ Ｐゴシック"/>
      <family val="3"/>
      <charset val="128"/>
    </font>
    <font>
      <b/>
      <sz val="10.5"/>
      <color theme="1"/>
      <name val="ＭＳ Ｐゴシック"/>
      <family val="3"/>
      <charset val="128"/>
    </font>
    <font>
      <sz val="10.5"/>
      <name val="ＭＳ Ｐゴシック"/>
      <family val="3"/>
      <charset val="128"/>
    </font>
    <font>
      <sz val="10.5"/>
      <color theme="1"/>
      <name val="ＭＳ Ｐゴシック"/>
      <family val="3"/>
      <charset val="128"/>
    </font>
    <font>
      <b/>
      <sz val="10.5"/>
      <name val="ＭＳ Ｐゴシック"/>
      <family val="3"/>
      <charset val="128"/>
    </font>
    <font>
      <b/>
      <sz val="10.5"/>
      <color indexed="60"/>
      <name val="ＭＳ Ｐゴシック"/>
      <family val="3"/>
      <charset val="128"/>
    </font>
    <font>
      <sz val="14"/>
      <name val="ＭＳ Ｐゴシック"/>
      <family val="3"/>
      <charset val="128"/>
    </font>
    <font>
      <sz val="9"/>
      <color rgb="FF000000"/>
      <name val="MS P ゴシック"/>
      <charset val="128"/>
    </font>
    <font>
      <sz val="9"/>
      <color theme="1"/>
      <name val="ＭＳ Ｐゴシック"/>
      <family val="2"/>
      <scheme val="minor"/>
    </font>
    <font>
      <sz val="6"/>
      <name val="ＭＳ Ｐゴシック"/>
      <family val="3"/>
      <charset val="128"/>
      <scheme val="minor"/>
    </font>
    <font>
      <b/>
      <sz val="10"/>
      <color rgb="FFFF0000"/>
      <name val="ＭＳ Ｐゴシック"/>
      <family val="3"/>
      <charset val="128"/>
    </font>
    <font>
      <sz val="8"/>
      <color rgb="FFFF0000"/>
      <name val="ＭＳ Ｐゴシック"/>
      <family val="3"/>
      <charset val="128"/>
    </font>
    <font>
      <sz val="12"/>
      <color indexed="81"/>
      <name val="MS P ゴシック"/>
      <family val="3"/>
      <charset val="128"/>
    </font>
    <font>
      <sz val="11"/>
      <color theme="1" tint="0.499984740745262"/>
      <name val="ＭＳ Ｐゴシック"/>
      <family val="3"/>
      <charset val="128"/>
    </font>
    <font>
      <sz val="12"/>
      <color theme="1" tint="0.499984740745262"/>
      <name val="ＭＳ Ｐゴシック"/>
      <family val="3"/>
      <charset val="128"/>
    </font>
    <font>
      <b/>
      <sz val="8"/>
      <color rgb="FFFF0000"/>
      <name val="ＭＳ Ｐゴシック"/>
      <family val="3"/>
      <charset val="128"/>
    </font>
    <font>
      <b/>
      <sz val="11"/>
      <color rgb="FFFF0000"/>
      <name val="ＭＳ Ｐゴシック"/>
      <family val="3"/>
      <charset val="128"/>
    </font>
    <font>
      <b/>
      <sz val="16"/>
      <name val="ＭＳ Ｐゴシック"/>
      <family val="3"/>
      <charset val="128"/>
    </font>
    <font>
      <b/>
      <u/>
      <sz val="8"/>
      <color theme="1"/>
      <name val="ＭＳ Ｐゴシック"/>
      <family val="3"/>
      <charset val="128"/>
    </font>
    <font>
      <b/>
      <u/>
      <sz val="9"/>
      <color theme="1"/>
      <name val="ＭＳ Ｐゴシック"/>
      <family val="3"/>
      <charset val="128"/>
    </font>
    <font>
      <b/>
      <sz val="11"/>
      <color rgb="FF000000"/>
      <name val="ＭＳ Ｐゴシック"/>
      <family val="3"/>
      <charset val="128"/>
    </font>
    <font>
      <u/>
      <sz val="9"/>
      <name val="ＭＳ Ｐゴシック"/>
      <family val="3"/>
      <charset val="128"/>
    </font>
    <font>
      <sz val="11"/>
      <color theme="0" tint="-4.9989318521683403E-2"/>
      <name val="ＭＳ Ｐゴシック"/>
      <family val="3"/>
      <charset val="128"/>
    </font>
    <font>
      <sz val="11"/>
      <color rgb="FFFF0000"/>
      <name val="ＭＳ Ｐゴシック"/>
      <family val="3"/>
      <charset val="128"/>
      <scheme val="minor"/>
    </font>
    <font>
      <sz val="8"/>
      <name val="ＭＳ Ｐゴシック"/>
      <family val="3"/>
      <charset val="128"/>
      <scheme val="minor"/>
    </font>
    <font>
      <sz val="18"/>
      <color theme="1"/>
      <name val="ＭＳ Ｐゴシック"/>
      <family val="3"/>
      <charset val="128"/>
    </font>
    <font>
      <u/>
      <sz val="8"/>
      <name val="ＭＳ Ｐゴシック"/>
      <family val="3"/>
      <charset val="128"/>
    </font>
    <font>
      <sz val="11"/>
      <color indexed="81"/>
      <name val="MS P ゴシック"/>
      <family val="3"/>
      <charset val="128"/>
    </font>
    <font>
      <sz val="9"/>
      <color theme="1" tint="0.34998626667073579"/>
      <name val="ＭＳ Ｐゴシック"/>
      <family val="3"/>
      <charset val="128"/>
    </font>
    <font>
      <sz val="11"/>
      <color theme="1" tint="0.34998626667073579"/>
      <name val="ＭＳ Ｐゴシック"/>
      <family val="3"/>
      <charset val="128"/>
    </font>
    <font>
      <sz val="12"/>
      <color theme="1" tint="0.34998626667073579"/>
      <name val="ＭＳ Ｐゴシック"/>
      <family val="3"/>
      <charset val="128"/>
    </font>
    <font>
      <sz val="10"/>
      <color theme="1" tint="0.34998626667073579"/>
      <name val="ＭＳ Ｐゴシック"/>
      <family val="3"/>
      <charset val="128"/>
    </font>
    <font>
      <sz val="12"/>
      <color rgb="FFFFF2CC"/>
      <name val="ＭＳ Ｐゴシック"/>
      <family val="3"/>
      <charset val="128"/>
    </font>
    <font>
      <sz val="10"/>
      <color rgb="FFFFF2CC"/>
      <name val="ＭＳ Ｐゴシック"/>
      <family val="3"/>
      <charset val="128"/>
    </font>
    <font>
      <sz val="11"/>
      <color theme="1" tint="0.249977111117893"/>
      <name val="ＭＳ Ｐゴシック"/>
      <family val="3"/>
      <charset val="128"/>
    </font>
    <font>
      <sz val="10"/>
      <color theme="1" tint="0.249977111117893"/>
      <name val="ＭＳ Ｐゴシック"/>
      <family val="3"/>
      <charset val="128"/>
    </font>
    <font>
      <sz val="14"/>
      <color rgb="FFFF0000"/>
      <name val="ＭＳ Ｐゴシック"/>
      <family val="3"/>
      <charset val="128"/>
    </font>
    <font>
      <b/>
      <sz val="14"/>
      <color rgb="FFFF0000"/>
      <name val="ＭＳ Ｐゴシック"/>
      <family val="3"/>
      <charset val="128"/>
    </font>
    <font>
      <b/>
      <sz val="14"/>
      <name val="ＭＳ Ｐゴシック"/>
      <family val="3"/>
      <charset val="128"/>
    </font>
    <font>
      <sz val="14"/>
      <color theme="0" tint="-4.9989318521683403E-2"/>
      <name val="ＭＳ Ｐゴシック"/>
      <family val="3"/>
      <charset val="128"/>
    </font>
    <font>
      <sz val="14"/>
      <color theme="1" tint="0.499984740745262"/>
      <name val="ＭＳ Ｐゴシック"/>
      <family val="3"/>
      <charset val="128"/>
    </font>
    <font>
      <u/>
      <sz val="14"/>
      <name val="ＭＳ Ｐゴシック"/>
      <family val="3"/>
      <charset val="128"/>
    </font>
    <font>
      <b/>
      <sz val="14"/>
      <color theme="1"/>
      <name val="ＭＳ Ｐゴシック"/>
      <family val="3"/>
      <charset val="128"/>
    </font>
    <font>
      <sz val="13"/>
      <name val="ＭＳ Ｐゴシック"/>
      <family val="3"/>
      <charset val="128"/>
    </font>
    <font>
      <sz val="14"/>
      <color theme="1" tint="0.34998626667073579"/>
      <name val="ＭＳ Ｐゴシック"/>
      <family val="3"/>
      <charset val="128"/>
    </font>
    <font>
      <sz val="9"/>
      <color rgb="FF000000"/>
      <name val="MS P ゴシック"/>
      <family val="3"/>
      <charset val="128"/>
    </font>
    <font>
      <sz val="16"/>
      <color theme="1"/>
      <name val="ＭＳ Ｐゴシック"/>
      <family val="3"/>
      <charset val="128"/>
    </font>
    <font>
      <b/>
      <u/>
      <sz val="9"/>
      <color indexed="81"/>
      <name val="MS P ゴシック"/>
      <family val="3"/>
      <charset val="128"/>
    </font>
    <font>
      <sz val="22"/>
      <color theme="1"/>
      <name val="ＭＳ Ｐゴシック"/>
      <family val="3"/>
      <charset val="128"/>
    </font>
    <font>
      <i/>
      <sz val="11"/>
      <color rgb="FF7F7F7F"/>
      <name val="ＭＳ Ｐゴシック"/>
      <family val="2"/>
      <charset val="128"/>
      <scheme val="minor"/>
    </font>
    <font>
      <sz val="6"/>
      <name val="ＭＳ Ｐゴシック"/>
      <family val="2"/>
      <charset val="128"/>
      <scheme val="minor"/>
    </font>
    <font>
      <sz val="11"/>
      <color rgb="FFFA7D00"/>
      <name val="ＭＳ Ｐゴシック"/>
      <family val="2"/>
      <charset val="128"/>
      <scheme val="minor"/>
    </font>
    <font>
      <sz val="9"/>
      <name val="ＭＳ ゴシック"/>
      <family val="3"/>
      <charset val="128"/>
    </font>
  </fonts>
  <fills count="3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CCFFFF"/>
        <bgColor indexed="64"/>
      </patternFill>
    </fill>
    <fill>
      <patternFill patternType="solid">
        <fgColor theme="0"/>
        <bgColor indexed="64"/>
      </patternFill>
    </fill>
    <fill>
      <patternFill patternType="solid">
        <fgColor rgb="FFCCFFCC"/>
        <bgColor indexed="64"/>
      </patternFill>
    </fill>
    <fill>
      <patternFill patternType="solid">
        <fgColor rgb="FFFFFFCC"/>
        <bgColor indexed="64"/>
      </patternFill>
    </fill>
    <fill>
      <patternFill patternType="solid">
        <fgColor rgb="FFFFFF99"/>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FFE5FC"/>
        <bgColor indexed="64"/>
      </patternFill>
    </fill>
    <fill>
      <patternFill patternType="solid">
        <fgColor rgb="FFFFE5FF"/>
        <bgColor indexed="64"/>
      </patternFill>
    </fill>
    <fill>
      <patternFill patternType="solid">
        <fgColor rgb="FFFFF2CC"/>
        <bgColor indexed="64"/>
      </patternFill>
    </fill>
    <fill>
      <patternFill patternType="solid">
        <fgColor rgb="FFFFFF00"/>
        <bgColor indexed="64"/>
      </patternFill>
    </fill>
  </fills>
  <borders count="216">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style="hair">
        <color indexed="64"/>
      </left>
      <right style="hair">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hair">
        <color indexed="64"/>
      </left>
      <right style="thin">
        <color indexed="64"/>
      </right>
      <top style="thin">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diagonal/>
    </border>
    <border>
      <left style="medium">
        <color indexed="64"/>
      </left>
      <right/>
      <top/>
      <bottom/>
      <diagonal/>
    </border>
    <border>
      <left style="medium">
        <color indexed="64"/>
      </left>
      <right/>
      <top style="thin">
        <color indexed="64"/>
      </top>
      <bottom style="medium">
        <color indexed="64"/>
      </bottom>
      <diagonal/>
    </border>
    <border>
      <left/>
      <right/>
      <top style="thin">
        <color indexed="64"/>
      </top>
      <bottom style="thin">
        <color indexed="64"/>
      </bottom>
      <diagonal/>
    </border>
    <border>
      <left/>
      <right style="medium">
        <color indexed="64"/>
      </right>
      <top/>
      <bottom/>
      <diagonal/>
    </border>
    <border>
      <left/>
      <right style="medium">
        <color indexed="64"/>
      </right>
      <top style="thin">
        <color indexed="64"/>
      </top>
      <bottom/>
      <diagonal/>
    </border>
    <border>
      <left style="hair">
        <color indexed="64"/>
      </left>
      <right/>
      <top/>
      <bottom/>
      <diagonal/>
    </border>
    <border>
      <left style="thin">
        <color indexed="64"/>
      </left>
      <right style="hair">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indexed="64"/>
      </left>
      <right/>
      <top style="thin">
        <color indexed="64"/>
      </top>
      <bottom style="thin">
        <color indexed="64"/>
      </bottom>
      <diagonal/>
    </border>
    <border>
      <left style="thin">
        <color indexed="64"/>
      </left>
      <right style="hair">
        <color indexed="64"/>
      </right>
      <top/>
      <bottom/>
      <diagonal/>
    </border>
    <border>
      <left style="medium">
        <color indexed="64"/>
      </left>
      <right style="thin">
        <color indexed="64"/>
      </right>
      <top style="medium">
        <color indexed="64"/>
      </top>
      <bottom style="thin">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hair">
        <color indexed="64"/>
      </left>
      <right style="hair">
        <color indexed="64"/>
      </right>
      <top style="hair">
        <color indexed="64"/>
      </top>
      <bottom style="hair">
        <color indexed="64"/>
      </bottom>
      <diagonal/>
    </border>
    <border>
      <left/>
      <right/>
      <top style="hair">
        <color indexed="64"/>
      </top>
      <bottom style="hair">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diagonal/>
    </border>
    <border>
      <left/>
      <right style="medium">
        <color indexed="64"/>
      </right>
      <top style="hair">
        <color indexed="64"/>
      </top>
      <bottom style="hair">
        <color indexed="64"/>
      </bottom>
      <diagonal/>
    </border>
    <border>
      <left/>
      <right style="medium">
        <color indexed="64"/>
      </right>
      <top style="medium">
        <color indexed="64"/>
      </top>
      <bottom style="hair">
        <color indexed="64"/>
      </bottom>
      <diagonal/>
    </border>
    <border>
      <left style="medium">
        <color indexed="64"/>
      </left>
      <right/>
      <top style="thin">
        <color indexed="64"/>
      </top>
      <bottom style="thin">
        <color indexed="64"/>
      </bottom>
      <diagonal/>
    </border>
    <border>
      <left style="thin">
        <color indexed="64"/>
      </left>
      <right/>
      <top style="thin">
        <color indexed="64"/>
      </top>
      <bottom style="medium">
        <color indexed="64"/>
      </bottom>
      <diagonal/>
    </border>
    <border>
      <left/>
      <right/>
      <top style="medium">
        <color indexed="64"/>
      </top>
      <bottom style="hair">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thin">
        <color indexed="64"/>
      </top>
      <bottom style="thin">
        <color indexed="64"/>
      </bottom>
      <diagonal/>
    </border>
    <border>
      <left style="medium">
        <color indexed="64"/>
      </left>
      <right/>
      <top style="hair">
        <color indexed="64"/>
      </top>
      <bottom style="hair">
        <color indexed="64"/>
      </bottom>
      <diagonal/>
    </border>
    <border>
      <left style="hair">
        <color auto="1"/>
      </left>
      <right/>
      <top style="hair">
        <color auto="1"/>
      </top>
      <bottom/>
      <diagonal/>
    </border>
    <border>
      <left/>
      <right/>
      <top style="hair">
        <color auto="1"/>
      </top>
      <bottom/>
      <diagonal/>
    </border>
    <border>
      <left style="hair">
        <color auto="1"/>
      </left>
      <right/>
      <top/>
      <bottom style="hair">
        <color auto="1"/>
      </bottom>
      <diagonal/>
    </border>
    <border>
      <left/>
      <right/>
      <top/>
      <bottom style="hair">
        <color auto="1"/>
      </bottom>
      <diagonal/>
    </border>
    <border>
      <left style="thin">
        <color indexed="64"/>
      </left>
      <right style="hair">
        <color indexed="64"/>
      </right>
      <top style="hair">
        <color indexed="64"/>
      </top>
      <bottom style="hair">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style="medium">
        <color indexed="64"/>
      </top>
      <bottom style="hair">
        <color indexed="64"/>
      </bottom>
      <diagonal/>
    </border>
    <border>
      <left style="medium">
        <color indexed="64"/>
      </left>
      <right/>
      <top style="hair">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style="thin">
        <color indexed="64"/>
      </bottom>
      <diagonal/>
    </border>
    <border>
      <left/>
      <right style="medium">
        <color indexed="64"/>
      </right>
      <top/>
      <bottom style="thin">
        <color indexed="64"/>
      </bottom>
      <diagonal/>
    </border>
    <border>
      <left style="thin">
        <color indexed="64"/>
      </left>
      <right style="medium">
        <color indexed="64"/>
      </right>
      <top/>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medium">
        <color indexed="64"/>
      </right>
      <top/>
      <bottom style="hair">
        <color indexed="64"/>
      </bottom>
      <diagonal/>
    </border>
    <border>
      <left/>
      <right/>
      <top/>
      <bottom style="medium">
        <color auto="1"/>
      </bottom>
      <diagonal/>
    </border>
    <border>
      <left/>
      <right style="medium">
        <color auto="1"/>
      </right>
      <top/>
      <bottom style="medium">
        <color auto="1"/>
      </bottom>
      <diagonal/>
    </border>
    <border>
      <left style="medium">
        <color auto="1"/>
      </left>
      <right/>
      <top/>
      <bottom style="medium">
        <color auto="1"/>
      </bottom>
      <diagonal/>
    </border>
    <border>
      <left style="medium">
        <color indexed="64"/>
      </left>
      <right/>
      <top style="hair">
        <color indexed="64"/>
      </top>
      <bottom/>
      <diagonal/>
    </border>
    <border>
      <left style="medium">
        <color indexed="64"/>
      </left>
      <right/>
      <top style="thin">
        <color indexed="64"/>
      </top>
      <bottom style="hair">
        <color indexed="64"/>
      </bottom>
      <diagonal/>
    </border>
    <border>
      <left style="medium">
        <color indexed="64"/>
      </left>
      <right/>
      <top/>
      <bottom style="hair">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hair">
        <color indexed="64"/>
      </right>
      <top style="thin">
        <color indexed="64"/>
      </top>
      <bottom style="thin">
        <color indexed="64"/>
      </bottom>
      <diagonal/>
    </border>
    <border>
      <left style="medium">
        <color indexed="64"/>
      </left>
      <right/>
      <top style="hair">
        <color indexed="64"/>
      </top>
      <bottom style="thin">
        <color indexed="64"/>
      </bottom>
      <diagonal/>
    </border>
    <border>
      <left/>
      <right style="medium">
        <color indexed="64"/>
      </right>
      <top style="hair">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auto="1"/>
      </left>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style="medium">
        <color indexed="64"/>
      </left>
      <right/>
      <top style="thin">
        <color indexed="64"/>
      </top>
      <bottom/>
      <diagonal/>
    </border>
    <border>
      <left style="thin">
        <color indexed="64"/>
      </left>
      <right/>
      <top style="hair">
        <color indexed="64"/>
      </top>
      <bottom style="thin">
        <color indexed="64"/>
      </bottom>
      <diagonal/>
    </border>
    <border>
      <left/>
      <right style="thin">
        <color indexed="64"/>
      </right>
      <top style="medium">
        <color indexed="64"/>
      </top>
      <bottom style="thin">
        <color indexed="64"/>
      </bottom>
      <diagonal/>
    </border>
    <border>
      <left style="thin">
        <color indexed="64"/>
      </left>
      <right style="hair">
        <color indexed="64"/>
      </right>
      <top/>
      <bottom style="hair">
        <color indexed="64"/>
      </bottom>
      <diagonal/>
    </border>
    <border>
      <left/>
      <right style="medium">
        <color indexed="64"/>
      </right>
      <top style="hair">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hair">
        <color indexed="64"/>
      </right>
      <top style="thin">
        <color indexed="64"/>
      </top>
      <bottom style="thin">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diagonal/>
    </border>
    <border>
      <left style="thin">
        <color indexed="64"/>
      </left>
      <right/>
      <top style="hair">
        <color indexed="64"/>
      </top>
      <bottom style="hair">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diagonal/>
    </border>
    <border>
      <left style="medium">
        <color indexed="64"/>
      </left>
      <right style="hair">
        <color indexed="64"/>
      </right>
      <top style="medium">
        <color indexed="64"/>
      </top>
      <bottom/>
      <diagonal/>
    </border>
    <border>
      <left style="hair">
        <color indexed="64"/>
      </left>
      <right/>
      <top style="medium">
        <color indexed="64"/>
      </top>
      <bottom/>
      <diagonal/>
    </border>
    <border>
      <left style="medium">
        <color indexed="64"/>
      </left>
      <right style="hair">
        <color indexed="64"/>
      </right>
      <top/>
      <bottom style="hair">
        <color indexed="64"/>
      </bottom>
      <diagonal/>
    </border>
    <border>
      <left style="hair">
        <color indexed="64"/>
      </left>
      <right/>
      <top/>
      <bottom style="medium">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top style="medium">
        <color indexed="64"/>
      </top>
      <bottom style="hair">
        <color indexed="64"/>
      </bottom>
      <diagonal/>
    </border>
    <border>
      <left style="thin">
        <color indexed="64"/>
      </left>
      <right/>
      <top style="hair">
        <color indexed="64"/>
      </top>
      <bottom style="medium">
        <color indexed="64"/>
      </bottom>
      <diagonal/>
    </border>
    <border>
      <left/>
      <right style="thin">
        <color indexed="64"/>
      </right>
      <top style="medium">
        <color indexed="64"/>
      </top>
      <bottom style="hair">
        <color indexed="64"/>
      </bottom>
      <diagonal/>
    </border>
    <border>
      <left/>
      <right style="thin">
        <color indexed="64"/>
      </right>
      <top style="hair">
        <color indexed="64"/>
      </top>
      <bottom style="medium">
        <color indexed="64"/>
      </bottom>
      <diagonal/>
    </border>
    <border>
      <left/>
      <right/>
      <top/>
      <bottom style="medium">
        <color indexed="30"/>
      </bottom>
      <diagonal/>
    </border>
    <border>
      <left style="thin">
        <color indexed="64"/>
      </left>
      <right style="hair">
        <color indexed="64"/>
      </right>
      <top/>
      <bottom style="thin">
        <color indexed="64"/>
      </bottom>
      <diagonal/>
    </border>
    <border>
      <left/>
      <right style="hair">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medium">
        <color indexed="64"/>
      </right>
      <top/>
      <bottom style="thin">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medium">
        <color indexed="64"/>
      </bottom>
      <diagonal style="thin">
        <color indexed="64"/>
      </diagonal>
    </border>
    <border diagonalUp="1">
      <left style="thin">
        <color indexed="64"/>
      </left>
      <right style="medium">
        <color indexed="64"/>
      </right>
      <top style="thin">
        <color indexed="64"/>
      </top>
      <bottom style="medium">
        <color indexed="64"/>
      </bottom>
      <diagonal style="thin">
        <color indexed="64"/>
      </diagonal>
    </border>
    <border diagonalUp="1">
      <left style="thin">
        <color indexed="64"/>
      </left>
      <right style="medium">
        <color indexed="64"/>
      </right>
      <top style="medium">
        <color indexed="64"/>
      </top>
      <bottom style="thin">
        <color indexed="64"/>
      </bottom>
      <diagonal style="thin">
        <color indexed="64"/>
      </diagonal>
    </border>
    <border diagonalUp="1">
      <left style="thin">
        <color indexed="64"/>
      </left>
      <right style="thin">
        <color indexed="64"/>
      </right>
      <top/>
      <bottom style="medium">
        <color indexed="64"/>
      </bottom>
      <diagonal style="thin">
        <color indexed="64"/>
      </diagonal>
    </border>
    <border diagonalUp="1">
      <left style="thin">
        <color indexed="64"/>
      </left>
      <right/>
      <top style="medium">
        <color indexed="64"/>
      </top>
      <bottom style="thin">
        <color indexed="64"/>
      </bottom>
      <diagonal style="thin">
        <color indexed="64"/>
      </diagonal>
    </border>
    <border>
      <left/>
      <right/>
      <top/>
      <bottom style="medium">
        <color indexed="30"/>
      </bottom>
      <diagonal/>
    </border>
    <border>
      <left style="medium">
        <color indexed="64"/>
      </left>
      <right style="medium">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top/>
      <bottom style="medium">
        <color indexed="64"/>
      </bottom>
      <diagonal/>
    </border>
    <border>
      <left style="hair">
        <color indexed="64"/>
      </left>
      <right/>
      <top/>
      <bottom style="thin">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thin">
        <color indexed="64"/>
      </left>
      <right style="hair">
        <color indexed="64"/>
      </right>
      <top style="medium">
        <color indexed="64"/>
      </top>
      <bottom/>
      <diagonal/>
    </border>
    <border>
      <left style="hair">
        <color auto="1"/>
      </left>
      <right/>
      <top style="medium">
        <color indexed="64"/>
      </top>
      <bottom style="hair">
        <color indexed="64"/>
      </bottom>
      <diagonal/>
    </border>
    <border>
      <left style="hair">
        <color auto="1"/>
      </left>
      <right/>
      <top style="hair">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diagonalUp="1">
      <left style="thin">
        <color indexed="64"/>
      </left>
      <right/>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top/>
      <bottom style="medium">
        <color indexed="64"/>
      </bottom>
      <diagonal style="thin">
        <color indexed="64"/>
      </diagonal>
    </border>
    <border diagonalUp="1">
      <left style="thin">
        <color indexed="64"/>
      </left>
      <right style="medium">
        <color indexed="64"/>
      </right>
      <top/>
      <bottom style="thin">
        <color indexed="64"/>
      </bottom>
      <diagonal style="thin">
        <color indexed="64"/>
      </diagonal>
    </border>
    <border diagonalUp="1">
      <left style="medium">
        <color indexed="64"/>
      </left>
      <right style="thin">
        <color indexed="64"/>
      </right>
      <top style="medium">
        <color indexed="64"/>
      </top>
      <bottom style="thin">
        <color indexed="64"/>
      </bottom>
      <diagonal style="thin">
        <color indexed="64"/>
      </diagonal>
    </border>
    <border diagonalUp="1">
      <left style="thin">
        <color indexed="64"/>
      </left>
      <right style="thin">
        <color indexed="64"/>
      </right>
      <top style="medium">
        <color indexed="64"/>
      </top>
      <bottom style="thin">
        <color indexed="64"/>
      </bottom>
      <diagonal style="thin">
        <color indexed="64"/>
      </diagonal>
    </border>
    <border diagonalUp="1">
      <left style="medium">
        <color indexed="64"/>
      </left>
      <right style="thin">
        <color indexed="64"/>
      </right>
      <top style="thin">
        <color indexed="64"/>
      </top>
      <bottom style="thin">
        <color indexed="64"/>
      </bottom>
      <diagonal style="thin">
        <color indexed="64"/>
      </diagonal>
    </border>
    <border>
      <left/>
      <right style="hair">
        <color indexed="64"/>
      </right>
      <top style="hair">
        <color indexed="64"/>
      </top>
      <bottom style="hair">
        <color indexed="64"/>
      </bottom>
      <diagonal/>
    </border>
    <border diagonalUp="1">
      <left style="thin">
        <color indexed="64"/>
      </left>
      <right style="thin">
        <color indexed="64"/>
      </right>
      <top style="medium">
        <color indexed="64"/>
      </top>
      <bottom/>
      <diagonal style="thin">
        <color indexed="64"/>
      </diagonal>
    </border>
    <border diagonalUp="1">
      <left style="thin">
        <color indexed="64"/>
      </left>
      <right style="thin">
        <color indexed="64"/>
      </right>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bottom style="thin">
        <color theme="1" tint="0.499984740745262"/>
      </bottom>
      <diagonal/>
    </border>
    <border>
      <left style="thin">
        <color theme="1" tint="0.499984740745262"/>
      </left>
      <right style="thin">
        <color theme="1" tint="0.499984740745262"/>
      </right>
      <top style="thin">
        <color theme="1" tint="0.499984740745262"/>
      </top>
      <bottom/>
      <diagonal/>
    </border>
    <border>
      <left style="thin">
        <color theme="1" tint="0.499984740745262"/>
      </left>
      <right style="thin">
        <color theme="1" tint="0.499984740745262"/>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indexed="64"/>
      </left>
      <right/>
      <top/>
      <bottom style="hair">
        <color indexed="64"/>
      </bottom>
      <diagonal/>
    </border>
    <border>
      <left/>
      <right style="thin">
        <color indexed="64"/>
      </right>
      <top/>
      <bottom style="hair">
        <color indexed="64"/>
      </bottom>
      <diagonal/>
    </border>
    <border>
      <left style="medium">
        <color indexed="64"/>
      </left>
      <right style="thin">
        <color indexed="64"/>
      </right>
      <top/>
      <bottom style="hair">
        <color indexed="64"/>
      </bottom>
      <diagonal/>
    </border>
    <border>
      <left/>
      <right style="thin">
        <color theme="0" tint="-0.499984740745262"/>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top/>
      <bottom style="thin">
        <color theme="1" tint="0.499984740745262"/>
      </bottom>
      <diagonal/>
    </border>
    <border>
      <left style="thin">
        <color theme="1" tint="0.499984740745262"/>
      </left>
      <right/>
      <top style="thin">
        <color theme="1" tint="0.499984740745262"/>
      </top>
      <bottom style="thin">
        <color theme="0" tint="-0.499984740745262"/>
      </bottom>
      <diagonal/>
    </border>
    <border>
      <left/>
      <right style="thin">
        <color theme="0" tint="-0.499984740745262"/>
      </right>
      <top style="thin">
        <color theme="1"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diagonalUp="1">
      <left/>
      <right/>
      <top/>
      <bottom/>
      <diagonal style="thin">
        <color indexed="64"/>
      </diagonal>
    </border>
    <border diagonalUp="1">
      <left style="thin">
        <color indexed="64"/>
      </left>
      <right style="thin">
        <color indexed="64"/>
      </right>
      <top/>
      <bottom/>
      <diagonal style="thin">
        <color indexed="64"/>
      </diagonal>
    </border>
    <border diagonalUp="1">
      <left style="thin">
        <color indexed="64"/>
      </left>
      <right style="medium">
        <color indexed="64"/>
      </right>
      <top style="thin">
        <color indexed="64"/>
      </top>
      <bottom/>
      <diagonal style="thin">
        <color indexed="64"/>
      </diagonal>
    </border>
    <border>
      <left style="thin">
        <color theme="1" tint="0.499984740745262"/>
      </left>
      <right/>
      <top style="thin">
        <color theme="1" tint="0.499984740745262"/>
      </top>
      <bottom/>
      <diagonal/>
    </border>
    <border>
      <left/>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top/>
      <bottom style="thin">
        <color theme="1" tint="0.499984740745262"/>
      </bottom>
      <diagonal/>
    </border>
    <border>
      <left/>
      <right style="thin">
        <color theme="1" tint="0.499984740745262"/>
      </right>
      <top/>
      <bottom style="thin">
        <color theme="1" tint="0.499984740745262"/>
      </bottom>
      <diagonal/>
    </border>
    <border>
      <left style="thin">
        <color indexed="64"/>
      </left>
      <right style="thin">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medium">
        <color indexed="64"/>
      </right>
      <top style="thin">
        <color indexed="64"/>
      </top>
      <bottom style="double">
        <color indexed="64"/>
      </bottom>
      <diagonal/>
    </border>
    <border diagonalUp="1">
      <left style="thin">
        <color indexed="64"/>
      </left>
      <right style="medium">
        <color indexed="64"/>
      </right>
      <top style="thin">
        <color indexed="64"/>
      </top>
      <bottom style="thin">
        <color indexed="64"/>
      </bottom>
      <diagonal style="thin">
        <color indexed="64"/>
      </diagonal>
    </border>
  </borders>
  <cellStyleXfs count="106">
    <xf numFmtId="0" fontId="0" fillId="0" borderId="0">
      <alignment vertical="center"/>
    </xf>
    <xf numFmtId="0" fontId="13" fillId="2" borderId="0" applyNumberFormat="0" applyBorder="0" applyAlignment="0" applyProtection="0">
      <alignment vertical="center"/>
    </xf>
    <xf numFmtId="0" fontId="13" fillId="3" borderId="0" applyNumberFormat="0" applyBorder="0" applyAlignment="0" applyProtection="0">
      <alignment vertical="center"/>
    </xf>
    <xf numFmtId="0" fontId="13" fillId="4" borderId="0" applyNumberFormat="0" applyBorder="0" applyAlignment="0" applyProtection="0">
      <alignment vertical="center"/>
    </xf>
    <xf numFmtId="0" fontId="13" fillId="5" borderId="0" applyNumberFormat="0" applyBorder="0" applyAlignment="0" applyProtection="0">
      <alignment vertical="center"/>
    </xf>
    <xf numFmtId="0" fontId="13" fillId="6" borderId="0" applyNumberFormat="0" applyBorder="0" applyAlignment="0" applyProtection="0">
      <alignment vertical="center"/>
    </xf>
    <xf numFmtId="0" fontId="13" fillId="7" borderId="0" applyNumberFormat="0" applyBorder="0" applyAlignment="0" applyProtection="0">
      <alignment vertical="center"/>
    </xf>
    <xf numFmtId="0" fontId="13" fillId="8"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5" borderId="0" applyNumberFormat="0" applyBorder="0" applyAlignment="0" applyProtection="0">
      <alignment vertical="center"/>
    </xf>
    <xf numFmtId="0" fontId="13" fillId="8" borderId="0" applyNumberFormat="0" applyBorder="0" applyAlignment="0" applyProtection="0">
      <alignment vertical="center"/>
    </xf>
    <xf numFmtId="0" fontId="13" fillId="11" borderId="0" applyNumberFormat="0" applyBorder="0" applyAlignment="0" applyProtection="0">
      <alignment vertical="center"/>
    </xf>
    <xf numFmtId="0" fontId="14" fillId="12" borderId="0" applyNumberFormat="0" applyBorder="0" applyAlignment="0" applyProtection="0">
      <alignment vertical="center"/>
    </xf>
    <xf numFmtId="0" fontId="14" fillId="9" borderId="0" applyNumberFormat="0" applyBorder="0" applyAlignment="0" applyProtection="0">
      <alignment vertical="center"/>
    </xf>
    <xf numFmtId="0" fontId="14" fillId="10"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5" borderId="0" applyNumberFormat="0" applyBorder="0" applyAlignment="0" applyProtection="0">
      <alignment vertical="center"/>
    </xf>
    <xf numFmtId="0" fontId="14" fillId="16"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9" borderId="0" applyNumberFormat="0" applyBorder="0" applyAlignment="0" applyProtection="0">
      <alignment vertical="center"/>
    </xf>
    <xf numFmtId="0" fontId="15" fillId="0" borderId="0" applyNumberFormat="0" applyFill="0" applyBorder="0" applyAlignment="0" applyProtection="0">
      <alignment vertical="center"/>
    </xf>
    <xf numFmtId="0" fontId="16" fillId="20" borderId="1" applyNumberFormat="0" applyAlignment="0" applyProtection="0">
      <alignment vertical="center"/>
    </xf>
    <xf numFmtId="0" fontId="17" fillId="21" borderId="0" applyNumberFormat="0" applyBorder="0" applyAlignment="0" applyProtection="0">
      <alignment vertical="center"/>
    </xf>
    <xf numFmtId="9" fontId="11" fillId="0" borderId="0" applyFont="0" applyFill="0" applyBorder="0" applyAlignment="0" applyProtection="0">
      <alignment vertical="center"/>
    </xf>
    <xf numFmtId="0" fontId="13" fillId="22" borderId="2" applyNumberFormat="0" applyFont="0" applyAlignment="0" applyProtection="0">
      <alignment vertical="center"/>
    </xf>
    <xf numFmtId="0" fontId="18" fillId="0" borderId="3" applyNumberFormat="0" applyFill="0" applyAlignment="0" applyProtection="0">
      <alignment vertical="center"/>
    </xf>
    <xf numFmtId="0" fontId="19" fillId="3" borderId="0" applyNumberFormat="0" applyBorder="0" applyAlignment="0" applyProtection="0">
      <alignment vertical="center"/>
    </xf>
    <xf numFmtId="0" fontId="20" fillId="23" borderId="4" applyNumberFormat="0" applyAlignment="0" applyProtection="0">
      <alignment vertical="center"/>
    </xf>
    <xf numFmtId="0" fontId="21" fillId="0" borderId="0" applyNumberFormat="0" applyFill="0" applyBorder="0" applyAlignment="0" applyProtection="0">
      <alignment vertical="center"/>
    </xf>
    <xf numFmtId="38" fontId="11" fillId="0" borderId="0" applyFont="0" applyFill="0" applyBorder="0" applyAlignment="0" applyProtection="0">
      <alignment vertical="center"/>
    </xf>
    <xf numFmtId="0" fontId="22" fillId="0" borderId="5" applyNumberFormat="0" applyFill="0" applyAlignment="0" applyProtection="0">
      <alignment vertical="center"/>
    </xf>
    <xf numFmtId="0" fontId="23" fillId="0" borderId="6" applyNumberFormat="0" applyFill="0" applyAlignment="0" applyProtection="0">
      <alignment vertical="center"/>
    </xf>
    <xf numFmtId="0" fontId="24" fillId="0" borderId="7" applyNumberFormat="0" applyFill="0" applyAlignment="0" applyProtection="0">
      <alignment vertical="center"/>
    </xf>
    <xf numFmtId="0" fontId="24" fillId="0" borderId="0" applyNumberFormat="0" applyFill="0" applyBorder="0" applyAlignment="0" applyProtection="0">
      <alignment vertical="center"/>
    </xf>
    <xf numFmtId="0" fontId="25" fillId="0" borderId="8" applyNumberFormat="0" applyFill="0" applyAlignment="0" applyProtection="0">
      <alignment vertical="center"/>
    </xf>
    <xf numFmtId="0" fontId="26" fillId="23" borderId="9" applyNumberFormat="0" applyAlignment="0" applyProtection="0">
      <alignment vertical="center"/>
    </xf>
    <xf numFmtId="0" fontId="27" fillId="0" borderId="0" applyNumberFormat="0" applyFill="0" applyBorder="0" applyAlignment="0" applyProtection="0">
      <alignment vertical="center"/>
    </xf>
    <xf numFmtId="0" fontId="28" fillId="7" borderId="4" applyNumberFormat="0" applyAlignment="0" applyProtection="0">
      <alignment vertical="center"/>
    </xf>
    <xf numFmtId="0" fontId="30" fillId="0" borderId="0"/>
    <xf numFmtId="0" fontId="29" fillId="4" borderId="0" applyNumberFormat="0" applyBorder="0" applyAlignment="0" applyProtection="0">
      <alignment vertical="center"/>
    </xf>
    <xf numFmtId="0" fontId="10" fillId="0" borderId="0">
      <alignment vertical="center"/>
    </xf>
    <xf numFmtId="0" fontId="9" fillId="0" borderId="0">
      <alignment vertical="center"/>
    </xf>
    <xf numFmtId="0" fontId="8" fillId="0" borderId="0">
      <alignment vertical="center"/>
    </xf>
    <xf numFmtId="0" fontId="35" fillId="0" borderId="0" applyNumberFormat="0" applyFill="0" applyBorder="0" applyAlignment="0" applyProtection="0">
      <alignment vertical="center"/>
    </xf>
    <xf numFmtId="38" fontId="11" fillId="0" borderId="0" applyFont="0" applyFill="0" applyBorder="0" applyAlignment="0" applyProtection="0">
      <alignment vertical="center"/>
    </xf>
    <xf numFmtId="9" fontId="11" fillId="0" borderId="0" applyFont="0" applyFill="0" applyBorder="0" applyAlignment="0" applyProtection="0">
      <alignment vertical="center"/>
    </xf>
    <xf numFmtId="0" fontId="5" fillId="0" borderId="0">
      <alignment vertical="center"/>
    </xf>
    <xf numFmtId="0" fontId="13" fillId="2" borderId="0" applyNumberFormat="0" applyBorder="0" applyAlignment="0" applyProtection="0">
      <alignment vertical="center"/>
    </xf>
    <xf numFmtId="0" fontId="13" fillId="3" borderId="0" applyNumberFormat="0" applyBorder="0" applyAlignment="0" applyProtection="0">
      <alignment vertical="center"/>
    </xf>
    <xf numFmtId="0" fontId="13" fillId="4" borderId="0" applyNumberFormat="0" applyBorder="0" applyAlignment="0" applyProtection="0">
      <alignment vertical="center"/>
    </xf>
    <xf numFmtId="0" fontId="13" fillId="5" borderId="0" applyNumberFormat="0" applyBorder="0" applyAlignment="0" applyProtection="0">
      <alignment vertical="center"/>
    </xf>
    <xf numFmtId="0" fontId="13" fillId="6" borderId="0" applyNumberFormat="0" applyBorder="0" applyAlignment="0" applyProtection="0">
      <alignment vertical="center"/>
    </xf>
    <xf numFmtId="0" fontId="13" fillId="7" borderId="0" applyNumberFormat="0" applyBorder="0" applyAlignment="0" applyProtection="0">
      <alignment vertical="center"/>
    </xf>
    <xf numFmtId="0" fontId="13" fillId="8"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5" borderId="0" applyNumberFormat="0" applyBorder="0" applyAlignment="0" applyProtection="0">
      <alignment vertical="center"/>
    </xf>
    <xf numFmtId="0" fontId="13" fillId="8" borderId="0" applyNumberFormat="0" applyBorder="0" applyAlignment="0" applyProtection="0">
      <alignment vertical="center"/>
    </xf>
    <xf numFmtId="0" fontId="13" fillId="11" borderId="0" applyNumberFormat="0" applyBorder="0" applyAlignment="0" applyProtection="0">
      <alignment vertical="center"/>
    </xf>
    <xf numFmtId="0" fontId="14" fillId="12" borderId="0" applyNumberFormat="0" applyBorder="0" applyAlignment="0" applyProtection="0">
      <alignment vertical="center"/>
    </xf>
    <xf numFmtId="0" fontId="14" fillId="9" borderId="0" applyNumberFormat="0" applyBorder="0" applyAlignment="0" applyProtection="0">
      <alignment vertical="center"/>
    </xf>
    <xf numFmtId="0" fontId="14" fillId="10"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5" borderId="0" applyNumberFormat="0" applyBorder="0" applyAlignment="0" applyProtection="0">
      <alignment vertical="center"/>
    </xf>
    <xf numFmtId="0" fontId="14" fillId="16"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9" borderId="0" applyNumberFormat="0" applyBorder="0" applyAlignment="0" applyProtection="0">
      <alignment vertical="center"/>
    </xf>
    <xf numFmtId="0" fontId="15" fillId="0" borderId="0" applyNumberFormat="0" applyFill="0" applyBorder="0" applyAlignment="0" applyProtection="0">
      <alignment vertical="center"/>
    </xf>
    <xf numFmtId="0" fontId="16" fillId="20" borderId="1" applyNumberFormat="0" applyAlignment="0" applyProtection="0">
      <alignment vertical="center"/>
    </xf>
    <xf numFmtId="0" fontId="17" fillId="21" borderId="0" applyNumberFormat="0" applyBorder="0" applyAlignment="0" applyProtection="0">
      <alignment vertical="center"/>
    </xf>
    <xf numFmtId="0" fontId="13" fillId="22" borderId="2" applyNumberFormat="0" applyFont="0" applyAlignment="0" applyProtection="0">
      <alignment vertical="center"/>
    </xf>
    <xf numFmtId="0" fontId="18" fillId="0" borderId="3" applyNumberFormat="0" applyFill="0" applyAlignment="0" applyProtection="0">
      <alignment vertical="center"/>
    </xf>
    <xf numFmtId="0" fontId="19" fillId="3" borderId="0" applyNumberFormat="0" applyBorder="0" applyAlignment="0" applyProtection="0">
      <alignment vertical="center"/>
    </xf>
    <xf numFmtId="0" fontId="20" fillId="23" borderId="4" applyNumberFormat="0" applyAlignment="0" applyProtection="0">
      <alignment vertical="center"/>
    </xf>
    <xf numFmtId="0" fontId="21" fillId="0" borderId="0" applyNumberFormat="0" applyFill="0" applyBorder="0" applyAlignment="0" applyProtection="0">
      <alignment vertical="center"/>
    </xf>
    <xf numFmtId="0" fontId="22" fillId="0" borderId="5" applyNumberFormat="0" applyFill="0" applyAlignment="0" applyProtection="0">
      <alignment vertical="center"/>
    </xf>
    <xf numFmtId="0" fontId="23" fillId="0" borderId="6" applyNumberFormat="0" applyFill="0" applyAlignment="0" applyProtection="0">
      <alignment vertical="center"/>
    </xf>
    <xf numFmtId="0" fontId="24" fillId="0" borderId="134" applyNumberFormat="0" applyFill="0" applyAlignment="0" applyProtection="0">
      <alignment vertical="center"/>
    </xf>
    <xf numFmtId="0" fontId="24" fillId="0" borderId="0" applyNumberFormat="0" applyFill="0" applyBorder="0" applyAlignment="0" applyProtection="0">
      <alignment vertical="center"/>
    </xf>
    <xf numFmtId="0" fontId="25" fillId="0" borderId="8" applyNumberFormat="0" applyFill="0" applyAlignment="0" applyProtection="0">
      <alignment vertical="center"/>
    </xf>
    <xf numFmtId="0" fontId="26" fillId="23" borderId="9" applyNumberFormat="0" applyAlignment="0" applyProtection="0">
      <alignment vertical="center"/>
    </xf>
    <xf numFmtId="0" fontId="27" fillId="0" borderId="0" applyNumberFormat="0" applyFill="0" applyBorder="0" applyAlignment="0" applyProtection="0">
      <alignment vertical="center"/>
    </xf>
    <xf numFmtId="0" fontId="28" fillId="7" borderId="4" applyNumberFormat="0" applyAlignment="0" applyProtection="0">
      <alignment vertical="center"/>
    </xf>
    <xf numFmtId="0" fontId="30" fillId="0" borderId="0"/>
    <xf numFmtId="0" fontId="29" fillId="4" borderId="0" applyNumberFormat="0" applyBorder="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11"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24" fillId="0" borderId="153" applyNumberFormat="0" applyFill="0" applyAlignment="0" applyProtection="0">
      <alignment vertical="center"/>
    </xf>
    <xf numFmtId="0" fontId="4" fillId="0" borderId="0">
      <alignment vertical="center"/>
    </xf>
    <xf numFmtId="0" fontId="4" fillId="0" borderId="0">
      <alignment vertical="center"/>
    </xf>
    <xf numFmtId="0" fontId="4" fillId="0" borderId="0">
      <alignment vertical="center"/>
    </xf>
  </cellStyleXfs>
  <cellXfs count="1601">
    <xf numFmtId="0" fontId="0" fillId="0" borderId="0" xfId="0">
      <alignment vertical="center"/>
    </xf>
    <xf numFmtId="0" fontId="32" fillId="0" borderId="0" xfId="0" applyFont="1">
      <alignment vertical="center"/>
    </xf>
    <xf numFmtId="0" fontId="31" fillId="0" borderId="0" xfId="0" applyFont="1">
      <alignment vertical="center"/>
    </xf>
    <xf numFmtId="178" fontId="31" fillId="0" borderId="10" xfId="28" applyNumberFormat="1" applyFont="1" applyBorder="1" applyAlignment="1">
      <alignment vertical="center" wrapText="1"/>
    </xf>
    <xf numFmtId="178" fontId="31" fillId="0" borderId="22" xfId="28" applyNumberFormat="1" applyFont="1" applyBorder="1" applyAlignment="1">
      <alignment vertical="center" wrapText="1"/>
    </xf>
    <xf numFmtId="178" fontId="31" fillId="0" borderId="26" xfId="28" applyNumberFormat="1" applyFont="1" applyBorder="1" applyAlignment="1">
      <alignment vertical="center" wrapText="1"/>
    </xf>
    <xf numFmtId="178" fontId="31" fillId="0" borderId="11" xfId="28" applyNumberFormat="1" applyFont="1" applyBorder="1" applyAlignment="1">
      <alignment vertical="center" wrapText="1"/>
    </xf>
    <xf numFmtId="178" fontId="31" fillId="0" borderId="77" xfId="28" applyNumberFormat="1" applyFont="1" applyBorder="1" applyAlignment="1">
      <alignment vertical="center" wrapText="1"/>
    </xf>
    <xf numFmtId="0" fontId="34" fillId="28" borderId="96" xfId="0" applyFont="1" applyFill="1" applyBorder="1" applyAlignment="1" applyProtection="1">
      <alignment horizontal="center" vertical="center"/>
      <protection locked="0"/>
    </xf>
    <xf numFmtId="0" fontId="34" fillId="28" borderId="27" xfId="0" applyFont="1" applyFill="1" applyBorder="1" applyAlignment="1" applyProtection="1">
      <alignment horizontal="center" vertical="center"/>
      <protection locked="0"/>
    </xf>
    <xf numFmtId="0" fontId="34" fillId="28" borderId="43" xfId="0" applyFont="1" applyFill="1" applyBorder="1" applyAlignment="1" applyProtection="1">
      <alignment horizontal="center" vertical="center"/>
      <protection locked="0"/>
    </xf>
    <xf numFmtId="0" fontId="34" fillId="28" borderId="119" xfId="0" applyFont="1" applyFill="1" applyBorder="1" applyAlignment="1" applyProtection="1">
      <alignment vertical="center" wrapText="1"/>
      <protection locked="0"/>
    </xf>
    <xf numFmtId="176" fontId="49" fillId="28" borderId="79" xfId="0" applyNumberFormat="1" applyFont="1" applyFill="1" applyBorder="1" applyProtection="1">
      <alignment vertical="center"/>
      <protection locked="0"/>
    </xf>
    <xf numFmtId="0" fontId="34" fillId="28" borderId="10" xfId="0" applyFont="1" applyFill="1" applyBorder="1" applyAlignment="1" applyProtection="1">
      <alignment vertical="center" wrapText="1"/>
      <protection locked="0"/>
    </xf>
    <xf numFmtId="176" fontId="72" fillId="28" borderId="10" xfId="0" applyNumberFormat="1" applyFont="1" applyFill="1" applyBorder="1" applyProtection="1">
      <alignment vertical="center"/>
      <protection locked="0"/>
    </xf>
    <xf numFmtId="176" fontId="49" fillId="28" borderId="10" xfId="0" applyNumberFormat="1" applyFont="1" applyFill="1" applyBorder="1" applyProtection="1">
      <alignment vertical="center"/>
      <protection locked="0"/>
    </xf>
    <xf numFmtId="0" fontId="34" fillId="28" borderId="28" xfId="0" applyFont="1" applyFill="1" applyBorder="1" applyAlignment="1" applyProtection="1">
      <alignment vertical="center" wrapText="1"/>
      <protection locked="0"/>
    </xf>
    <xf numFmtId="38" fontId="47" fillId="25" borderId="18" xfId="34" applyFont="1" applyFill="1" applyBorder="1" applyAlignment="1" applyProtection="1">
      <alignment vertical="center" shrinkToFit="1"/>
    </xf>
    <xf numFmtId="176" fontId="49" fillId="28" borderId="103" xfId="0" applyNumberFormat="1" applyFont="1" applyFill="1" applyBorder="1" applyProtection="1">
      <alignment vertical="center"/>
      <protection locked="0"/>
    </xf>
    <xf numFmtId="176" fontId="72" fillId="28" borderId="12" xfId="0" applyNumberFormat="1" applyFont="1" applyFill="1" applyBorder="1" applyProtection="1">
      <alignment vertical="center"/>
      <protection locked="0"/>
    </xf>
    <xf numFmtId="176" fontId="49" fillId="28" borderId="12" xfId="0" applyNumberFormat="1" applyFont="1" applyFill="1" applyBorder="1" applyProtection="1">
      <alignment vertical="center"/>
      <protection locked="0"/>
    </xf>
    <xf numFmtId="0" fontId="33" fillId="0" borderId="0" xfId="0" applyFont="1" applyAlignment="1">
      <alignment horizontal="center" vertical="center" wrapText="1"/>
    </xf>
    <xf numFmtId="178" fontId="31" fillId="0" borderId="12" xfId="28" applyNumberFormat="1" applyFont="1" applyBorder="1" applyAlignment="1">
      <alignment vertical="center" wrapText="1"/>
    </xf>
    <xf numFmtId="178" fontId="31" fillId="0" borderId="55" xfId="28" applyNumberFormat="1" applyFont="1" applyBorder="1" applyAlignment="1">
      <alignment vertical="center" wrapText="1"/>
    </xf>
    <xf numFmtId="178" fontId="31" fillId="0" borderId="17" xfId="28" applyNumberFormat="1" applyFont="1" applyBorder="1" applyAlignment="1">
      <alignment vertical="center" wrapText="1"/>
    </xf>
    <xf numFmtId="0" fontId="33" fillId="0" borderId="77" xfId="0" applyFont="1" applyBorder="1" applyAlignment="1">
      <alignment horizontal="center" vertical="center" wrapText="1"/>
    </xf>
    <xf numFmtId="0" fontId="33" fillId="0" borderId="10" xfId="0" applyFont="1" applyBorder="1" applyAlignment="1">
      <alignment horizontal="center" vertical="center" wrapText="1"/>
    </xf>
    <xf numFmtId="178" fontId="31" fillId="0" borderId="92" xfId="28" applyNumberFormat="1" applyFont="1" applyBorder="1" applyAlignment="1">
      <alignment vertical="center" wrapText="1"/>
    </xf>
    <xf numFmtId="0" fontId="33" fillId="0" borderId="50" xfId="0" applyFont="1" applyBorder="1" applyAlignment="1">
      <alignment horizontal="center" vertical="center" wrapText="1"/>
    </xf>
    <xf numFmtId="0" fontId="33" fillId="0" borderId="28" xfId="0" applyFont="1" applyBorder="1" applyAlignment="1">
      <alignment horizontal="center" vertical="center" wrapText="1"/>
    </xf>
    <xf numFmtId="0" fontId="33" fillId="0" borderId="100" xfId="0" applyFont="1" applyBorder="1" applyAlignment="1">
      <alignment horizontal="center" vertical="center" wrapText="1"/>
    </xf>
    <xf numFmtId="0" fontId="33" fillId="0" borderId="75" xfId="0" applyFont="1" applyBorder="1" applyAlignment="1">
      <alignment horizontal="center" vertical="center" wrapText="1"/>
    </xf>
    <xf numFmtId="0" fontId="33" fillId="0" borderId="17" xfId="0" applyFont="1" applyBorder="1" applyAlignment="1">
      <alignment horizontal="center" vertical="center"/>
    </xf>
    <xf numFmtId="0" fontId="33" fillId="0" borderId="12" xfId="0" applyFont="1" applyBorder="1" applyAlignment="1">
      <alignment horizontal="center" vertical="center"/>
    </xf>
    <xf numFmtId="0" fontId="33" fillId="0" borderId="55" xfId="0" applyFont="1" applyBorder="1" applyAlignment="1">
      <alignment horizontal="center" vertical="center"/>
    </xf>
    <xf numFmtId="0" fontId="57" fillId="0" borderId="0" xfId="0" applyFont="1" applyAlignment="1">
      <alignment horizontal="left" vertical="center"/>
    </xf>
    <xf numFmtId="0" fontId="33" fillId="0" borderId="92" xfId="0" applyFont="1" applyBorder="1" applyAlignment="1">
      <alignment horizontal="center" vertical="center"/>
    </xf>
    <xf numFmtId="0" fontId="33" fillId="0" borderId="22" xfId="0" applyFont="1" applyBorder="1" applyAlignment="1">
      <alignment horizontal="center" vertical="center"/>
    </xf>
    <xf numFmtId="0" fontId="33" fillId="0" borderId="26" xfId="0" applyFont="1" applyBorder="1" applyAlignment="1">
      <alignment horizontal="center" vertical="center"/>
    </xf>
    <xf numFmtId="0" fontId="43" fillId="26" borderId="23" xfId="0" applyFont="1" applyFill="1" applyBorder="1" applyAlignment="1" applyProtection="1">
      <alignment horizontal="center" vertical="center"/>
      <protection locked="0"/>
    </xf>
    <xf numFmtId="0" fontId="32" fillId="0" borderId="111" xfId="0" applyFont="1" applyBorder="1" applyAlignment="1">
      <alignment horizontal="center" vertical="center"/>
    </xf>
    <xf numFmtId="0" fontId="32" fillId="0" borderId="113" xfId="0" applyFont="1" applyBorder="1" applyAlignment="1">
      <alignment horizontal="center" vertical="center"/>
    </xf>
    <xf numFmtId="38" fontId="47" fillId="25" borderId="19" xfId="34" applyFont="1" applyFill="1" applyBorder="1" applyAlignment="1" applyProtection="1">
      <alignment vertical="center" shrinkToFit="1"/>
    </xf>
    <xf numFmtId="0" fontId="0" fillId="0" borderId="26" xfId="0" applyBorder="1">
      <alignment vertical="center"/>
    </xf>
    <xf numFmtId="0" fontId="0" fillId="0" borderId="50" xfId="0" applyBorder="1">
      <alignment vertical="center"/>
    </xf>
    <xf numFmtId="0" fontId="0" fillId="0" borderId="22" xfId="0" applyBorder="1">
      <alignment vertical="center"/>
    </xf>
    <xf numFmtId="0" fontId="0" fillId="0" borderId="77" xfId="0" applyBorder="1">
      <alignment vertical="center"/>
    </xf>
    <xf numFmtId="0" fontId="31" fillId="0" borderId="113" xfId="0" applyFont="1" applyBorder="1">
      <alignment vertical="center"/>
    </xf>
    <xf numFmtId="0" fontId="31" fillId="0" borderId="112" xfId="0" applyFont="1" applyBorder="1">
      <alignment vertical="center"/>
    </xf>
    <xf numFmtId="0" fontId="0" fillId="0" borderId="45" xfId="0" applyBorder="1">
      <alignment vertical="center"/>
    </xf>
    <xf numFmtId="0" fontId="0" fillId="0" borderId="21" xfId="0" applyBorder="1">
      <alignment vertical="center"/>
    </xf>
    <xf numFmtId="0" fontId="31" fillId="0" borderId="138" xfId="0" applyFont="1" applyBorder="1">
      <alignment vertical="center"/>
    </xf>
    <xf numFmtId="0" fontId="0" fillId="0" borderId="31" xfId="0" applyBorder="1">
      <alignment vertical="center"/>
    </xf>
    <xf numFmtId="0" fontId="0" fillId="0" borderId="93" xfId="0" applyBorder="1">
      <alignment vertical="center"/>
    </xf>
    <xf numFmtId="0" fontId="31" fillId="0" borderId="102" xfId="0" applyFont="1" applyBorder="1">
      <alignment vertical="center"/>
    </xf>
    <xf numFmtId="0" fontId="32" fillId="0" borderId="113" xfId="0" applyFont="1" applyBorder="1">
      <alignment vertical="center"/>
    </xf>
    <xf numFmtId="0" fontId="31" fillId="0" borderId="111" xfId="0" applyFont="1" applyBorder="1">
      <alignment vertical="center"/>
    </xf>
    <xf numFmtId="0" fontId="34" fillId="28" borderId="79" xfId="0" applyFont="1" applyFill="1" applyBorder="1" applyProtection="1">
      <alignment vertical="center"/>
      <protection locked="0"/>
    </xf>
    <xf numFmtId="0" fontId="43" fillId="24" borderId="35" xfId="0" applyFont="1" applyFill="1" applyBorder="1" applyAlignment="1" applyProtection="1">
      <alignment horizontal="center" vertical="center"/>
      <protection locked="0"/>
    </xf>
    <xf numFmtId="0" fontId="43" fillId="27" borderId="46" xfId="0" applyFont="1" applyFill="1" applyBorder="1" applyAlignment="1" applyProtection="1">
      <alignment horizontal="center" vertical="center"/>
      <protection locked="0"/>
    </xf>
    <xf numFmtId="0" fontId="89" fillId="0" borderId="0" xfId="0" applyFont="1">
      <alignment vertical="center"/>
    </xf>
    <xf numFmtId="0" fontId="33" fillId="0" borderId="54" xfId="28" applyNumberFormat="1" applyFont="1" applyBorder="1" applyAlignment="1">
      <alignment horizontal="center" vertical="center" wrapText="1"/>
    </xf>
    <xf numFmtId="0" fontId="33" fillId="0" borderId="34" xfId="28" applyNumberFormat="1" applyFont="1" applyBorder="1" applyAlignment="1">
      <alignment horizontal="center" vertical="center" wrapText="1"/>
    </xf>
    <xf numFmtId="0" fontId="90" fillId="0" borderId="110" xfId="0" applyFont="1" applyBorder="1" applyAlignment="1">
      <alignment vertical="center" wrapText="1"/>
    </xf>
    <xf numFmtId="0" fontId="33" fillId="0" borderId="76" xfId="28" applyNumberFormat="1" applyFont="1" applyBorder="1" applyAlignment="1">
      <alignment horizontal="center" vertical="center" wrapText="1"/>
    </xf>
    <xf numFmtId="0" fontId="33" fillId="0" borderId="21" xfId="28" applyNumberFormat="1" applyFont="1" applyBorder="1" applyAlignment="1">
      <alignment horizontal="center" vertical="center" wrapText="1"/>
    </xf>
    <xf numFmtId="0" fontId="33" fillId="0" borderId="22" xfId="28" applyNumberFormat="1" applyFont="1" applyBorder="1" applyAlignment="1">
      <alignment horizontal="center" vertical="center" wrapText="1"/>
    </xf>
    <xf numFmtId="0" fontId="33" fillId="0" borderId="26" xfId="28" applyNumberFormat="1" applyFont="1" applyBorder="1" applyAlignment="1">
      <alignment horizontal="center" vertical="center" wrapText="1"/>
    </xf>
    <xf numFmtId="0" fontId="43" fillId="26" borderId="18" xfId="0" applyFont="1" applyFill="1" applyBorder="1" applyAlignment="1" applyProtection="1">
      <alignment horizontal="center" vertical="center"/>
      <protection locked="0"/>
    </xf>
    <xf numFmtId="0" fontId="43" fillId="27" borderId="20" xfId="0" applyFont="1" applyFill="1" applyBorder="1" applyAlignment="1" applyProtection="1">
      <alignment horizontal="center" vertical="center"/>
      <protection locked="0"/>
    </xf>
    <xf numFmtId="177" fontId="49" fillId="25" borderId="102" xfId="34" applyNumberFormat="1" applyFont="1" applyFill="1" applyBorder="1" applyAlignment="1" applyProtection="1">
      <alignment vertical="center"/>
    </xf>
    <xf numFmtId="38" fontId="61" fillId="25" borderId="0" xfId="34" applyFont="1" applyFill="1" applyBorder="1" applyAlignment="1" applyProtection="1">
      <alignment vertical="center" shrinkToFit="1"/>
    </xf>
    <xf numFmtId="38" fontId="45" fillId="25" borderId="23" xfId="34" applyFont="1" applyFill="1" applyBorder="1" applyAlignment="1" applyProtection="1">
      <alignment vertical="center" shrinkToFit="1"/>
    </xf>
    <xf numFmtId="38" fontId="45" fillId="25" borderId="30" xfId="34" applyFont="1" applyFill="1" applyBorder="1" applyAlignment="1" applyProtection="1">
      <alignment vertical="center" shrinkToFit="1"/>
    </xf>
    <xf numFmtId="38" fontId="61" fillId="25" borderId="32" xfId="34" applyFont="1" applyFill="1" applyBorder="1" applyAlignment="1" applyProtection="1">
      <alignment vertical="center" shrinkToFit="1"/>
    </xf>
    <xf numFmtId="0" fontId="108" fillId="26" borderId="106" xfId="0" applyFont="1" applyFill="1" applyBorder="1" applyAlignment="1" applyProtection="1">
      <alignment horizontal="center" vertical="center" shrinkToFit="1"/>
      <protection locked="0"/>
    </xf>
    <xf numFmtId="0" fontId="108" fillId="24" borderId="11" xfId="0" applyFont="1" applyFill="1" applyBorder="1" applyAlignment="1" applyProtection="1">
      <alignment horizontal="center" vertical="center" shrinkToFit="1"/>
      <protection locked="0"/>
    </xf>
    <xf numFmtId="0" fontId="108" fillId="27" borderId="47" xfId="0" applyFont="1" applyFill="1" applyBorder="1" applyAlignment="1" applyProtection="1">
      <alignment horizontal="center" vertical="center" shrinkToFit="1"/>
      <protection locked="0"/>
    </xf>
    <xf numFmtId="0" fontId="108" fillId="26" borderId="19" xfId="0" applyFont="1" applyFill="1" applyBorder="1" applyAlignment="1" applyProtection="1">
      <alignment horizontal="center" vertical="center" shrinkToFit="1"/>
      <protection locked="0"/>
    </xf>
    <xf numFmtId="0" fontId="108" fillId="27" borderId="15" xfId="0" applyFont="1" applyFill="1" applyBorder="1" applyAlignment="1" applyProtection="1">
      <alignment horizontal="center" vertical="center" shrinkToFit="1"/>
      <protection locked="0"/>
    </xf>
    <xf numFmtId="176" fontId="49" fillId="28" borderId="28" xfId="0" applyNumberFormat="1" applyFont="1" applyFill="1" applyBorder="1" applyProtection="1">
      <alignment vertical="center"/>
      <protection locked="0"/>
    </xf>
    <xf numFmtId="176" fontId="49" fillId="28" borderId="55" xfId="0" applyNumberFormat="1" applyFont="1" applyFill="1" applyBorder="1" applyProtection="1">
      <alignment vertical="center"/>
      <protection locked="0"/>
    </xf>
    <xf numFmtId="0" fontId="101" fillId="0" borderId="183" xfId="0" applyFont="1" applyBorder="1" applyAlignment="1" applyProtection="1">
      <alignment horizontal="center" vertical="center"/>
      <protection locked="0"/>
    </xf>
    <xf numFmtId="0" fontId="101" fillId="0" borderId="187" xfId="0" applyFont="1" applyBorder="1" applyAlignment="1" applyProtection="1">
      <alignment horizontal="center" vertical="center"/>
      <protection locked="0"/>
    </xf>
    <xf numFmtId="0" fontId="0" fillId="25" borderId="0" xfId="0" applyFill="1" applyProtection="1">
      <alignment vertical="center"/>
    </xf>
    <xf numFmtId="0" fontId="43" fillId="25" borderId="0" xfId="0" applyFont="1" applyFill="1" applyProtection="1">
      <alignment vertical="center"/>
    </xf>
    <xf numFmtId="0" fontId="34" fillId="25" borderId="0" xfId="0" applyFont="1" applyFill="1" applyProtection="1">
      <alignment vertical="center"/>
    </xf>
    <xf numFmtId="0" fontId="0" fillId="0" borderId="0" xfId="0" applyProtection="1">
      <alignment vertical="center"/>
    </xf>
    <xf numFmtId="0" fontId="48" fillId="25" borderId="0" xfId="0" applyFont="1" applyFill="1" applyProtection="1">
      <alignment vertical="center"/>
    </xf>
    <xf numFmtId="0" fontId="48" fillId="0" borderId="0" xfId="0" applyFont="1" applyAlignment="1" applyProtection="1">
      <alignment horizontal="center" vertical="center"/>
    </xf>
    <xf numFmtId="49" fontId="47" fillId="25" borderId="0" xfId="0" applyNumberFormat="1" applyFont="1" applyFill="1" applyAlignment="1" applyProtection="1">
      <alignment horizontal="center" vertical="center"/>
    </xf>
    <xf numFmtId="49" fontId="47" fillId="25" borderId="0" xfId="0" applyNumberFormat="1" applyFont="1" applyFill="1" applyAlignment="1" applyProtection="1">
      <alignment horizontal="left" vertical="center"/>
    </xf>
    <xf numFmtId="0" fontId="42" fillId="25" borderId="0" xfId="0" applyFont="1" applyFill="1" applyProtection="1">
      <alignment vertical="center"/>
    </xf>
    <xf numFmtId="0" fontId="50" fillId="25" borderId="0" xfId="0" applyFont="1" applyFill="1" applyAlignment="1" applyProtection="1"/>
    <xf numFmtId="0" fontId="52" fillId="25" borderId="0" xfId="0" applyFont="1" applyFill="1" applyProtection="1">
      <alignment vertical="center"/>
    </xf>
    <xf numFmtId="0" fontId="52" fillId="0" borderId="0" xfId="0" applyFont="1" applyProtection="1">
      <alignment vertical="center"/>
    </xf>
    <xf numFmtId="0" fontId="51" fillId="25" borderId="69" xfId="0" applyFont="1" applyFill="1" applyBorder="1" applyProtection="1">
      <alignment vertical="center"/>
    </xf>
    <xf numFmtId="0" fontId="51" fillId="25" borderId="12" xfId="0" applyFont="1" applyFill="1" applyBorder="1" applyProtection="1">
      <alignment vertical="center"/>
    </xf>
    <xf numFmtId="0" fontId="51" fillId="25" borderId="35" xfId="0" applyFont="1" applyFill="1" applyBorder="1" applyProtection="1">
      <alignment vertical="center"/>
    </xf>
    <xf numFmtId="0" fontId="52" fillId="25" borderId="35" xfId="0" applyFont="1" applyFill="1" applyBorder="1" applyProtection="1">
      <alignment vertical="center"/>
    </xf>
    <xf numFmtId="49" fontId="42" fillId="25" borderId="0" xfId="0" applyNumberFormat="1" applyFont="1" applyFill="1" applyAlignment="1" applyProtection="1">
      <alignment horizontal="left" vertical="center"/>
    </xf>
    <xf numFmtId="49" fontId="50" fillId="25" borderId="0" xfId="0" applyNumberFormat="1" applyFont="1" applyFill="1" applyAlignment="1" applyProtection="1">
      <alignment horizontal="left" vertical="center"/>
    </xf>
    <xf numFmtId="0" fontId="50" fillId="25" borderId="0" xfId="0" applyFont="1" applyFill="1" applyProtection="1">
      <alignment vertical="center"/>
    </xf>
    <xf numFmtId="0" fontId="51" fillId="25" borderId="0" xfId="0" applyFont="1" applyFill="1" applyProtection="1">
      <alignment vertical="center"/>
    </xf>
    <xf numFmtId="0" fontId="57" fillId="25" borderId="14" xfId="0" applyFont="1" applyFill="1" applyBorder="1" applyAlignment="1" applyProtection="1">
      <alignment horizontal="center" vertical="center"/>
    </xf>
    <xf numFmtId="0" fontId="57" fillId="0" borderId="29" xfId="0" applyFont="1" applyBorder="1" applyProtection="1">
      <alignment vertical="center"/>
    </xf>
    <xf numFmtId="0" fontId="57" fillId="25" borderId="32" xfId="0" applyFont="1" applyFill="1" applyBorder="1" applyAlignment="1" applyProtection="1">
      <alignment horizontal="center" vertical="center"/>
    </xf>
    <xf numFmtId="0" fontId="57" fillId="0" borderId="14" xfId="0" applyFont="1" applyBorder="1" applyProtection="1">
      <alignment vertical="center"/>
    </xf>
    <xf numFmtId="0" fontId="57" fillId="25" borderId="17" xfId="0" applyFont="1" applyFill="1" applyBorder="1" applyAlignment="1" applyProtection="1">
      <alignment horizontal="center" vertical="center"/>
    </xf>
    <xf numFmtId="0" fontId="57" fillId="25" borderId="75" xfId="0" applyFont="1" applyFill="1" applyBorder="1" applyAlignment="1" applyProtection="1">
      <alignment horizontal="left" vertical="center"/>
    </xf>
    <xf numFmtId="0" fontId="57" fillId="0" borderId="12" xfId="0" applyFont="1" applyBorder="1" applyAlignment="1" applyProtection="1">
      <alignment horizontal="center" vertical="center"/>
    </xf>
    <xf numFmtId="0" fontId="57" fillId="0" borderId="11" xfId="0" applyFont="1" applyBorder="1" applyProtection="1">
      <alignment vertical="center"/>
    </xf>
    <xf numFmtId="0" fontId="46" fillId="29" borderId="102" xfId="0" applyFont="1" applyFill="1" applyBorder="1" applyAlignment="1" applyProtection="1">
      <alignment horizontal="center" vertical="center"/>
    </xf>
    <xf numFmtId="0" fontId="57" fillId="25" borderId="12" xfId="0" applyFont="1" applyFill="1" applyBorder="1" applyAlignment="1" applyProtection="1">
      <alignment horizontal="center" vertical="center"/>
    </xf>
    <xf numFmtId="0" fontId="57" fillId="0" borderId="116" xfId="0" applyFont="1" applyBorder="1" applyProtection="1">
      <alignment vertical="center"/>
    </xf>
    <xf numFmtId="0" fontId="57" fillId="0" borderId="77" xfId="0" applyFont="1" applyBorder="1" applyProtection="1">
      <alignment vertical="center"/>
    </xf>
    <xf numFmtId="183" fontId="0" fillId="0" borderId="0" xfId="0" applyNumberFormat="1" applyProtection="1">
      <alignment vertical="center"/>
    </xf>
    <xf numFmtId="0" fontId="57" fillId="0" borderId="0" xfId="0" applyFont="1" applyProtection="1">
      <alignment vertical="center"/>
    </xf>
    <xf numFmtId="0" fontId="34" fillId="0" borderId="0" xfId="0" applyFont="1" applyProtection="1">
      <alignment vertical="center"/>
    </xf>
    <xf numFmtId="0" fontId="30" fillId="25" borderId="0" xfId="0" applyFont="1" applyFill="1" applyProtection="1">
      <alignment vertical="center"/>
    </xf>
    <xf numFmtId="0" fontId="30" fillId="25" borderId="0" xfId="0" applyFont="1" applyFill="1" applyAlignment="1" applyProtection="1">
      <alignment horizontal="center" vertical="top"/>
    </xf>
    <xf numFmtId="0" fontId="30" fillId="25" borderId="0" xfId="0" applyFont="1" applyFill="1" applyAlignment="1" applyProtection="1">
      <alignment horizontal="center" vertical="center"/>
    </xf>
    <xf numFmtId="0" fontId="55" fillId="0" borderId="0" xfId="0" applyFont="1" applyProtection="1">
      <alignment vertical="center"/>
    </xf>
    <xf numFmtId="0" fontId="46" fillId="0" borderId="0" xfId="0" applyFont="1" applyAlignment="1" applyProtection="1">
      <alignment horizontal="left" vertical="center"/>
    </xf>
    <xf numFmtId="0" fontId="50" fillId="0" borderId="0" xfId="0" applyFont="1" applyProtection="1">
      <alignment vertical="center"/>
    </xf>
    <xf numFmtId="0" fontId="51" fillId="0" borderId="79" xfId="0" applyFont="1" applyBorder="1" applyProtection="1">
      <alignment vertical="center"/>
    </xf>
    <xf numFmtId="0" fontId="51" fillId="25" borderId="23" xfId="0" applyFont="1" applyFill="1" applyBorder="1" applyProtection="1">
      <alignment vertical="center"/>
    </xf>
    <xf numFmtId="0" fontId="51" fillId="0" borderId="23" xfId="0" applyFont="1" applyBorder="1" applyProtection="1">
      <alignment vertical="center"/>
    </xf>
    <xf numFmtId="0" fontId="51" fillId="25" borderId="24" xfId="0" applyFont="1" applyFill="1" applyBorder="1" applyProtection="1">
      <alignment vertical="center"/>
    </xf>
    <xf numFmtId="0" fontId="99" fillId="33" borderId="45" xfId="0" applyFont="1" applyFill="1" applyBorder="1" applyProtection="1">
      <alignment vertical="center"/>
    </xf>
    <xf numFmtId="0" fontId="99" fillId="33" borderId="79" xfId="0" applyFont="1" applyFill="1" applyBorder="1" applyProtection="1">
      <alignment vertical="center"/>
    </xf>
    <xf numFmtId="0" fontId="99" fillId="33" borderId="75" xfId="0" applyFont="1" applyFill="1" applyBorder="1" applyProtection="1">
      <alignment vertical="center"/>
    </xf>
    <xf numFmtId="0" fontId="51" fillId="25" borderId="18" xfId="0" applyFont="1" applyFill="1" applyBorder="1" applyProtection="1">
      <alignment vertical="center"/>
    </xf>
    <xf numFmtId="0" fontId="45" fillId="25" borderId="104" xfId="0" applyFont="1" applyFill="1" applyBorder="1" applyProtection="1">
      <alignment vertical="center"/>
    </xf>
    <xf numFmtId="0" fontId="47" fillId="25" borderId="20" xfId="0" applyFont="1" applyFill="1" applyBorder="1" applyProtection="1">
      <alignment vertical="center"/>
    </xf>
    <xf numFmtId="0" fontId="51" fillId="25" borderId="20" xfId="0" applyFont="1" applyFill="1" applyBorder="1" applyProtection="1">
      <alignment vertical="center"/>
    </xf>
    <xf numFmtId="0" fontId="47" fillId="25" borderId="0" xfId="0" applyFont="1" applyFill="1" applyProtection="1">
      <alignment vertical="center"/>
    </xf>
    <xf numFmtId="0" fontId="51" fillId="25" borderId="37" xfId="0" applyFont="1" applyFill="1" applyBorder="1" applyProtection="1">
      <alignment vertical="center"/>
    </xf>
    <xf numFmtId="0" fontId="99" fillId="33" borderId="77" xfId="0" applyFont="1" applyFill="1" applyBorder="1" applyProtection="1">
      <alignment vertical="center"/>
    </xf>
    <xf numFmtId="0" fontId="45" fillId="25" borderId="0" xfId="0" applyFont="1" applyFill="1" applyProtection="1">
      <alignment vertical="center"/>
    </xf>
    <xf numFmtId="0" fontId="99" fillId="33" borderId="10" xfId="0" applyFont="1" applyFill="1" applyBorder="1" applyProtection="1">
      <alignment vertical="center"/>
    </xf>
    <xf numFmtId="0" fontId="45" fillId="25" borderId="36" xfId="0" applyFont="1" applyFill="1" applyBorder="1" applyProtection="1">
      <alignment vertical="center"/>
    </xf>
    <xf numFmtId="0" fontId="45" fillId="25" borderId="33" xfId="0" applyFont="1" applyFill="1" applyBorder="1" applyProtection="1">
      <alignment vertical="center"/>
    </xf>
    <xf numFmtId="0" fontId="45" fillId="25" borderId="0" xfId="0" applyFont="1" applyFill="1" applyAlignment="1" applyProtection="1">
      <alignment horizontal="center" vertical="center"/>
    </xf>
    <xf numFmtId="0" fontId="100" fillId="0" borderId="0" xfId="0" applyFont="1" applyProtection="1">
      <alignment vertical="center"/>
    </xf>
    <xf numFmtId="0" fontId="47" fillId="25" borderId="33" xfId="0" applyFont="1" applyFill="1" applyBorder="1" applyProtection="1">
      <alignment vertical="center"/>
    </xf>
    <xf numFmtId="0" fontId="51" fillId="25" borderId="36" xfId="0" applyFont="1" applyFill="1" applyBorder="1" applyProtection="1">
      <alignment vertical="center"/>
    </xf>
    <xf numFmtId="0" fontId="45" fillId="0" borderId="101" xfId="0" applyFont="1" applyBorder="1" applyAlignment="1" applyProtection="1">
      <alignment horizontal="left" vertical="center"/>
    </xf>
    <xf numFmtId="0" fontId="51" fillId="25" borderId="18" xfId="0" applyFont="1" applyFill="1" applyBorder="1" applyAlignment="1" applyProtection="1">
      <alignment horizontal="center" vertical="center"/>
    </xf>
    <xf numFmtId="0" fontId="99" fillId="33" borderId="13" xfId="0" applyFont="1" applyFill="1" applyBorder="1" applyProtection="1">
      <alignment vertical="center"/>
    </xf>
    <xf numFmtId="0" fontId="45" fillId="25" borderId="0" xfId="0" applyFont="1" applyFill="1" applyAlignment="1" applyProtection="1">
      <alignment horizontal="left" vertical="center"/>
    </xf>
    <xf numFmtId="0" fontId="51" fillId="25" borderId="0" xfId="0" applyFont="1" applyFill="1" applyAlignment="1" applyProtection="1">
      <alignment horizontal="center" vertical="center"/>
    </xf>
    <xf numFmtId="0" fontId="51" fillId="25" borderId="36" xfId="0" applyFont="1" applyFill="1" applyBorder="1" applyAlignment="1" applyProtection="1">
      <alignment horizontal="center" vertical="center"/>
    </xf>
    <xf numFmtId="0" fontId="45" fillId="25" borderId="0" xfId="0" applyFont="1" applyFill="1" applyAlignment="1" applyProtection="1">
      <alignment vertical="center" wrapText="1"/>
    </xf>
    <xf numFmtId="0" fontId="30" fillId="0" borderId="12" xfId="0" applyFont="1" applyBorder="1" applyAlignment="1" applyProtection="1">
      <alignment horizontal="center" vertical="center"/>
    </xf>
    <xf numFmtId="0" fontId="30" fillId="25" borderId="33" xfId="0" applyFont="1" applyFill="1" applyBorder="1" applyAlignment="1" applyProtection="1">
      <alignment vertical="center" wrapText="1"/>
    </xf>
    <xf numFmtId="0" fontId="30" fillId="25" borderId="0" xfId="0" applyFont="1" applyFill="1" applyAlignment="1" applyProtection="1">
      <alignment vertical="center" wrapText="1"/>
    </xf>
    <xf numFmtId="49" fontId="54" fillId="25" borderId="0" xfId="0" applyNumberFormat="1" applyFont="1" applyFill="1" applyProtection="1">
      <alignment vertical="center"/>
    </xf>
    <xf numFmtId="0" fontId="77" fillId="0" borderId="0" xfId="0" applyFont="1" applyAlignment="1" applyProtection="1">
      <alignment horizontal="center" vertical="top" wrapText="1"/>
    </xf>
    <xf numFmtId="0" fontId="47" fillId="25" borderId="0" xfId="0" applyFont="1" applyFill="1" applyAlignment="1" applyProtection="1">
      <alignment vertical="center" wrapText="1"/>
    </xf>
    <xf numFmtId="0" fontId="47" fillId="25" borderId="0" xfId="0" applyFont="1" applyFill="1" applyAlignment="1" applyProtection="1">
      <alignment horizontal="left" vertical="top" wrapText="1"/>
    </xf>
    <xf numFmtId="0" fontId="45" fillId="25" borderId="29" xfId="0" applyFont="1" applyFill="1" applyBorder="1" applyProtection="1">
      <alignment vertical="center"/>
    </xf>
    <xf numFmtId="0" fontId="0" fillId="25" borderId="0" xfId="0" applyFill="1" applyAlignment="1" applyProtection="1"/>
    <xf numFmtId="0" fontId="47" fillId="25" borderId="0" xfId="0" applyFont="1" applyFill="1" applyAlignment="1" applyProtection="1">
      <alignment horizontal="left" vertical="center"/>
    </xf>
    <xf numFmtId="0" fontId="46" fillId="30" borderId="102" xfId="0" applyFont="1" applyFill="1" applyBorder="1" applyAlignment="1" applyProtection="1">
      <alignment horizontal="center" vertical="center"/>
    </xf>
    <xf numFmtId="0" fontId="45" fillId="25" borderId="15" xfId="0" applyFont="1" applyFill="1" applyBorder="1" applyProtection="1">
      <alignment vertical="center"/>
    </xf>
    <xf numFmtId="0" fontId="63" fillId="25" borderId="36" xfId="0" applyFont="1" applyFill="1" applyBorder="1" applyAlignment="1" applyProtection="1">
      <alignment horizontal="right" vertical="center" shrinkToFit="1"/>
    </xf>
    <xf numFmtId="0" fontId="63" fillId="25" borderId="0" xfId="0" applyFont="1" applyFill="1" applyAlignment="1" applyProtection="1">
      <alignment vertical="center" shrinkToFit="1"/>
    </xf>
    <xf numFmtId="0" fontId="0" fillId="25" borderId="82" xfId="0" applyFill="1" applyBorder="1" applyAlignment="1" applyProtection="1">
      <alignment horizontal="left" vertical="top"/>
    </xf>
    <xf numFmtId="0" fontId="45" fillId="25" borderId="61" xfId="0" applyFont="1" applyFill="1" applyBorder="1" applyProtection="1">
      <alignment vertical="center"/>
    </xf>
    <xf numFmtId="0" fontId="0" fillId="25" borderId="0" xfId="0" applyFill="1" applyAlignment="1" applyProtection="1">
      <alignment vertical="top"/>
    </xf>
    <xf numFmtId="0" fontId="66" fillId="25" borderId="0" xfId="0" applyFont="1" applyFill="1" applyProtection="1">
      <alignment vertical="center"/>
    </xf>
    <xf numFmtId="0" fontId="63" fillId="25" borderId="0" xfId="0" applyFont="1" applyFill="1" applyAlignment="1" applyProtection="1">
      <alignment horizontal="right" vertical="center" shrinkToFit="1"/>
    </xf>
    <xf numFmtId="2" fontId="63" fillId="25" borderId="0" xfId="0" applyNumberFormat="1" applyFont="1" applyFill="1" applyAlignment="1" applyProtection="1">
      <alignment horizontal="center" vertical="center" shrinkToFit="1"/>
    </xf>
    <xf numFmtId="0" fontId="45" fillId="25" borderId="75" xfId="0" applyFont="1" applyFill="1" applyBorder="1" applyAlignment="1" applyProtection="1">
      <alignment horizontal="left" vertical="top" wrapText="1"/>
    </xf>
    <xf numFmtId="0" fontId="0" fillId="0" borderId="103" xfId="0" applyBorder="1" applyProtection="1">
      <alignment vertical="center"/>
    </xf>
    <xf numFmtId="0" fontId="46" fillId="25" borderId="0" xfId="0" applyFont="1" applyFill="1" applyProtection="1">
      <alignment vertical="center"/>
    </xf>
    <xf numFmtId="0" fontId="30" fillId="0" borderId="0" xfId="0" applyFont="1" applyProtection="1">
      <alignment vertical="center"/>
    </xf>
    <xf numFmtId="0" fontId="47" fillId="0" borderId="0" xfId="0" applyFont="1" applyAlignment="1" applyProtection="1">
      <alignment horizontal="left" vertical="center" wrapText="1"/>
    </xf>
    <xf numFmtId="0" fontId="30" fillId="25" borderId="0" xfId="0" applyFont="1" applyFill="1" applyAlignment="1" applyProtection="1">
      <alignment horizontal="left" vertical="center" wrapText="1"/>
    </xf>
    <xf numFmtId="0" fontId="60" fillId="25" borderId="0" xfId="0" applyFont="1" applyFill="1" applyAlignment="1" applyProtection="1">
      <alignment horizontal="left" vertical="center" wrapText="1"/>
    </xf>
    <xf numFmtId="0" fontId="41" fillId="0" borderId="0" xfId="0" applyFont="1" applyAlignment="1" applyProtection="1">
      <alignment horizontal="left" vertical="top" wrapText="1"/>
    </xf>
    <xf numFmtId="49" fontId="47" fillId="25" borderId="0" xfId="0" applyNumberFormat="1" applyFont="1" applyFill="1" applyAlignment="1" applyProtection="1">
      <alignment horizontal="center" vertical="top"/>
    </xf>
    <xf numFmtId="0" fontId="0" fillId="25" borderId="16" xfId="0" applyFill="1" applyBorder="1" applyProtection="1">
      <alignment vertical="center"/>
    </xf>
    <xf numFmtId="0" fontId="45" fillId="25" borderId="116" xfId="0" applyFont="1" applyFill="1" applyBorder="1" applyProtection="1">
      <alignment vertical="center"/>
    </xf>
    <xf numFmtId="0" fontId="45" fillId="0" borderId="0" xfId="0" applyFont="1" applyAlignment="1" applyProtection="1">
      <alignment horizontal="left" vertical="center"/>
    </xf>
    <xf numFmtId="2" fontId="63" fillId="25" borderId="0" xfId="0" applyNumberFormat="1" applyFont="1" applyFill="1" applyAlignment="1" applyProtection="1">
      <alignment vertical="center" shrinkToFit="1"/>
    </xf>
    <xf numFmtId="0" fontId="0" fillId="25" borderId="32" xfId="0" applyFill="1" applyBorder="1" applyProtection="1">
      <alignment vertical="center"/>
    </xf>
    <xf numFmtId="0" fontId="45" fillId="25" borderId="17" xfId="0" applyFont="1" applyFill="1" applyBorder="1" applyAlignment="1" applyProtection="1">
      <alignment vertical="center" wrapText="1"/>
    </xf>
    <xf numFmtId="0" fontId="0" fillId="0" borderId="118" xfId="0" applyBorder="1" applyProtection="1">
      <alignment vertical="center"/>
    </xf>
    <xf numFmtId="0" fontId="45" fillId="25" borderId="32" xfId="0" applyFont="1" applyFill="1" applyBorder="1" applyAlignment="1" applyProtection="1">
      <alignment horizontal="left" vertical="center"/>
    </xf>
    <xf numFmtId="0" fontId="0" fillId="25" borderId="32" xfId="0" applyFill="1" applyBorder="1" applyAlignment="1" applyProtection="1">
      <alignment horizontal="left" vertical="center"/>
    </xf>
    <xf numFmtId="0" fontId="45" fillId="25" borderId="17" xfId="0" applyFont="1" applyFill="1" applyBorder="1" applyAlignment="1" applyProtection="1">
      <alignment horizontal="left" vertical="center" wrapText="1"/>
    </xf>
    <xf numFmtId="0" fontId="63" fillId="25" borderId="0" xfId="0" applyFont="1" applyFill="1" applyAlignment="1" applyProtection="1">
      <alignment vertical="center" textRotation="255" shrinkToFit="1"/>
    </xf>
    <xf numFmtId="0" fontId="47" fillId="25" borderId="0" xfId="0" applyFont="1" applyFill="1" applyAlignment="1" applyProtection="1">
      <alignment horizontal="center" vertical="center"/>
    </xf>
    <xf numFmtId="0" fontId="38" fillId="25" borderId="0" xfId="0" applyFont="1" applyFill="1" applyProtection="1">
      <alignment vertical="center"/>
    </xf>
    <xf numFmtId="49" fontId="38" fillId="0" borderId="0" xfId="0" applyNumberFormat="1" applyFont="1" applyAlignment="1" applyProtection="1">
      <alignment horizontal="left" vertical="center"/>
    </xf>
    <xf numFmtId="0" fontId="38" fillId="0" borderId="0" xfId="0" applyFont="1" applyProtection="1">
      <alignment vertical="center"/>
    </xf>
    <xf numFmtId="49" fontId="54" fillId="25" borderId="0" xfId="0" applyNumberFormat="1" applyFont="1" applyFill="1" applyAlignment="1" applyProtection="1">
      <alignment horizontal="center" vertical="center"/>
    </xf>
    <xf numFmtId="0" fontId="54" fillId="25" borderId="0" xfId="0" applyFont="1" applyFill="1" applyProtection="1">
      <alignment vertical="center"/>
    </xf>
    <xf numFmtId="0" fontId="60" fillId="25" borderId="0" xfId="0" applyFont="1" applyFill="1" applyAlignment="1" applyProtection="1">
      <alignment vertical="center" wrapText="1"/>
    </xf>
    <xf numFmtId="0" fontId="54" fillId="25" borderId="0" xfId="0" applyFont="1" applyFill="1" applyAlignment="1" applyProtection="1">
      <alignment vertical="center" wrapText="1"/>
    </xf>
    <xf numFmtId="0" fontId="60" fillId="25" borderId="0" xfId="0" applyFont="1" applyFill="1" applyAlignment="1" applyProtection="1">
      <alignment horizontal="left" vertical="center"/>
    </xf>
    <xf numFmtId="0" fontId="47" fillId="25" borderId="0" xfId="0" applyFont="1" applyFill="1" applyAlignment="1" applyProtection="1">
      <alignment horizontal="left" vertical="center" wrapText="1"/>
    </xf>
    <xf numFmtId="0" fontId="81" fillId="0" borderId="0" xfId="0" applyFont="1" applyProtection="1">
      <alignment vertical="center"/>
    </xf>
    <xf numFmtId="0" fontId="51" fillId="0" borderId="92" xfId="0" applyFont="1" applyBorder="1" applyAlignment="1" applyProtection="1">
      <alignment horizontal="center" vertical="center" wrapText="1"/>
    </xf>
    <xf numFmtId="0" fontId="52" fillId="25" borderId="18" xfId="0" applyFont="1" applyFill="1" applyBorder="1" applyProtection="1">
      <alignment vertical="center"/>
    </xf>
    <xf numFmtId="0" fontId="62" fillId="25" borderId="0" xfId="0" applyFont="1" applyFill="1" applyProtection="1">
      <alignment vertical="center"/>
    </xf>
    <xf numFmtId="0" fontId="45" fillId="25" borderId="163" xfId="0" applyFont="1" applyFill="1" applyBorder="1" applyAlignment="1" applyProtection="1">
      <alignment horizontal="center" vertical="center"/>
    </xf>
    <xf numFmtId="0" fontId="45" fillId="25" borderId="20" xfId="0" applyFont="1" applyFill="1" applyBorder="1" applyProtection="1">
      <alignment vertical="center"/>
    </xf>
    <xf numFmtId="176" fontId="45" fillId="25" borderId="0" xfId="0" applyNumberFormat="1" applyFont="1" applyFill="1" applyAlignment="1" applyProtection="1">
      <alignment vertical="center" wrapText="1"/>
    </xf>
    <xf numFmtId="0" fontId="47" fillId="25" borderId="16" xfId="0" applyFont="1" applyFill="1" applyBorder="1" applyProtection="1">
      <alignment vertical="center"/>
    </xf>
    <xf numFmtId="0" fontId="45" fillId="25" borderId="70" xfId="0" applyFont="1" applyFill="1" applyBorder="1" applyAlignment="1" applyProtection="1">
      <alignment horizontal="center" vertical="center"/>
    </xf>
    <xf numFmtId="0" fontId="45" fillId="25" borderId="49" xfId="0" applyFont="1" applyFill="1" applyBorder="1" applyProtection="1">
      <alignment vertical="center"/>
    </xf>
    <xf numFmtId="176" fontId="45" fillId="25" borderId="49" xfId="0" applyNumberFormat="1" applyFont="1" applyFill="1" applyBorder="1" applyAlignment="1" applyProtection="1">
      <alignment vertical="center" wrapText="1"/>
    </xf>
    <xf numFmtId="0" fontId="51" fillId="25" borderId="49" xfId="0" applyFont="1" applyFill="1" applyBorder="1" applyProtection="1">
      <alignment vertical="center"/>
    </xf>
    <xf numFmtId="0" fontId="47" fillId="25" borderId="49" xfId="0" applyFont="1" applyFill="1" applyBorder="1" applyProtection="1">
      <alignment vertical="center"/>
    </xf>
    <xf numFmtId="0" fontId="47" fillId="25" borderId="61" xfId="0" applyFont="1" applyFill="1" applyBorder="1" applyProtection="1">
      <alignment vertical="center"/>
    </xf>
    <xf numFmtId="0" fontId="45" fillId="25" borderId="135" xfId="0" applyFont="1" applyFill="1" applyBorder="1" applyAlignment="1" applyProtection="1">
      <alignment horizontal="center" vertical="center"/>
    </xf>
    <xf numFmtId="0" fontId="45" fillId="25" borderId="127" xfId="0" applyFont="1" applyFill="1" applyBorder="1" applyProtection="1">
      <alignment vertical="center"/>
    </xf>
    <xf numFmtId="0" fontId="45" fillId="25" borderId="18" xfId="0" applyFont="1" applyFill="1" applyBorder="1" applyAlignment="1" applyProtection="1">
      <alignment vertical="center" wrapText="1"/>
    </xf>
    <xf numFmtId="176" fontId="45" fillId="25" borderId="18" xfId="0" applyNumberFormat="1" applyFont="1" applyFill="1" applyBorder="1" applyAlignment="1" applyProtection="1">
      <alignment vertical="center" wrapText="1"/>
    </xf>
    <xf numFmtId="0" fontId="47" fillId="25" borderId="18" xfId="0" applyFont="1" applyFill="1" applyBorder="1" applyProtection="1">
      <alignment vertical="center"/>
    </xf>
    <xf numFmtId="0" fontId="47" fillId="25" borderId="63" xfId="0" applyFont="1" applyFill="1" applyBorder="1" applyProtection="1">
      <alignment vertical="center"/>
    </xf>
    <xf numFmtId="0" fontId="30" fillId="0" borderId="0" xfId="0" applyFont="1" applyAlignment="1" applyProtection="1">
      <alignment vertical="center" wrapText="1"/>
    </xf>
    <xf numFmtId="176" fontId="52" fillId="25" borderId="0" xfId="0" applyNumberFormat="1" applyFont="1" applyFill="1" applyProtection="1">
      <alignment vertical="center"/>
    </xf>
    <xf numFmtId="0" fontId="62" fillId="25" borderId="0" xfId="0" applyFont="1" applyFill="1" applyAlignment="1" applyProtection="1">
      <alignment horizontal="left" vertical="center" wrapText="1"/>
    </xf>
    <xf numFmtId="176" fontId="52" fillId="25" borderId="101" xfId="0" applyNumberFormat="1" applyFont="1" applyFill="1" applyBorder="1" applyProtection="1">
      <alignment vertical="center"/>
    </xf>
    <xf numFmtId="176" fontId="52" fillId="25" borderId="18" xfId="0" applyNumberFormat="1" applyFont="1" applyFill="1" applyBorder="1" applyProtection="1">
      <alignment vertical="center"/>
    </xf>
    <xf numFmtId="0" fontId="46" fillId="0" borderId="0" xfId="0" applyFont="1" applyAlignment="1" applyProtection="1">
      <alignment vertical="center" wrapText="1"/>
    </xf>
    <xf numFmtId="0" fontId="45" fillId="25" borderId="60" xfId="0" applyFont="1" applyFill="1" applyBorder="1" applyProtection="1">
      <alignment vertical="center"/>
    </xf>
    <xf numFmtId="0" fontId="64" fillId="25" borderId="49" xfId="0" applyFont="1" applyFill="1" applyBorder="1" applyAlignment="1" applyProtection="1">
      <alignment vertical="center" wrapText="1"/>
    </xf>
    <xf numFmtId="0" fontId="62" fillId="25" borderId="16" xfId="0" applyFont="1" applyFill="1" applyBorder="1" applyProtection="1">
      <alignment vertical="center"/>
    </xf>
    <xf numFmtId="0" fontId="45" fillId="0" borderId="62" xfId="0" applyFont="1" applyBorder="1" applyAlignment="1" applyProtection="1">
      <alignment horizontal="center" vertical="center"/>
    </xf>
    <xf numFmtId="0" fontId="45" fillId="25" borderId="62" xfId="0" applyFont="1" applyFill="1" applyBorder="1" applyAlignment="1" applyProtection="1">
      <alignment vertical="center" wrapText="1"/>
    </xf>
    <xf numFmtId="0" fontId="47" fillId="25" borderId="19" xfId="0" applyFont="1" applyFill="1" applyBorder="1" applyProtection="1">
      <alignment vertical="center"/>
    </xf>
    <xf numFmtId="0" fontId="51" fillId="25" borderId="0" xfId="0" applyFont="1" applyFill="1" applyAlignment="1" applyProtection="1">
      <alignment horizontal="left" vertical="center"/>
    </xf>
    <xf numFmtId="0" fontId="52" fillId="0" borderId="0" xfId="0" applyFont="1" applyAlignment="1" applyProtection="1">
      <alignment horizontal="center" vertical="center"/>
    </xf>
    <xf numFmtId="0" fontId="101" fillId="30" borderId="183" xfId="0" applyFont="1" applyFill="1" applyBorder="1" applyAlignment="1" applyProtection="1">
      <alignment horizontal="center" vertical="center" shrinkToFit="1"/>
    </xf>
    <xf numFmtId="0" fontId="62" fillId="25" borderId="86" xfId="0" applyFont="1" applyFill="1" applyBorder="1" applyProtection="1">
      <alignment vertical="center"/>
    </xf>
    <xf numFmtId="0" fontId="65" fillId="25" borderId="0" xfId="0" applyFont="1" applyFill="1" applyProtection="1">
      <alignment vertical="center"/>
    </xf>
    <xf numFmtId="0" fontId="65" fillId="25" borderId="18" xfId="0" applyFont="1" applyFill="1" applyBorder="1" applyProtection="1">
      <alignment vertical="center"/>
    </xf>
    <xf numFmtId="0" fontId="47" fillId="25" borderId="81" xfId="0" applyFont="1" applyFill="1" applyBorder="1" applyAlignment="1" applyProtection="1">
      <alignment horizontal="center" vertical="center" wrapText="1"/>
    </xf>
    <xf numFmtId="176" fontId="52" fillId="25" borderId="33" xfId="0" applyNumberFormat="1" applyFont="1" applyFill="1" applyBorder="1" applyProtection="1">
      <alignment vertical="center"/>
    </xf>
    <xf numFmtId="0" fontId="51" fillId="33" borderId="124" xfId="0" applyFont="1" applyFill="1" applyBorder="1" applyAlignment="1" applyProtection="1">
      <alignment horizontal="center" vertical="center"/>
    </xf>
    <xf numFmtId="0" fontId="63" fillId="0" borderId="125" xfId="0" applyFont="1" applyBorder="1" applyAlignment="1" applyProtection="1">
      <alignment horizontal="center" vertical="center"/>
    </xf>
    <xf numFmtId="0" fontId="51" fillId="33" borderId="126" xfId="0" applyFont="1" applyFill="1" applyBorder="1" applyAlignment="1" applyProtection="1">
      <alignment horizontal="center" vertical="center"/>
    </xf>
    <xf numFmtId="0" fontId="63" fillId="0" borderId="48" xfId="0" applyFont="1" applyBorder="1" applyAlignment="1" applyProtection="1">
      <alignment horizontal="center" vertical="center"/>
    </xf>
    <xf numFmtId="0" fontId="51" fillId="33" borderId="161" xfId="0" applyFont="1" applyFill="1" applyBorder="1" applyAlignment="1" applyProtection="1">
      <alignment horizontal="center" vertical="center"/>
    </xf>
    <xf numFmtId="0" fontId="63" fillId="0" borderId="162" xfId="0" applyFont="1" applyBorder="1" applyAlignment="1" applyProtection="1">
      <alignment horizontal="center" vertical="center"/>
    </xf>
    <xf numFmtId="0" fontId="45" fillId="25" borderId="105" xfId="0" applyFont="1" applyFill="1" applyBorder="1" applyAlignment="1" applyProtection="1">
      <alignment horizontal="center" vertical="center"/>
    </xf>
    <xf numFmtId="0" fontId="47" fillId="25" borderId="20" xfId="0" applyFont="1" applyFill="1" applyBorder="1" applyAlignment="1" applyProtection="1">
      <alignment vertical="center" wrapText="1"/>
    </xf>
    <xf numFmtId="0" fontId="57" fillId="0" borderId="0" xfId="0" applyFont="1" applyAlignment="1" applyProtection="1">
      <alignment vertical="center" wrapText="1"/>
    </xf>
    <xf numFmtId="0" fontId="47" fillId="25" borderId="0" xfId="0" applyFont="1" applyFill="1" applyAlignment="1" applyProtection="1">
      <alignment horizontal="center" vertical="center" wrapText="1"/>
    </xf>
    <xf numFmtId="0" fontId="50" fillId="30" borderId="102" xfId="0" applyFont="1" applyFill="1" applyBorder="1" applyAlignment="1" applyProtection="1">
      <alignment vertical="center" wrapText="1"/>
    </xf>
    <xf numFmtId="0" fontId="101" fillId="30" borderId="183" xfId="0" applyFont="1" applyFill="1" applyBorder="1" applyAlignment="1" applyProtection="1">
      <alignment horizontal="center" vertical="center"/>
    </xf>
    <xf numFmtId="0" fontId="82" fillId="0" borderId="0" xfId="0" applyFont="1" applyProtection="1">
      <alignment vertical="center"/>
    </xf>
    <xf numFmtId="0" fontId="62" fillId="0" borderId="0" xfId="0" applyFont="1" applyProtection="1">
      <alignment vertical="center"/>
    </xf>
    <xf numFmtId="0" fontId="47" fillId="0" borderId="0" xfId="0" applyFont="1" applyAlignment="1" applyProtection="1">
      <alignment horizontal="left" vertical="top" wrapText="1"/>
    </xf>
    <xf numFmtId="0" fontId="45" fillId="25" borderId="40" xfId="0" applyFont="1" applyFill="1" applyBorder="1" applyProtection="1">
      <alignment vertical="center"/>
    </xf>
    <xf numFmtId="0" fontId="52" fillId="0" borderId="41" xfId="0" applyFont="1" applyBorder="1" applyProtection="1">
      <alignment vertical="center"/>
    </xf>
    <xf numFmtId="0" fontId="52" fillId="25" borderId="41" xfId="0" applyFont="1" applyFill="1" applyBorder="1" applyProtection="1">
      <alignment vertical="center"/>
    </xf>
    <xf numFmtId="0" fontId="47" fillId="25" borderId="41" xfId="0" applyFont="1" applyFill="1" applyBorder="1" applyProtection="1">
      <alignment vertical="center"/>
    </xf>
    <xf numFmtId="0" fontId="47" fillId="25" borderId="41" xfId="0" applyFont="1" applyFill="1" applyBorder="1" applyAlignment="1" applyProtection="1">
      <alignment vertical="center" wrapText="1"/>
    </xf>
    <xf numFmtId="0" fontId="51" fillId="25" borderId="42" xfId="0" applyFont="1" applyFill="1" applyBorder="1" applyAlignment="1" applyProtection="1">
      <alignment horizontal="center" vertical="center"/>
    </xf>
    <xf numFmtId="177" fontId="30" fillId="0" borderId="0" xfId="0" applyNumberFormat="1" applyFont="1" applyProtection="1">
      <alignment vertical="center"/>
    </xf>
    <xf numFmtId="180" fontId="30" fillId="0" borderId="0" xfId="0" applyNumberFormat="1" applyFont="1" applyProtection="1">
      <alignment vertical="center"/>
    </xf>
    <xf numFmtId="0" fontId="53" fillId="0" borderId="0" xfId="0" applyFont="1" applyProtection="1">
      <alignment vertical="center"/>
    </xf>
    <xf numFmtId="0" fontId="51" fillId="33" borderId="166" xfId="0" applyFont="1" applyFill="1" applyBorder="1" applyAlignment="1" applyProtection="1">
      <alignment horizontal="center" vertical="center"/>
    </xf>
    <xf numFmtId="0" fontId="51" fillId="33" borderId="167" xfId="0" applyFont="1" applyFill="1" applyBorder="1" applyAlignment="1" applyProtection="1">
      <alignment horizontal="center" vertical="center"/>
    </xf>
    <xf numFmtId="0" fontId="45" fillId="25" borderId="0" xfId="0" applyFont="1" applyFill="1" applyAlignment="1" applyProtection="1">
      <alignment vertical="top"/>
    </xf>
    <xf numFmtId="177" fontId="30" fillId="25" borderId="0" xfId="0" applyNumberFormat="1" applyFont="1" applyFill="1" applyProtection="1">
      <alignment vertical="center"/>
    </xf>
    <xf numFmtId="0" fontId="45" fillId="25" borderId="160" xfId="0" applyFont="1" applyFill="1" applyBorder="1" applyProtection="1">
      <alignment vertical="center"/>
    </xf>
    <xf numFmtId="0" fontId="51" fillId="33" borderId="168" xfId="0" applyFont="1" applyFill="1" applyBorder="1" applyAlignment="1" applyProtection="1">
      <alignment horizontal="center" vertical="center"/>
    </xf>
    <xf numFmtId="0" fontId="47" fillId="25" borderId="86" xfId="0" applyFont="1" applyFill="1" applyBorder="1" applyProtection="1">
      <alignment vertical="center"/>
    </xf>
    <xf numFmtId="0" fontId="45" fillId="25" borderId="86" xfId="0" applyFont="1" applyFill="1" applyBorder="1" applyAlignment="1" applyProtection="1">
      <alignment vertical="top"/>
    </xf>
    <xf numFmtId="0" fontId="45" fillId="25" borderId="159" xfId="0" applyFont="1" applyFill="1" applyBorder="1" applyProtection="1">
      <alignment vertical="center"/>
    </xf>
    <xf numFmtId="0" fontId="30" fillId="25" borderId="0" xfId="0" applyFont="1" applyFill="1" applyAlignment="1" applyProtection="1">
      <alignment horizontal="left" vertical="top" wrapText="1"/>
    </xf>
    <xf numFmtId="0" fontId="30" fillId="25" borderId="0" xfId="0" applyFont="1" applyFill="1" applyAlignment="1" applyProtection="1">
      <alignment horizontal="left" vertical="top"/>
    </xf>
    <xf numFmtId="0" fontId="100" fillId="30" borderId="183" xfId="0" applyFont="1" applyFill="1" applyBorder="1" applyAlignment="1" applyProtection="1">
      <alignment horizontal="center" vertical="center" shrinkToFit="1"/>
    </xf>
    <xf numFmtId="0" fontId="50" fillId="29" borderId="102" xfId="0" applyFont="1" applyFill="1" applyBorder="1" applyAlignment="1" applyProtection="1">
      <alignment vertical="center" wrapText="1"/>
    </xf>
    <xf numFmtId="0" fontId="46" fillId="29" borderId="102" xfId="0" applyFont="1" applyFill="1" applyBorder="1" applyAlignment="1" applyProtection="1">
      <alignment vertical="center" wrapText="1"/>
    </xf>
    <xf numFmtId="49" fontId="45" fillId="25" borderId="18" xfId="0" applyNumberFormat="1" applyFont="1" applyFill="1" applyBorder="1" applyAlignment="1" applyProtection="1">
      <alignment horizontal="left" vertical="center" wrapText="1"/>
    </xf>
    <xf numFmtId="0" fontId="46" fillId="29" borderId="109" xfId="0" applyFont="1" applyFill="1" applyBorder="1" applyAlignment="1" applyProtection="1">
      <alignment horizontal="center" vertical="center"/>
    </xf>
    <xf numFmtId="0" fontId="101" fillId="0" borderId="183" xfId="0" applyFont="1" applyBorder="1" applyAlignment="1" applyProtection="1">
      <alignment horizontal="center" vertical="center" shrinkToFit="1"/>
    </xf>
    <xf numFmtId="0" fontId="47" fillId="33" borderId="73" xfId="0" applyFont="1" applyFill="1" applyBorder="1" applyAlignment="1" applyProtection="1">
      <alignment horizontal="center" vertical="center" wrapText="1"/>
    </xf>
    <xf numFmtId="0" fontId="47" fillId="33" borderId="91" xfId="0" applyFont="1" applyFill="1" applyBorder="1" applyAlignment="1" applyProtection="1">
      <alignment horizontal="center" vertical="center" wrapText="1"/>
    </xf>
    <xf numFmtId="0" fontId="52" fillId="25" borderId="0" xfId="0" applyFont="1" applyFill="1" applyAlignment="1" applyProtection="1">
      <alignment vertical="top"/>
    </xf>
    <xf numFmtId="0" fontId="47" fillId="33" borderId="74" xfId="0" applyFont="1" applyFill="1" applyBorder="1" applyAlignment="1" applyProtection="1">
      <alignment horizontal="center" vertical="center" wrapText="1"/>
    </xf>
    <xf numFmtId="49" fontId="45" fillId="25" borderId="0" xfId="0" applyNumberFormat="1" applyFont="1" applyFill="1" applyAlignment="1" applyProtection="1">
      <alignment horizontal="left" vertical="center" wrapText="1"/>
    </xf>
    <xf numFmtId="0" fontId="52" fillId="0" borderId="0" xfId="0" applyFont="1" applyAlignment="1" applyProtection="1">
      <alignment vertical="top"/>
    </xf>
    <xf numFmtId="0" fontId="38" fillId="25" borderId="0" xfId="0" applyFont="1" applyFill="1" applyAlignment="1" applyProtection="1">
      <alignment vertical="top"/>
    </xf>
    <xf numFmtId="0" fontId="38" fillId="0" borderId="0" xfId="0" applyFont="1" applyAlignment="1" applyProtection="1">
      <alignment vertical="top"/>
    </xf>
    <xf numFmtId="0" fontId="41" fillId="0" borderId="0" xfId="0" applyFont="1" applyProtection="1">
      <alignment vertical="center"/>
    </xf>
    <xf numFmtId="49" fontId="45" fillId="25" borderId="0" xfId="0" applyNumberFormat="1" applyFont="1" applyFill="1" applyAlignment="1" applyProtection="1">
      <alignment horizontal="center" vertical="center"/>
    </xf>
    <xf numFmtId="49" fontId="34" fillId="25" borderId="0" xfId="0" applyNumberFormat="1" applyFont="1" applyFill="1" applyProtection="1">
      <alignment vertical="center"/>
    </xf>
    <xf numFmtId="0" fontId="67" fillId="25" borderId="0" xfId="0" applyFont="1" applyFill="1" applyAlignment="1" applyProtection="1">
      <alignment vertical="center" wrapText="1"/>
    </xf>
    <xf numFmtId="0" fontId="59" fillId="0" borderId="0" xfId="0" applyFont="1" applyProtection="1">
      <alignment vertical="center"/>
    </xf>
    <xf numFmtId="0" fontId="57" fillId="25" borderId="0" xfId="0" applyFont="1" applyFill="1" applyAlignment="1" applyProtection="1">
      <alignment horizontal="center" vertical="top"/>
    </xf>
    <xf numFmtId="0" fontId="45" fillId="25" borderId="0" xfId="0" applyFont="1" applyFill="1" applyAlignment="1" applyProtection="1">
      <alignment horizontal="left" vertical="top"/>
    </xf>
    <xf numFmtId="0" fontId="57" fillId="25" borderId="0" xfId="0" applyFont="1" applyFill="1" applyProtection="1">
      <alignment vertical="center"/>
    </xf>
    <xf numFmtId="0" fontId="47" fillId="25" borderId="0" xfId="0" applyFont="1" applyFill="1" applyAlignment="1" applyProtection="1">
      <alignment horizontal="right" vertical="top" wrapText="1"/>
    </xf>
    <xf numFmtId="0" fontId="67" fillId="25" borderId="40" xfId="0" applyFont="1" applyFill="1" applyBorder="1" applyAlignment="1" applyProtection="1">
      <alignment vertical="center" wrapText="1"/>
    </xf>
    <xf numFmtId="0" fontId="67" fillId="25" borderId="41" xfId="0" applyFont="1" applyFill="1" applyBorder="1" applyAlignment="1" applyProtection="1">
      <alignment vertical="center" wrapText="1"/>
    </xf>
    <xf numFmtId="0" fontId="67" fillId="25" borderId="42" xfId="0" applyFont="1" applyFill="1" applyBorder="1" applyAlignment="1" applyProtection="1">
      <alignment vertical="center" wrapText="1"/>
    </xf>
    <xf numFmtId="0" fontId="67" fillId="25" borderId="33" xfId="0" applyFont="1" applyFill="1" applyBorder="1" applyAlignment="1" applyProtection="1">
      <alignment vertical="center" wrapText="1"/>
    </xf>
    <xf numFmtId="0" fontId="67" fillId="25" borderId="36" xfId="0" applyFont="1" applyFill="1" applyBorder="1" applyAlignment="1" applyProtection="1">
      <alignment vertical="center" wrapText="1"/>
    </xf>
    <xf numFmtId="0" fontId="67" fillId="25" borderId="33" xfId="0" applyFont="1" applyFill="1" applyBorder="1" applyProtection="1">
      <alignment vertical="center"/>
    </xf>
    <xf numFmtId="0" fontId="67" fillId="25" borderId="0" xfId="0" applyFont="1" applyFill="1" applyProtection="1">
      <alignment vertical="center"/>
    </xf>
    <xf numFmtId="0" fontId="67" fillId="25" borderId="0" xfId="0" applyFont="1" applyFill="1" applyAlignment="1" applyProtection="1">
      <alignment vertical="center" shrinkToFit="1"/>
    </xf>
    <xf numFmtId="0" fontId="67" fillId="25" borderId="36" xfId="0" applyFont="1" applyFill="1" applyBorder="1" applyAlignment="1" applyProtection="1">
      <alignment vertical="center" shrinkToFit="1"/>
    </xf>
    <xf numFmtId="0" fontId="68" fillId="25" borderId="0" xfId="0" applyFont="1" applyFill="1" applyProtection="1">
      <alignment vertical="center"/>
    </xf>
    <xf numFmtId="0" fontId="68" fillId="0" borderId="0" xfId="0" applyFont="1" applyProtection="1">
      <alignment vertical="center"/>
    </xf>
    <xf numFmtId="0" fontId="69" fillId="25" borderId="0" xfId="0" applyFont="1" applyFill="1" applyProtection="1">
      <alignment vertical="center"/>
    </xf>
    <xf numFmtId="0" fontId="69" fillId="25" borderId="36" xfId="0" applyFont="1" applyFill="1" applyBorder="1" applyProtection="1">
      <alignment vertical="center"/>
    </xf>
    <xf numFmtId="0" fontId="70" fillId="25" borderId="88" xfId="0" applyFont="1" applyFill="1" applyBorder="1" applyProtection="1">
      <alignment vertical="center"/>
    </xf>
    <xf numFmtId="0" fontId="68" fillId="25" borderId="86" xfId="0" applyFont="1" applyFill="1" applyBorder="1" applyProtection="1">
      <alignment vertical="center"/>
    </xf>
    <xf numFmtId="0" fontId="70" fillId="25" borderId="86" xfId="0" applyFont="1" applyFill="1" applyBorder="1" applyProtection="1">
      <alignment vertical="center"/>
    </xf>
    <xf numFmtId="0" fontId="70" fillId="25" borderId="86" xfId="0" applyFont="1" applyFill="1" applyBorder="1" applyAlignment="1" applyProtection="1">
      <alignment horizontal="center" vertical="center"/>
    </xf>
    <xf numFmtId="0" fontId="71" fillId="25" borderId="86" xfId="0" applyFont="1" applyFill="1" applyBorder="1" applyAlignment="1" applyProtection="1">
      <alignment vertical="center" shrinkToFit="1"/>
    </xf>
    <xf numFmtId="0" fontId="68" fillId="25" borderId="86" xfId="0" applyFont="1" applyFill="1" applyBorder="1" applyAlignment="1" applyProtection="1">
      <alignment horizontal="center" vertical="center"/>
    </xf>
    <xf numFmtId="0" fontId="68" fillId="25" borderId="87" xfId="0" applyFont="1" applyFill="1" applyBorder="1" applyProtection="1">
      <alignment vertical="center"/>
    </xf>
    <xf numFmtId="0" fontId="70" fillId="25" borderId="0" xfId="0" applyFont="1" applyFill="1" applyProtection="1">
      <alignment vertical="center"/>
    </xf>
    <xf numFmtId="0" fontId="70" fillId="25" borderId="0" xfId="0" applyFont="1" applyFill="1" applyAlignment="1" applyProtection="1">
      <alignment horizontal="center" vertical="center"/>
    </xf>
    <xf numFmtId="0" fontId="71" fillId="25" borderId="0" xfId="0" applyFont="1" applyFill="1" applyAlignment="1" applyProtection="1">
      <alignment vertical="center" shrinkToFit="1"/>
    </xf>
    <xf numFmtId="0" fontId="68" fillId="25" borderId="0" xfId="0" applyFont="1" applyFill="1" applyAlignment="1" applyProtection="1">
      <alignment horizontal="center" vertical="center"/>
    </xf>
    <xf numFmtId="0" fontId="40" fillId="25" borderId="0" xfId="0" applyFont="1" applyFill="1" applyProtection="1">
      <alignment vertical="center"/>
    </xf>
    <xf numFmtId="0" fontId="59" fillId="29" borderId="10" xfId="0" applyFont="1" applyFill="1" applyBorder="1" applyAlignment="1" applyProtection="1">
      <alignment horizontal="center" vertical="center"/>
    </xf>
    <xf numFmtId="0" fontId="30" fillId="0" borderId="70" xfId="0" quotePrefix="1" applyFont="1" applyBorder="1" applyAlignment="1" applyProtection="1">
      <alignment horizontal="center" vertical="center"/>
    </xf>
    <xf numFmtId="0" fontId="30" fillId="0" borderId="129" xfId="0" quotePrefix="1" applyFont="1" applyBorder="1" applyAlignment="1" applyProtection="1">
      <alignment horizontal="center" vertical="center"/>
    </xf>
    <xf numFmtId="0" fontId="30" fillId="0" borderId="70" xfId="0" quotePrefix="1" applyFont="1" applyBorder="1" applyProtection="1">
      <alignment vertical="center"/>
    </xf>
    <xf numFmtId="0" fontId="86" fillId="25" borderId="0" xfId="0" applyFont="1" applyFill="1" applyAlignment="1" applyProtection="1">
      <alignment vertical="top" wrapText="1"/>
    </xf>
    <xf numFmtId="0" fontId="86" fillId="25" borderId="0" xfId="0" applyFont="1" applyFill="1" applyAlignment="1" applyProtection="1">
      <alignment vertical="center" wrapText="1"/>
    </xf>
    <xf numFmtId="0" fontId="86" fillId="25" borderId="0" xfId="0" applyFont="1" applyFill="1" applyProtection="1">
      <alignment vertical="center"/>
    </xf>
    <xf numFmtId="0" fontId="0" fillId="0" borderId="128" xfId="0" applyBorder="1" applyAlignment="1" applyProtection="1">
      <alignment horizontal="center" vertical="center"/>
    </xf>
    <xf numFmtId="0" fontId="0" fillId="0" borderId="135" xfId="0" applyBorder="1" applyAlignment="1" applyProtection="1">
      <alignment horizontal="center" vertical="center"/>
    </xf>
    <xf numFmtId="0" fontId="83" fillId="0" borderId="0" xfId="0" applyFont="1" applyProtection="1">
      <alignment vertical="center"/>
    </xf>
    <xf numFmtId="0" fontId="43" fillId="0" borderId="0" xfId="0" applyFont="1" applyProtection="1">
      <alignment vertical="center"/>
    </xf>
    <xf numFmtId="0" fontId="37" fillId="0" borderId="0" xfId="0" applyFont="1" applyProtection="1">
      <alignment vertical="center"/>
    </xf>
    <xf numFmtId="0" fontId="39" fillId="0" borderId="0" xfId="0" applyFont="1" applyProtection="1">
      <alignment vertical="center"/>
    </xf>
    <xf numFmtId="0" fontId="42" fillId="0" borderId="0" xfId="0" applyFont="1" applyProtection="1">
      <alignment vertical="center"/>
    </xf>
    <xf numFmtId="0" fontId="95" fillId="0" borderId="0" xfId="0" applyFont="1" applyProtection="1">
      <alignment vertical="center"/>
    </xf>
    <xf numFmtId="0" fontId="34" fillId="0" borderId="12" xfId="0" applyFont="1" applyBorder="1" applyAlignment="1" applyProtection="1">
      <alignment horizontal="center" vertical="center"/>
    </xf>
    <xf numFmtId="0" fontId="37" fillId="0" borderId="0" xfId="0" applyFont="1" applyAlignment="1" applyProtection="1">
      <alignment horizontal="right" vertical="top" wrapText="1"/>
    </xf>
    <xf numFmtId="0" fontId="0" fillId="0" borderId="0" xfId="0" applyAlignment="1" applyProtection="1">
      <alignment vertical="center" wrapText="1"/>
    </xf>
    <xf numFmtId="0" fontId="34" fillId="0" borderId="13" xfId="0" applyFont="1" applyBorder="1" applyProtection="1">
      <alignment vertical="center"/>
    </xf>
    <xf numFmtId="0" fontId="34" fillId="0" borderId="75" xfId="0" applyFont="1" applyBorder="1" applyProtection="1">
      <alignment vertical="center"/>
    </xf>
    <xf numFmtId="0" fontId="34" fillId="0" borderId="27" xfId="0" applyFont="1" applyBorder="1" applyProtection="1">
      <alignment vertical="center"/>
    </xf>
    <xf numFmtId="0" fontId="34" fillId="0" borderId="25" xfId="0" applyFont="1" applyBorder="1" applyProtection="1">
      <alignment vertical="center"/>
    </xf>
    <xf numFmtId="0" fontId="34" fillId="0" borderId="30" xfId="0" applyFont="1" applyBorder="1" applyProtection="1">
      <alignment vertical="center"/>
    </xf>
    <xf numFmtId="0" fontId="34" fillId="0" borderId="82" xfId="0" applyFont="1" applyBorder="1" applyProtection="1">
      <alignment vertical="center"/>
    </xf>
    <xf numFmtId="0" fontId="34" fillId="0" borderId="75" xfId="0" applyFont="1" applyBorder="1" applyAlignment="1" applyProtection="1">
      <alignment vertical="center" shrinkToFit="1"/>
    </xf>
    <xf numFmtId="0" fontId="34" fillId="0" borderId="0" xfId="0" applyFont="1" applyAlignment="1" applyProtection="1">
      <alignment horizontal="center" vertical="center" wrapText="1"/>
    </xf>
    <xf numFmtId="0" fontId="38" fillId="0" borderId="0" xfId="0" applyFont="1" applyAlignment="1" applyProtection="1">
      <alignment vertical="top" wrapText="1"/>
    </xf>
    <xf numFmtId="0" fontId="34" fillId="0" borderId="82" xfId="0" applyFont="1" applyBorder="1" applyAlignment="1" applyProtection="1">
      <alignment horizontal="center" vertical="center"/>
    </xf>
    <xf numFmtId="176" fontId="0" fillId="0" borderId="0" xfId="0" applyNumberFormat="1" applyProtection="1">
      <alignment vertical="center"/>
    </xf>
    <xf numFmtId="179" fontId="0" fillId="0" borderId="0" xfId="0" applyNumberFormat="1" applyProtection="1">
      <alignment vertical="center"/>
    </xf>
    <xf numFmtId="177" fontId="34" fillId="0" borderId="177" xfId="0" applyNumberFormat="1" applyFont="1" applyBorder="1" applyProtection="1">
      <alignment vertical="center"/>
      <protection locked="0"/>
    </xf>
    <xf numFmtId="177" fontId="38" fillId="0" borderId="23" xfId="0" applyNumberFormat="1" applyFont="1" applyBorder="1" applyAlignment="1" applyProtection="1">
      <alignment horizontal="center" vertical="center" wrapText="1"/>
      <protection locked="0"/>
    </xf>
    <xf numFmtId="177" fontId="34" fillId="0" borderId="79" xfId="0" applyNumberFormat="1" applyFont="1" applyBorder="1" applyAlignment="1" applyProtection="1">
      <alignment horizontal="center" vertical="center"/>
      <protection locked="0"/>
    </xf>
    <xf numFmtId="177" fontId="38" fillId="0" borderId="79" xfId="0" applyNumberFormat="1" applyFont="1" applyBorder="1" applyAlignment="1" applyProtection="1">
      <alignment horizontal="center" vertical="center" wrapText="1"/>
      <protection locked="0"/>
    </xf>
    <xf numFmtId="0" fontId="0" fillId="0" borderId="152" xfId="0" applyBorder="1" applyProtection="1">
      <alignment vertical="center"/>
      <protection locked="0"/>
    </xf>
    <xf numFmtId="0" fontId="38" fillId="0" borderId="150" xfId="0" applyFont="1" applyBorder="1" applyProtection="1">
      <alignment vertical="center"/>
      <protection locked="0"/>
    </xf>
    <xf numFmtId="177" fontId="43" fillId="0" borderId="147" xfId="0" applyNumberFormat="1" applyFont="1" applyBorder="1" applyProtection="1">
      <alignment vertical="center"/>
      <protection locked="0"/>
    </xf>
    <xf numFmtId="177" fontId="43" fillId="0" borderId="173" xfId="0" applyNumberFormat="1" applyFont="1" applyBorder="1" applyAlignment="1" applyProtection="1">
      <alignment horizontal="center" vertical="center" wrapText="1"/>
      <protection locked="0"/>
    </xf>
    <xf numFmtId="177" fontId="43" fillId="0" borderId="147" xfId="0" applyNumberFormat="1" applyFont="1" applyBorder="1" applyAlignment="1" applyProtection="1">
      <alignment horizontal="center" vertical="center"/>
      <protection locked="0"/>
    </xf>
    <xf numFmtId="177" fontId="43" fillId="0" borderId="147" xfId="0" applyNumberFormat="1" applyFont="1" applyBorder="1" applyAlignment="1" applyProtection="1">
      <alignment horizontal="center" vertical="center" wrapText="1"/>
      <protection locked="0"/>
    </xf>
    <xf numFmtId="0" fontId="43" fillId="0" borderId="75" xfId="0" applyFont="1" applyBorder="1" applyProtection="1">
      <alignment vertical="center"/>
      <protection locked="0"/>
    </xf>
    <xf numFmtId="0" fontId="38" fillId="0" borderId="22" xfId="0" applyFont="1" applyBorder="1" applyAlignment="1" applyProtection="1">
      <alignment vertical="center" wrapText="1"/>
      <protection locked="0"/>
    </xf>
    <xf numFmtId="177" fontId="43" fillId="0" borderId="28" xfId="0" applyNumberFormat="1" applyFont="1" applyBorder="1" applyAlignment="1" applyProtection="1">
      <alignment horizontal="center" vertical="center"/>
      <protection locked="0"/>
    </xf>
    <xf numFmtId="177" fontId="43" fillId="0" borderId="174" xfId="0" applyNumberFormat="1" applyFont="1" applyBorder="1" applyAlignment="1" applyProtection="1">
      <alignment horizontal="center" vertical="center" wrapText="1"/>
      <protection locked="0"/>
    </xf>
    <xf numFmtId="177" fontId="43" fillId="0" borderId="151" xfId="0" applyNumberFormat="1" applyFont="1" applyBorder="1" applyAlignment="1" applyProtection="1">
      <alignment horizontal="center" vertical="center"/>
      <protection locked="0"/>
    </xf>
    <xf numFmtId="177" fontId="43" fillId="0" borderId="151" xfId="0" applyNumberFormat="1" applyFont="1" applyBorder="1" applyAlignment="1" applyProtection="1">
      <alignment horizontal="center" vertical="center" wrapText="1"/>
      <protection locked="0"/>
    </xf>
    <xf numFmtId="177" fontId="43" fillId="0" borderId="148" xfId="0" applyNumberFormat="1" applyFont="1" applyBorder="1" applyProtection="1">
      <alignment vertical="center"/>
      <protection locked="0"/>
    </xf>
    <xf numFmtId="0" fontId="38" fillId="0" borderId="149" xfId="0" applyFont="1" applyBorder="1" applyProtection="1">
      <alignment vertical="center"/>
      <protection locked="0"/>
    </xf>
    <xf numFmtId="177" fontId="43" fillId="0" borderId="177" xfId="0" applyNumberFormat="1" applyFont="1" applyBorder="1" applyProtection="1">
      <alignment vertical="center"/>
      <protection locked="0"/>
    </xf>
    <xf numFmtId="0" fontId="43" fillId="0" borderId="23" xfId="0" applyFont="1" applyBorder="1" applyAlignment="1" applyProtection="1">
      <alignment horizontal="center" vertical="center" wrapText="1"/>
      <protection locked="0"/>
    </xf>
    <xf numFmtId="177" fontId="43" fillId="0" borderId="75" xfId="0" applyNumberFormat="1" applyFont="1" applyBorder="1" applyAlignment="1" applyProtection="1">
      <alignment horizontal="center" vertical="center"/>
      <protection locked="0"/>
    </xf>
    <xf numFmtId="0" fontId="43" fillId="0" borderId="79" xfId="0" applyFont="1" applyBorder="1" applyAlignment="1" applyProtection="1">
      <alignment horizontal="center" vertical="center" wrapText="1"/>
      <protection locked="0"/>
    </xf>
    <xf numFmtId="0" fontId="38" fillId="0" borderId="175" xfId="0" applyFont="1" applyBorder="1" applyProtection="1">
      <alignment vertical="center"/>
      <protection locked="0"/>
    </xf>
    <xf numFmtId="177" fontId="43" fillId="0" borderId="79" xfId="0" applyNumberFormat="1" applyFont="1" applyBorder="1" applyAlignment="1" applyProtection="1">
      <alignment horizontal="center" vertical="center"/>
      <protection locked="0"/>
    </xf>
    <xf numFmtId="177" fontId="43" fillId="0" borderId="79" xfId="0" applyNumberFormat="1" applyFont="1" applyBorder="1" applyAlignment="1" applyProtection="1">
      <alignment horizontal="center" vertical="center" wrapText="1"/>
      <protection locked="0"/>
    </xf>
    <xf numFmtId="0" fontId="43" fillId="0" borderId="28" xfId="0" applyFont="1" applyBorder="1" applyAlignment="1" applyProtection="1">
      <alignment horizontal="center" vertical="center"/>
      <protection locked="0"/>
    </xf>
    <xf numFmtId="177" fontId="43" fillId="0" borderId="23" xfId="0" applyNumberFormat="1" applyFont="1" applyBorder="1" applyAlignment="1" applyProtection="1">
      <alignment horizontal="center" vertical="center" wrapText="1"/>
      <protection locked="0"/>
    </xf>
    <xf numFmtId="0" fontId="43" fillId="0" borderId="79" xfId="0" applyFont="1" applyBorder="1" applyAlignment="1" applyProtection="1">
      <alignment horizontal="center" vertical="center"/>
      <protection locked="0"/>
    </xf>
    <xf numFmtId="177" fontId="43" fillId="0" borderId="13" xfId="0" applyNumberFormat="1" applyFont="1" applyBorder="1" applyAlignment="1" applyProtection="1">
      <alignment horizontal="center" vertical="center"/>
      <protection locked="0"/>
    </xf>
    <xf numFmtId="177" fontId="43" fillId="0" borderId="200" xfId="0" applyNumberFormat="1" applyFont="1" applyBorder="1" applyAlignment="1" applyProtection="1">
      <alignment horizontal="center" vertical="center" wrapText="1"/>
      <protection locked="0"/>
    </xf>
    <xf numFmtId="177" fontId="43" fillId="0" borderId="201" xfId="0" applyNumberFormat="1" applyFont="1" applyBorder="1" applyAlignment="1" applyProtection="1">
      <alignment horizontal="center" vertical="center"/>
      <protection locked="0"/>
    </xf>
    <xf numFmtId="177" fontId="43" fillId="0" borderId="201" xfId="0" applyNumberFormat="1" applyFont="1" applyBorder="1" applyAlignment="1" applyProtection="1">
      <alignment horizontal="center" vertical="center" wrapText="1"/>
      <protection locked="0"/>
    </xf>
    <xf numFmtId="177" fontId="43" fillId="0" borderId="182" xfId="0" applyNumberFormat="1" applyFont="1" applyBorder="1" applyProtection="1">
      <alignment vertical="center"/>
      <protection locked="0"/>
    </xf>
    <xf numFmtId="0" fontId="38" fillId="0" borderId="202" xfId="0" applyFont="1" applyBorder="1" applyProtection="1">
      <alignment vertical="center"/>
      <protection locked="0"/>
    </xf>
    <xf numFmtId="177" fontId="43" fillId="0" borderId="181" xfId="0" applyNumberFormat="1" applyFont="1" applyBorder="1" applyProtection="1">
      <alignment vertical="center"/>
      <protection locked="0"/>
    </xf>
    <xf numFmtId="177" fontId="43" fillId="0" borderId="18" xfId="0" applyNumberFormat="1" applyFont="1" applyBorder="1" applyAlignment="1" applyProtection="1">
      <alignment horizontal="center" vertical="center" wrapText="1"/>
      <protection locked="0"/>
    </xf>
    <xf numFmtId="177" fontId="43" fillId="0" borderId="75" xfId="0" applyNumberFormat="1" applyFont="1" applyBorder="1" applyAlignment="1" applyProtection="1">
      <alignment horizontal="center" vertical="center" wrapText="1"/>
      <protection locked="0"/>
    </xf>
    <xf numFmtId="0" fontId="0" fillId="0" borderId="172" xfId="0" applyBorder="1" applyProtection="1">
      <alignment vertical="center"/>
      <protection locked="0"/>
    </xf>
    <xf numFmtId="0" fontId="34" fillId="25" borderId="0" xfId="0" applyFont="1" applyFill="1" applyAlignment="1" applyProtection="1">
      <alignment vertical="center" shrinkToFit="1"/>
    </xf>
    <xf numFmtId="0" fontId="49" fillId="25" borderId="0" xfId="0" applyFont="1" applyFill="1" applyAlignment="1" applyProtection="1">
      <alignment vertical="center" shrinkToFit="1"/>
    </xf>
    <xf numFmtId="0" fontId="49" fillId="25" borderId="0" xfId="0" applyFont="1" applyFill="1" applyProtection="1">
      <alignment vertical="center"/>
    </xf>
    <xf numFmtId="181" fontId="72" fillId="25" borderId="0" xfId="0" applyNumberFormat="1" applyFont="1" applyFill="1" applyProtection="1">
      <alignment vertical="center"/>
    </xf>
    <xf numFmtId="0" fontId="112" fillId="25" borderId="10" xfId="0" applyFont="1" applyFill="1" applyBorder="1" applyAlignment="1" applyProtection="1">
      <alignment horizontal="center" vertical="center"/>
    </xf>
    <xf numFmtId="0" fontId="49" fillId="0" borderId="0" xfId="0" applyFont="1" applyAlignment="1" applyProtection="1">
      <alignment horizontal="center" vertical="center"/>
    </xf>
    <xf numFmtId="0" fontId="94" fillId="0" borderId="0" xfId="0" applyFont="1" applyProtection="1">
      <alignment vertical="center"/>
    </xf>
    <xf numFmtId="0" fontId="79" fillId="25" borderId="0" xfId="0" applyFont="1" applyFill="1" applyProtection="1">
      <alignment vertical="center"/>
    </xf>
    <xf numFmtId="177" fontId="80" fillId="25" borderId="0" xfId="0" applyNumberFormat="1" applyFont="1" applyFill="1" applyProtection="1">
      <alignment vertical="center"/>
    </xf>
    <xf numFmtId="177" fontId="43" fillId="25" borderId="0" xfId="0" applyNumberFormat="1" applyFont="1" applyFill="1" applyProtection="1">
      <alignment vertical="center"/>
    </xf>
    <xf numFmtId="181" fontId="49" fillId="25" borderId="0" xfId="0" applyNumberFormat="1" applyFont="1" applyFill="1" applyProtection="1">
      <alignment vertical="center"/>
    </xf>
    <xf numFmtId="0" fontId="34" fillId="25" borderId="0" xfId="0" applyFont="1" applyFill="1" applyAlignment="1" applyProtection="1">
      <alignment horizontal="center" vertical="center"/>
    </xf>
    <xf numFmtId="0" fontId="43" fillId="25" borderId="0" xfId="0" applyFont="1" applyFill="1" applyAlignment="1" applyProtection="1">
      <alignment horizontal="center" vertical="center"/>
    </xf>
    <xf numFmtId="0" fontId="43" fillId="25" borderId="0" xfId="0" applyFont="1" applyFill="1" applyAlignment="1" applyProtection="1">
      <alignment horizontal="center" vertical="center" shrinkToFit="1"/>
    </xf>
    <xf numFmtId="0" fontId="43" fillId="25" borderId="0" xfId="0" applyFont="1" applyFill="1" applyAlignment="1" applyProtection="1">
      <alignment horizontal="left" vertical="center" shrinkToFit="1"/>
    </xf>
    <xf numFmtId="0" fontId="43" fillId="25" borderId="0" xfId="0" applyFont="1" applyFill="1" applyAlignment="1" applyProtection="1">
      <alignment horizontal="left" vertical="center"/>
    </xf>
    <xf numFmtId="177" fontId="49" fillId="25" borderId="102" xfId="0" applyNumberFormat="1" applyFont="1" applyFill="1" applyBorder="1" applyProtection="1">
      <alignment vertical="center"/>
    </xf>
    <xf numFmtId="0" fontId="38" fillId="25" borderId="11" xfId="0" applyFont="1" applyFill="1" applyBorder="1" applyProtection="1">
      <alignment vertical="center"/>
    </xf>
    <xf numFmtId="0" fontId="49" fillId="25" borderId="0" xfId="0" applyFont="1" applyFill="1" applyAlignment="1" applyProtection="1">
      <alignment horizontal="center" vertical="center" shrinkToFit="1"/>
    </xf>
    <xf numFmtId="0" fontId="49" fillId="25" borderId="0" xfId="0" applyFont="1" applyFill="1" applyAlignment="1" applyProtection="1">
      <alignment horizontal="center" vertical="center"/>
    </xf>
    <xf numFmtId="181" fontId="49" fillId="25" borderId="0" xfId="0" applyNumberFormat="1" applyFont="1" applyFill="1" applyAlignment="1" applyProtection="1">
      <alignment horizontal="center" vertical="center"/>
    </xf>
    <xf numFmtId="181" fontId="49" fillId="25" borderId="0" xfId="0" applyNumberFormat="1" applyFont="1" applyFill="1" applyAlignment="1" applyProtection="1">
      <alignment horizontal="left" vertical="center"/>
    </xf>
    <xf numFmtId="0" fontId="96" fillId="0" borderId="0" xfId="0" applyFont="1" applyAlignment="1" applyProtection="1">
      <alignment horizontal="center" vertical="center" wrapText="1"/>
    </xf>
    <xf numFmtId="177" fontId="72" fillId="25" borderId="102" xfId="0" applyNumberFormat="1" applyFont="1" applyFill="1" applyBorder="1" applyProtection="1">
      <alignment vertical="center"/>
    </xf>
    <xf numFmtId="0" fontId="38" fillId="25" borderId="0" xfId="0" applyFont="1" applyFill="1" applyAlignment="1" applyProtection="1">
      <alignment vertical="center" wrapText="1"/>
    </xf>
    <xf numFmtId="0" fontId="102" fillId="25" borderId="0" xfId="0" applyFont="1" applyFill="1" applyAlignment="1" applyProtection="1">
      <alignment vertical="center" shrinkToFit="1"/>
    </xf>
    <xf numFmtId="0" fontId="102" fillId="25" borderId="0" xfId="0" applyFont="1" applyFill="1" applyAlignment="1" applyProtection="1">
      <alignment vertical="center" wrapText="1"/>
    </xf>
    <xf numFmtId="0" fontId="39" fillId="25" borderId="0" xfId="0" applyFont="1" applyFill="1" applyAlignment="1" applyProtection="1">
      <alignment vertical="center" wrapText="1"/>
    </xf>
    <xf numFmtId="182" fontId="72" fillId="0" borderId="102" xfId="0" applyNumberFormat="1" applyFont="1" applyBorder="1" applyProtection="1">
      <alignment vertical="center"/>
    </xf>
    <xf numFmtId="0" fontId="96" fillId="0" borderId="183" xfId="0" applyFont="1" applyBorder="1" applyAlignment="1" applyProtection="1">
      <alignment horizontal="center" vertical="center" wrapText="1"/>
    </xf>
    <xf numFmtId="0" fontId="95" fillId="0" borderId="183" xfId="0" applyFont="1" applyBorder="1" applyAlignment="1" applyProtection="1">
      <alignment horizontal="center" vertical="center"/>
    </xf>
    <xf numFmtId="0" fontId="38" fillId="25" borderId="75" xfId="0" applyFont="1" applyFill="1" applyBorder="1" applyAlignment="1" applyProtection="1">
      <alignment horizontal="left" vertical="center"/>
    </xf>
    <xf numFmtId="0" fontId="0" fillId="0" borderId="0" xfId="0" applyFont="1" applyAlignment="1" applyProtection="1">
      <alignment vertical="center" shrinkToFit="1"/>
    </xf>
    <xf numFmtId="181" fontId="72" fillId="25" borderId="0" xfId="0" applyNumberFormat="1" applyFont="1" applyFill="1" applyAlignment="1" applyProtection="1">
      <alignment horizontal="left" vertical="center" wrapText="1"/>
    </xf>
    <xf numFmtId="0" fontId="0" fillId="25" borderId="0" xfId="0" applyFill="1" applyAlignment="1" applyProtection="1">
      <alignment horizontal="left" vertical="center" wrapText="1"/>
    </xf>
    <xf numFmtId="182" fontId="38" fillId="25" borderId="0" xfId="0" applyNumberFormat="1" applyFont="1" applyFill="1" applyProtection="1">
      <alignment vertical="center"/>
    </xf>
    <xf numFmtId="0" fontId="95" fillId="0" borderId="0" xfId="0" applyFont="1" applyAlignment="1" applyProtection="1">
      <alignment horizontal="center" vertical="center"/>
    </xf>
    <xf numFmtId="0" fontId="72" fillId="25" borderId="0" xfId="0" applyFont="1" applyFill="1" applyAlignment="1" applyProtection="1">
      <alignment horizontal="left" vertical="center" shrinkToFit="1"/>
    </xf>
    <xf numFmtId="0" fontId="72" fillId="25" borderId="0" xfId="0" applyFont="1" applyFill="1" applyAlignment="1" applyProtection="1">
      <alignment horizontal="left" vertical="center" wrapText="1"/>
    </xf>
    <xf numFmtId="182" fontId="38" fillId="25" borderId="0" xfId="0" applyNumberFormat="1" applyFont="1" applyFill="1" applyAlignment="1" applyProtection="1">
      <alignment horizontal="right" vertical="center"/>
    </xf>
    <xf numFmtId="0" fontId="0" fillId="25" borderId="0" xfId="0" applyFill="1" applyAlignment="1" applyProtection="1">
      <alignment vertical="center" wrapText="1"/>
    </xf>
    <xf numFmtId="181" fontId="49" fillId="25" borderId="0" xfId="0" applyNumberFormat="1" applyFont="1" applyFill="1" applyAlignment="1" applyProtection="1">
      <alignment horizontal="right" vertical="center"/>
    </xf>
    <xf numFmtId="0" fontId="83" fillId="29" borderId="109" xfId="0" applyFont="1" applyFill="1" applyBorder="1" applyAlignment="1" applyProtection="1">
      <alignment horizontal="center" vertical="center" shrinkToFit="1"/>
    </xf>
    <xf numFmtId="0" fontId="83" fillId="30" borderId="102" xfId="0" applyFont="1" applyFill="1" applyBorder="1" applyAlignment="1" applyProtection="1">
      <alignment horizontal="center" vertical="center" shrinkToFit="1"/>
    </xf>
    <xf numFmtId="0" fontId="83" fillId="29" borderId="102" xfId="0" applyFont="1" applyFill="1" applyBorder="1" applyAlignment="1" applyProtection="1">
      <alignment horizontal="center" vertical="center"/>
    </xf>
    <xf numFmtId="0" fontId="38" fillId="0" borderId="102" xfId="0" applyFont="1" applyBorder="1" applyAlignment="1" applyProtection="1">
      <alignment vertical="center" wrapText="1"/>
    </xf>
    <xf numFmtId="0" fontId="49" fillId="25" borderId="103" xfId="0" applyFont="1" applyFill="1" applyBorder="1" applyAlignment="1" applyProtection="1">
      <alignment horizontal="center" vertical="center" wrapText="1"/>
    </xf>
    <xf numFmtId="0" fontId="72" fillId="0" borderId="21" xfId="0" applyFont="1" applyBorder="1" applyAlignment="1" applyProtection="1">
      <alignment horizontal="center" vertical="center" wrapText="1"/>
    </xf>
    <xf numFmtId="0" fontId="49" fillId="25" borderId="28" xfId="0" applyFont="1" applyFill="1" applyBorder="1" applyAlignment="1" applyProtection="1">
      <alignment horizontal="center" vertical="center" wrapText="1" shrinkToFit="1"/>
    </xf>
    <xf numFmtId="0" fontId="49" fillId="25" borderId="156" xfId="0" applyFont="1" applyFill="1" applyBorder="1" applyAlignment="1" applyProtection="1">
      <alignment horizontal="center" vertical="center" wrapText="1" shrinkToFit="1"/>
    </xf>
    <xf numFmtId="0" fontId="49" fillId="25" borderId="145" xfId="0" applyFont="1" applyFill="1" applyBorder="1" applyAlignment="1" applyProtection="1">
      <alignment horizontal="center" vertical="center" wrapText="1"/>
    </xf>
    <xf numFmtId="181" fontId="49" fillId="25" borderId="155" xfId="0" applyNumberFormat="1" applyFont="1" applyFill="1" applyBorder="1" applyAlignment="1" applyProtection="1">
      <alignment horizontal="center" vertical="center" wrapText="1"/>
    </xf>
    <xf numFmtId="181" fontId="72" fillId="0" borderId="50" xfId="0" applyNumberFormat="1" applyFont="1" applyBorder="1" applyAlignment="1" applyProtection="1">
      <alignment horizontal="center" vertical="center" wrapText="1"/>
    </xf>
    <xf numFmtId="0" fontId="72" fillId="0" borderId="28" xfId="0" applyFont="1" applyBorder="1" applyAlignment="1" applyProtection="1">
      <alignment horizontal="center" vertical="center" wrapText="1"/>
    </xf>
    <xf numFmtId="0" fontId="72" fillId="0" borderId="47" xfId="0" applyFont="1" applyBorder="1" applyAlignment="1" applyProtection="1">
      <alignment horizontal="center" vertical="center" wrapText="1"/>
    </xf>
    <xf numFmtId="0" fontId="72" fillId="0" borderId="55" xfId="0" applyFont="1" applyBorder="1" applyAlignment="1" applyProtection="1">
      <alignment horizontal="center" vertical="center" wrapText="1"/>
    </xf>
    <xf numFmtId="0" fontId="72" fillId="0" borderId="146" xfId="0" applyFont="1" applyBorder="1" applyAlignment="1" applyProtection="1">
      <alignment horizontal="center" vertical="center" wrapText="1"/>
    </xf>
    <xf numFmtId="0" fontId="38" fillId="0" borderId="0" xfId="0" applyFont="1" applyAlignment="1" applyProtection="1">
      <alignment horizontal="center" vertical="center" wrapText="1"/>
    </xf>
    <xf numFmtId="0" fontId="95" fillId="0" borderId="183" xfId="0" applyFont="1" applyBorder="1" applyAlignment="1" applyProtection="1">
      <alignment vertical="center" wrapText="1"/>
    </xf>
    <xf numFmtId="0" fontId="95" fillId="0" borderId="186" xfId="0" applyFont="1" applyBorder="1" applyAlignment="1" applyProtection="1">
      <alignment vertical="center" wrapText="1"/>
    </xf>
    <xf numFmtId="0" fontId="95" fillId="0" borderId="185" xfId="0" applyFont="1" applyBorder="1" applyAlignment="1" applyProtection="1">
      <alignment vertical="center" wrapText="1"/>
    </xf>
    <xf numFmtId="0" fontId="95" fillId="0" borderId="184" xfId="0" applyFont="1" applyBorder="1" applyAlignment="1" applyProtection="1">
      <alignment vertical="center" wrapText="1"/>
    </xf>
    <xf numFmtId="40" fontId="43" fillId="0" borderId="141" xfId="34" applyNumberFormat="1" applyFont="1" applyFill="1" applyBorder="1" applyAlignment="1" applyProtection="1">
      <alignment horizontal="center" vertical="center" shrinkToFit="1"/>
    </xf>
    <xf numFmtId="178" fontId="49" fillId="0" borderId="79" xfId="28" applyNumberFormat="1" applyFont="1" applyFill="1" applyBorder="1" applyAlignment="1" applyProtection="1">
      <alignment vertical="center" shrinkToFit="1"/>
    </xf>
    <xf numFmtId="0" fontId="51" fillId="25" borderId="103" xfId="0" applyFont="1" applyFill="1" applyBorder="1" applyProtection="1">
      <alignment vertical="center"/>
    </xf>
    <xf numFmtId="0" fontId="43" fillId="25" borderId="23" xfId="0" applyFont="1" applyFill="1" applyBorder="1" applyAlignment="1" applyProtection="1">
      <alignment horizontal="center" vertical="center"/>
    </xf>
    <xf numFmtId="0" fontId="34" fillId="25" borderId="23" xfId="0" applyFont="1" applyFill="1" applyBorder="1" applyProtection="1">
      <alignment vertical="center"/>
    </xf>
    <xf numFmtId="0" fontId="34" fillId="25" borderId="23" xfId="0" applyFont="1" applyFill="1" applyBorder="1" applyAlignment="1" applyProtection="1">
      <alignment horizontal="center" vertical="center"/>
    </xf>
    <xf numFmtId="181" fontId="49" fillId="0" borderId="103" xfId="0" applyNumberFormat="1" applyFont="1" applyBorder="1" applyProtection="1">
      <alignment vertical="center"/>
    </xf>
    <xf numFmtId="181" fontId="49" fillId="0" borderId="21" xfId="0" applyNumberFormat="1" applyFont="1" applyBorder="1" applyAlignment="1" applyProtection="1">
      <alignment horizontal="right" vertical="center"/>
    </xf>
    <xf numFmtId="181" fontId="49" fillId="0" borderId="176" xfId="0" applyNumberFormat="1" applyFont="1" applyBorder="1" applyProtection="1">
      <alignment vertical="center"/>
    </xf>
    <xf numFmtId="0" fontId="0" fillId="0" borderId="111" xfId="0" applyFont="1" applyFill="1" applyBorder="1" applyAlignment="1" applyProtection="1">
      <alignment vertical="center" wrapText="1"/>
    </xf>
    <xf numFmtId="0" fontId="94" fillId="0" borderId="183" xfId="0" applyFont="1" applyBorder="1" applyProtection="1">
      <alignment vertical="center"/>
    </xf>
    <xf numFmtId="0" fontId="95" fillId="0" borderId="183" xfId="0" applyFont="1" applyBorder="1" applyProtection="1">
      <alignment vertical="center"/>
    </xf>
    <xf numFmtId="0" fontId="95" fillId="0" borderId="186" xfId="0" applyFont="1" applyBorder="1" applyProtection="1">
      <alignment vertical="center"/>
    </xf>
    <xf numFmtId="0" fontId="95" fillId="0" borderId="185" xfId="0" applyFont="1" applyBorder="1" applyProtection="1">
      <alignment vertical="center"/>
    </xf>
    <xf numFmtId="40" fontId="43" fillId="0" borderId="77" xfId="34" applyNumberFormat="1" applyFont="1" applyFill="1" applyBorder="1" applyAlignment="1" applyProtection="1">
      <alignment horizontal="center" vertical="center" shrinkToFit="1"/>
    </xf>
    <xf numFmtId="178" fontId="49" fillId="0" borderId="75" xfId="28" applyNumberFormat="1" applyFont="1" applyFill="1" applyBorder="1" applyAlignment="1" applyProtection="1">
      <alignment vertical="center" shrinkToFit="1"/>
    </xf>
    <xf numFmtId="0" fontId="43" fillId="25" borderId="35" xfId="0" applyFont="1" applyFill="1" applyBorder="1" applyAlignment="1" applyProtection="1">
      <alignment horizontal="center" vertical="center"/>
    </xf>
    <xf numFmtId="0" fontId="34" fillId="25" borderId="35" xfId="0" applyFont="1" applyFill="1" applyBorder="1" applyProtection="1">
      <alignment vertical="center"/>
    </xf>
    <xf numFmtId="0" fontId="34" fillId="25" borderId="35" xfId="0" applyFont="1" applyFill="1" applyBorder="1" applyAlignment="1" applyProtection="1">
      <alignment horizontal="center" vertical="center"/>
    </xf>
    <xf numFmtId="181" fontId="49" fillId="0" borderId="17" xfId="0" applyNumberFormat="1" applyFont="1" applyBorder="1" applyProtection="1">
      <alignment vertical="center"/>
    </xf>
    <xf numFmtId="181" fontId="49" fillId="0" borderId="92" xfId="0" applyNumberFormat="1" applyFont="1" applyBorder="1" applyAlignment="1" applyProtection="1">
      <alignment horizontal="right" vertical="center"/>
    </xf>
    <xf numFmtId="181" fontId="49" fillId="0" borderId="178" xfId="0" applyNumberFormat="1" applyFont="1" applyBorder="1" applyProtection="1">
      <alignment vertical="center"/>
    </xf>
    <xf numFmtId="0" fontId="0" fillId="0" borderId="112" xfId="0" applyFont="1" applyFill="1" applyBorder="1" applyAlignment="1" applyProtection="1">
      <alignment vertical="center" wrapText="1"/>
    </xf>
    <xf numFmtId="0" fontId="38" fillId="0" borderId="0" xfId="0" applyFont="1" applyAlignment="1" applyProtection="1">
      <alignment vertical="center" wrapText="1"/>
    </xf>
    <xf numFmtId="40" fontId="43" fillId="0" borderId="137" xfId="34" applyNumberFormat="1" applyFont="1" applyFill="1" applyBorder="1" applyAlignment="1" applyProtection="1">
      <alignment horizontal="center" vertical="center" shrinkToFit="1"/>
    </xf>
    <xf numFmtId="178" fontId="49" fillId="0" borderId="145" xfId="28" applyNumberFormat="1" applyFont="1" applyFill="1" applyBorder="1" applyAlignment="1" applyProtection="1">
      <alignment vertical="center" shrinkToFit="1"/>
    </xf>
    <xf numFmtId="0" fontId="51" fillId="25" borderId="55" xfId="0" applyFont="1" applyFill="1" applyBorder="1" applyProtection="1">
      <alignment vertical="center"/>
    </xf>
    <xf numFmtId="0" fontId="43" fillId="25" borderId="46" xfId="0" applyFont="1" applyFill="1" applyBorder="1" applyAlignment="1" applyProtection="1">
      <alignment horizontal="center" vertical="center"/>
    </xf>
    <xf numFmtId="0" fontId="51" fillId="25" borderId="46" xfId="0" applyFont="1" applyFill="1" applyBorder="1" applyProtection="1">
      <alignment vertical="center"/>
    </xf>
    <xf numFmtId="0" fontId="34" fillId="25" borderId="46" xfId="0" applyFont="1" applyFill="1" applyBorder="1" applyProtection="1">
      <alignment vertical="center"/>
    </xf>
    <xf numFmtId="0" fontId="34" fillId="25" borderId="46" xfId="0" applyFont="1" applyFill="1" applyBorder="1" applyAlignment="1" applyProtection="1">
      <alignment horizontal="center" vertical="center"/>
    </xf>
    <xf numFmtId="181" fontId="49" fillId="0" borderId="155" xfId="0" applyNumberFormat="1" applyFont="1" applyBorder="1" applyProtection="1">
      <alignment vertical="center"/>
    </xf>
    <xf numFmtId="181" fontId="49" fillId="0" borderId="146" xfId="0" applyNumberFormat="1" applyFont="1" applyBorder="1" applyAlignment="1" applyProtection="1">
      <alignment horizontal="right" vertical="center"/>
    </xf>
    <xf numFmtId="181" fontId="49" fillId="0" borderId="160" xfId="0" applyNumberFormat="1" applyFont="1" applyBorder="1" applyProtection="1">
      <alignment vertical="center"/>
    </xf>
    <xf numFmtId="0" fontId="0" fillId="0" borderId="113" xfId="0" applyFont="1" applyFill="1" applyBorder="1" applyAlignment="1" applyProtection="1">
      <alignment vertical="center" wrapText="1"/>
    </xf>
    <xf numFmtId="0" fontId="94" fillId="0" borderId="189" xfId="0" applyFont="1" applyBorder="1" applyProtection="1">
      <alignment vertical="center"/>
    </xf>
    <xf numFmtId="38" fontId="95" fillId="0" borderId="0" xfId="34" applyFont="1" applyFill="1" applyAlignment="1" applyProtection="1">
      <alignment horizontal="right" vertical="center"/>
    </xf>
    <xf numFmtId="0" fontId="95" fillId="0" borderId="0" xfId="0" applyFont="1" applyAlignment="1" applyProtection="1">
      <alignment vertical="center" wrapText="1"/>
    </xf>
    <xf numFmtId="40" fontId="43" fillId="0" borderId="51" xfId="34" applyNumberFormat="1" applyFont="1" applyFill="1" applyBorder="1" applyAlignment="1" applyProtection="1">
      <alignment horizontal="center" vertical="center" shrinkToFit="1"/>
    </xf>
    <xf numFmtId="0" fontId="51" fillId="25" borderId="17" xfId="0" applyFont="1" applyFill="1" applyBorder="1" applyProtection="1">
      <alignment vertical="center"/>
    </xf>
    <xf numFmtId="0" fontId="43" fillId="25" borderId="18" xfId="0" applyFont="1" applyFill="1" applyBorder="1" applyAlignment="1" applyProtection="1">
      <alignment horizontal="center" vertical="center"/>
    </xf>
    <xf numFmtId="0" fontId="34" fillId="25" borderId="18" xfId="0" applyFont="1" applyFill="1" applyBorder="1" applyProtection="1">
      <alignment vertical="center"/>
    </xf>
    <xf numFmtId="0" fontId="34" fillId="25" borderId="18" xfId="0" applyFont="1" applyFill="1" applyBorder="1" applyAlignment="1" applyProtection="1">
      <alignment horizontal="center" vertical="center"/>
    </xf>
    <xf numFmtId="0" fontId="51" fillId="25" borderId="14" xfId="0" applyFont="1" applyFill="1" applyBorder="1" applyProtection="1">
      <alignment vertical="center"/>
    </xf>
    <xf numFmtId="0" fontId="43" fillId="25" borderId="20" xfId="0" applyFont="1" applyFill="1" applyBorder="1" applyAlignment="1" applyProtection="1">
      <alignment horizontal="center" vertical="center"/>
    </xf>
    <xf numFmtId="0" fontId="34" fillId="25" borderId="20" xfId="0" applyFont="1" applyFill="1" applyBorder="1" applyProtection="1">
      <alignment vertical="center"/>
    </xf>
    <xf numFmtId="0" fontId="34" fillId="25" borderId="20" xfId="0" applyFont="1" applyFill="1" applyBorder="1" applyAlignment="1" applyProtection="1">
      <alignment horizontal="center" vertical="center"/>
    </xf>
    <xf numFmtId="0" fontId="0" fillId="0" borderId="0" xfId="0" applyAlignment="1" applyProtection="1">
      <alignment vertical="center" shrinkToFit="1"/>
    </xf>
    <xf numFmtId="0" fontId="110" fillId="0" borderId="0" xfId="0" applyFont="1" applyAlignment="1" applyProtection="1">
      <alignment vertical="center" shrinkToFit="1"/>
    </xf>
    <xf numFmtId="0" fontId="110" fillId="0" borderId="0" xfId="0" applyFont="1" applyProtection="1">
      <alignment vertical="center"/>
    </xf>
    <xf numFmtId="181" fontId="72" fillId="0" borderId="0" xfId="0" applyNumberFormat="1" applyFont="1" applyProtection="1">
      <alignment vertical="center"/>
    </xf>
    <xf numFmtId="0" fontId="72" fillId="0" borderId="0" xfId="0" applyFont="1" applyAlignment="1" applyProtection="1">
      <alignment vertical="center" shrinkToFit="1"/>
    </xf>
    <xf numFmtId="0" fontId="72" fillId="0" borderId="0" xfId="0" applyFont="1" applyProtection="1">
      <alignment vertical="center"/>
    </xf>
    <xf numFmtId="0" fontId="72" fillId="25" borderId="0" xfId="0" applyFont="1" applyFill="1" applyAlignment="1" applyProtection="1">
      <alignment vertical="center" shrinkToFit="1"/>
    </xf>
    <xf numFmtId="0" fontId="72" fillId="25" borderId="0" xfId="0" applyFont="1" applyFill="1" applyProtection="1">
      <alignment vertical="center"/>
    </xf>
    <xf numFmtId="0" fontId="80" fillId="25" borderId="0" xfId="0" applyFont="1" applyFill="1" applyProtection="1">
      <alignment vertical="center"/>
    </xf>
    <xf numFmtId="0" fontId="105" fillId="25" borderId="0" xfId="0" applyFont="1" applyFill="1" applyProtection="1">
      <alignment vertical="center"/>
    </xf>
    <xf numFmtId="0" fontId="88" fillId="25" borderId="0" xfId="0" applyFont="1" applyFill="1" applyProtection="1">
      <alignment vertical="center"/>
    </xf>
    <xf numFmtId="0" fontId="91" fillId="25" borderId="10" xfId="0" applyFont="1" applyFill="1" applyBorder="1" applyAlignment="1" applyProtection="1">
      <alignment horizontal="center" vertical="center" wrapText="1"/>
    </xf>
    <xf numFmtId="0" fontId="91" fillId="25" borderId="0" xfId="0" applyFont="1" applyFill="1" applyAlignment="1" applyProtection="1">
      <alignment horizontal="center" vertical="center" wrapText="1"/>
    </xf>
    <xf numFmtId="0" fontId="91" fillId="0" borderId="0" xfId="0" applyFont="1" applyAlignment="1" applyProtection="1">
      <alignment horizontal="center" vertical="center" wrapText="1"/>
    </xf>
    <xf numFmtId="0" fontId="72" fillId="25" borderId="0" xfId="0" applyFont="1" applyFill="1" applyAlignment="1" applyProtection="1">
      <alignment horizontal="right" vertical="center"/>
    </xf>
    <xf numFmtId="0" fontId="97" fillId="0" borderId="0" xfId="0" applyFont="1" applyAlignment="1" applyProtection="1">
      <alignment vertical="center" wrapText="1"/>
    </xf>
    <xf numFmtId="0" fontId="72" fillId="25" borderId="0" xfId="0" applyFont="1" applyFill="1" applyAlignment="1" applyProtection="1">
      <alignment horizontal="center" vertical="center" shrinkToFit="1"/>
    </xf>
    <xf numFmtId="0" fontId="72" fillId="25" borderId="0" xfId="0" applyFont="1" applyFill="1" applyAlignment="1" applyProtection="1">
      <alignment horizontal="center" vertical="center"/>
    </xf>
    <xf numFmtId="177" fontId="72" fillId="25" borderId="111" xfId="0" applyNumberFormat="1" applyFont="1" applyFill="1" applyBorder="1" applyProtection="1">
      <alignment vertical="center"/>
    </xf>
    <xf numFmtId="0" fontId="52" fillId="25" borderId="0" xfId="0" applyFont="1" applyFill="1" applyAlignment="1" applyProtection="1">
      <alignment horizontal="center" vertical="center" wrapText="1"/>
    </xf>
    <xf numFmtId="0" fontId="72" fillId="25" borderId="0" xfId="0" applyFont="1" applyFill="1" applyAlignment="1" applyProtection="1">
      <alignment horizontal="center" vertical="center" wrapText="1"/>
    </xf>
    <xf numFmtId="0" fontId="39" fillId="0" borderId="0" xfId="0" applyFont="1" applyAlignment="1" applyProtection="1">
      <alignment vertical="center" wrapText="1"/>
    </xf>
    <xf numFmtId="0" fontId="0" fillId="25" borderId="82" xfId="0" applyFont="1" applyFill="1" applyBorder="1" applyAlignment="1" applyProtection="1">
      <alignment horizontal="left" vertical="center"/>
    </xf>
    <xf numFmtId="177" fontId="72" fillId="25" borderId="112" xfId="0" applyNumberFormat="1" applyFont="1" applyFill="1" applyBorder="1" applyProtection="1">
      <alignment vertical="center"/>
    </xf>
    <xf numFmtId="0" fontId="72" fillId="25" borderId="0" xfId="0" applyFont="1" applyFill="1" applyAlignment="1" applyProtection="1">
      <alignment horizontal="left" vertical="center"/>
    </xf>
    <xf numFmtId="0" fontId="38" fillId="25" borderId="0" xfId="0" applyFont="1" applyFill="1" applyAlignment="1" applyProtection="1">
      <alignment horizontal="left" vertical="center" wrapText="1"/>
    </xf>
    <xf numFmtId="0" fontId="76" fillId="25" borderId="0" xfId="0" applyFont="1" applyFill="1" applyAlignment="1" applyProtection="1">
      <alignment horizontal="center" vertical="center" wrapText="1"/>
    </xf>
    <xf numFmtId="0" fontId="102" fillId="25" borderId="0" xfId="0" applyFont="1" applyFill="1" applyAlignment="1" applyProtection="1">
      <alignment horizontal="center" vertical="center" wrapText="1"/>
    </xf>
    <xf numFmtId="0" fontId="96" fillId="0" borderId="190" xfId="0" applyFont="1" applyBorder="1" applyAlignment="1" applyProtection="1">
      <alignment vertical="center" wrapText="1"/>
    </xf>
    <xf numFmtId="182" fontId="72" fillId="25" borderId="109" xfId="0" applyNumberFormat="1" applyFont="1" applyFill="1" applyBorder="1" applyProtection="1">
      <alignment vertical="center"/>
    </xf>
    <xf numFmtId="0" fontId="0" fillId="25" borderId="75" xfId="0" applyFont="1" applyFill="1" applyBorder="1" applyAlignment="1" applyProtection="1">
      <alignment horizontal="left" vertical="center"/>
    </xf>
    <xf numFmtId="177" fontId="72" fillId="25" borderId="110" xfId="0" applyNumberFormat="1" applyFont="1" applyFill="1" applyBorder="1" applyProtection="1">
      <alignment vertical="center"/>
    </xf>
    <xf numFmtId="0" fontId="106" fillId="25" borderId="0" xfId="0" applyFont="1" applyFill="1" applyAlignment="1" applyProtection="1">
      <alignment horizontal="center" vertical="center" wrapText="1"/>
    </xf>
    <xf numFmtId="0" fontId="106" fillId="25" borderId="0" xfId="0" applyFont="1" applyFill="1" applyAlignment="1" applyProtection="1">
      <alignment horizontal="center" vertical="center" shrinkToFit="1"/>
    </xf>
    <xf numFmtId="0" fontId="72" fillId="25" borderId="0" xfId="0" applyFont="1" applyFill="1" applyAlignment="1" applyProtection="1">
      <alignment vertical="center" wrapText="1"/>
    </xf>
    <xf numFmtId="182" fontId="72" fillId="25" borderId="113" xfId="0" applyNumberFormat="1" applyFont="1" applyFill="1" applyBorder="1" applyProtection="1">
      <alignment vertical="center"/>
    </xf>
    <xf numFmtId="177" fontId="72" fillId="25" borderId="113" xfId="0" applyNumberFormat="1" applyFont="1" applyFill="1" applyBorder="1" applyProtection="1">
      <alignment vertical="center"/>
    </xf>
    <xf numFmtId="182" fontId="72" fillId="25" borderId="0" xfId="0" applyNumberFormat="1" applyFont="1" applyFill="1" applyProtection="1">
      <alignment vertical="center"/>
    </xf>
    <xf numFmtId="0" fontId="96" fillId="0" borderId="0" xfId="0" applyFont="1" applyAlignment="1" applyProtection="1">
      <alignment vertical="center" wrapText="1"/>
    </xf>
    <xf numFmtId="0" fontId="106" fillId="25" borderId="0" xfId="0" applyFont="1" applyFill="1" applyProtection="1">
      <alignment vertical="center"/>
    </xf>
    <xf numFmtId="0" fontId="83" fillId="29" borderId="102" xfId="0" applyFont="1" applyFill="1" applyBorder="1" applyAlignment="1" applyProtection="1">
      <alignment horizontal="center" vertical="center" shrinkToFit="1"/>
    </xf>
    <xf numFmtId="0" fontId="83" fillId="30" borderId="109" xfId="0" applyFont="1" applyFill="1" applyBorder="1" applyAlignment="1" applyProtection="1">
      <alignment horizontal="center" vertical="center"/>
    </xf>
    <xf numFmtId="0" fontId="83" fillId="29" borderId="102" xfId="0" applyFont="1" applyFill="1" applyBorder="1" applyAlignment="1" applyProtection="1">
      <alignment horizontal="center" vertical="center" wrapText="1"/>
    </xf>
    <xf numFmtId="0" fontId="38" fillId="0" borderId="102" xfId="0" applyFont="1" applyBorder="1" applyAlignment="1" applyProtection="1">
      <alignment horizontal="left" vertical="center" wrapText="1"/>
    </xf>
    <xf numFmtId="0" fontId="0" fillId="0" borderId="0" xfId="0" applyBorder="1" applyProtection="1">
      <alignment vertical="center"/>
    </xf>
    <xf numFmtId="0" fontId="72" fillId="0" borderId="34" xfId="0" applyFont="1" applyBorder="1" applyAlignment="1" applyProtection="1">
      <alignment horizontal="center" vertical="center" wrapText="1"/>
    </xf>
    <xf numFmtId="0" fontId="103" fillId="0" borderId="0" xfId="0" applyFont="1" applyAlignment="1" applyProtection="1">
      <alignment horizontal="center" vertical="center" wrapText="1"/>
    </xf>
    <xf numFmtId="0" fontId="95" fillId="25" borderId="183" xfId="0" applyFont="1" applyFill="1" applyBorder="1" applyAlignment="1" applyProtection="1">
      <alignment horizontal="center" vertical="center" wrapText="1"/>
    </xf>
    <xf numFmtId="0" fontId="95" fillId="25" borderId="188" xfId="0" applyFont="1" applyFill="1" applyBorder="1" applyAlignment="1" applyProtection="1">
      <alignment horizontal="center" vertical="center" wrapText="1"/>
    </xf>
    <xf numFmtId="40" fontId="108" fillId="0" borderId="45" xfId="34" applyNumberFormat="1" applyFont="1" applyFill="1" applyBorder="1" applyAlignment="1" applyProtection="1">
      <alignment horizontal="center" vertical="center" shrinkToFit="1"/>
    </xf>
    <xf numFmtId="0" fontId="40" fillId="0" borderId="0" xfId="0" applyFont="1" applyAlignment="1" applyProtection="1">
      <alignment horizontal="left" vertical="top" wrapText="1"/>
    </xf>
    <xf numFmtId="40" fontId="95" fillId="0" borderId="184" xfId="34" applyNumberFormat="1" applyFont="1" applyFill="1" applyBorder="1" applyAlignment="1" applyProtection="1">
      <alignment horizontal="center" vertical="center" shrinkToFit="1"/>
    </xf>
    <xf numFmtId="40" fontId="108" fillId="0" borderId="50" xfId="34" applyNumberFormat="1" applyFont="1" applyFill="1" applyBorder="1" applyAlignment="1" applyProtection="1">
      <alignment horizontal="center" vertical="center" shrinkToFit="1"/>
    </xf>
    <xf numFmtId="0" fontId="0" fillId="0" borderId="0" xfId="0" applyAlignment="1" applyProtection="1">
      <alignment horizontal="left" vertical="top" wrapText="1"/>
    </xf>
    <xf numFmtId="40" fontId="95" fillId="0" borderId="183" xfId="34" applyNumberFormat="1" applyFont="1" applyFill="1" applyBorder="1" applyAlignment="1" applyProtection="1">
      <alignment horizontal="center" vertical="center" shrinkToFit="1"/>
    </xf>
    <xf numFmtId="0" fontId="72" fillId="0" borderId="0" xfId="0" applyFont="1" applyAlignment="1" applyProtection="1">
      <alignment horizontal="right" vertical="center"/>
    </xf>
    <xf numFmtId="0" fontId="72" fillId="25" borderId="0" xfId="0" applyFont="1" applyFill="1" applyAlignment="1" applyProtection="1">
      <alignment horizontal="right" vertical="center" wrapText="1"/>
    </xf>
    <xf numFmtId="0" fontId="72" fillId="25" borderId="11" xfId="0" applyFont="1" applyFill="1" applyBorder="1" applyProtection="1">
      <alignment vertical="center"/>
    </xf>
    <xf numFmtId="182" fontId="72" fillId="25" borderId="109" xfId="0" applyNumberFormat="1" applyFont="1" applyFill="1" applyBorder="1" applyAlignment="1" applyProtection="1">
      <alignment vertical="center" wrapText="1"/>
    </xf>
    <xf numFmtId="182" fontId="72" fillId="25" borderId="113" xfId="0" applyNumberFormat="1" applyFont="1" applyFill="1" applyBorder="1" applyAlignment="1" applyProtection="1">
      <alignment vertical="center" wrapText="1"/>
    </xf>
    <xf numFmtId="177" fontId="72" fillId="25" borderId="154" xfId="0" applyNumberFormat="1" applyFont="1" applyFill="1" applyBorder="1" applyProtection="1">
      <alignment vertical="center"/>
    </xf>
    <xf numFmtId="178" fontId="72" fillId="25" borderId="0" xfId="28" applyNumberFormat="1" applyFont="1" applyFill="1" applyProtection="1">
      <alignment vertical="center"/>
    </xf>
    <xf numFmtId="0" fontId="83" fillId="30" borderId="109" xfId="0" applyFont="1" applyFill="1" applyBorder="1" applyAlignment="1" applyProtection="1">
      <alignment horizontal="center" vertical="center" shrinkToFit="1"/>
    </xf>
    <xf numFmtId="0" fontId="72" fillId="0" borderId="0" xfId="0" applyFont="1" applyAlignment="1" applyProtection="1">
      <alignment horizontal="center" vertical="center" wrapText="1"/>
    </xf>
    <xf numFmtId="0" fontId="72" fillId="0" borderId="104" xfId="0" applyFont="1" applyBorder="1" applyAlignment="1" applyProtection="1">
      <alignment horizontal="center" vertical="center" wrapText="1"/>
    </xf>
    <xf numFmtId="0" fontId="72" fillId="0" borderId="13" xfId="0" applyFont="1" applyBorder="1" applyAlignment="1" applyProtection="1">
      <alignment horizontal="center" vertical="center" wrapText="1"/>
    </xf>
    <xf numFmtId="0" fontId="72" fillId="0" borderId="15" xfId="0" applyFont="1" applyBorder="1" applyAlignment="1" applyProtection="1">
      <alignment horizontal="center" vertical="center" wrapText="1"/>
    </xf>
    <xf numFmtId="0" fontId="72" fillId="0" borderId="14" xfId="0" applyFont="1" applyBorder="1" applyAlignment="1" applyProtection="1">
      <alignment horizontal="center" vertical="center" wrapText="1"/>
    </xf>
    <xf numFmtId="0" fontId="72" fillId="0" borderId="81" xfId="0" applyFont="1" applyBorder="1" applyAlignment="1" applyProtection="1">
      <alignment horizontal="center" vertical="center" wrapText="1"/>
    </xf>
    <xf numFmtId="0" fontId="0" fillId="25" borderId="111" xfId="0" applyFont="1" applyFill="1" applyBorder="1" applyAlignment="1" applyProtection="1">
      <alignment vertical="center" wrapText="1"/>
    </xf>
    <xf numFmtId="0" fontId="37" fillId="34" borderId="0" xfId="0" applyFont="1" applyFill="1" applyAlignment="1" applyProtection="1">
      <alignment vertical="center" wrapText="1"/>
    </xf>
    <xf numFmtId="40" fontId="95" fillId="0" borderId="187" xfId="34" applyNumberFormat="1" applyFont="1" applyFill="1" applyBorder="1" applyAlignment="1" applyProtection="1">
      <alignment horizontal="center" vertical="center" shrinkToFit="1"/>
    </xf>
    <xf numFmtId="0" fontId="37" fillId="34" borderId="0" xfId="0" applyFont="1" applyFill="1" applyAlignment="1" applyProtection="1">
      <alignment horizontal="left" vertical="center" wrapText="1"/>
    </xf>
    <xf numFmtId="0" fontId="95" fillId="0" borderId="188" xfId="0" applyFont="1" applyBorder="1" applyProtection="1">
      <alignment vertical="center"/>
    </xf>
    <xf numFmtId="0" fontId="0" fillId="25" borderId="113" xfId="0" applyFont="1" applyFill="1" applyBorder="1" applyAlignment="1" applyProtection="1">
      <alignment vertical="center" wrapText="1"/>
    </xf>
    <xf numFmtId="0" fontId="95" fillId="0" borderId="187" xfId="0" applyFont="1" applyBorder="1" applyProtection="1">
      <alignment vertical="center"/>
    </xf>
    <xf numFmtId="177" fontId="43" fillId="0" borderId="0" xfId="0" applyNumberFormat="1" applyFont="1" applyAlignment="1" applyProtection="1">
      <alignment horizontal="center" vertical="center" wrapText="1"/>
    </xf>
    <xf numFmtId="0" fontId="72" fillId="0" borderId="0" xfId="0" applyFont="1" applyAlignment="1" applyProtection="1">
      <alignment horizontal="right" vertical="center" wrapText="1"/>
    </xf>
    <xf numFmtId="0" fontId="114" fillId="25" borderId="0" xfId="0" applyFont="1" applyFill="1" applyProtection="1">
      <alignment vertical="center"/>
    </xf>
    <xf numFmtId="0" fontId="34" fillId="25" borderId="0" xfId="0" applyFont="1" applyFill="1" applyAlignment="1" applyProtection="1">
      <alignment horizontal="left" vertical="center"/>
    </xf>
    <xf numFmtId="0" fontId="49" fillId="25" borderId="0" xfId="0" applyFont="1" applyFill="1" applyAlignment="1" applyProtection="1">
      <alignment horizontal="left" vertical="center"/>
    </xf>
    <xf numFmtId="0" fontId="0" fillId="0" borderId="0" xfId="0" applyAlignment="1" applyProtection="1">
      <alignment horizontal="left" vertical="center"/>
    </xf>
    <xf numFmtId="0" fontId="108" fillId="27" borderId="28" xfId="0" applyFont="1" applyFill="1" applyBorder="1" applyAlignment="1" applyProtection="1">
      <alignment horizontal="center" vertical="center" shrinkToFit="1"/>
      <protection locked="0"/>
    </xf>
    <xf numFmtId="0" fontId="34" fillId="28" borderId="10" xfId="0" applyFont="1" applyFill="1" applyBorder="1" applyProtection="1">
      <alignment vertical="center"/>
      <protection locked="0"/>
    </xf>
    <xf numFmtId="0" fontId="34" fillId="28" borderId="28" xfId="0" applyFont="1" applyFill="1" applyBorder="1" applyProtection="1">
      <alignment vertical="center"/>
      <protection locked="0"/>
    </xf>
    <xf numFmtId="0" fontId="72" fillId="25" borderId="146" xfId="0" applyFont="1" applyFill="1" applyBorder="1" applyAlignment="1" applyProtection="1">
      <alignment horizontal="center" vertical="center" wrapText="1"/>
    </xf>
    <xf numFmtId="0" fontId="33" fillId="0" borderId="42" xfId="0" applyFont="1" applyBorder="1" applyAlignment="1">
      <alignment horizontal="center" vertical="center" wrapText="1"/>
    </xf>
    <xf numFmtId="176" fontId="49" fillId="0" borderId="144" xfId="0" applyNumberFormat="1" applyFont="1" applyBorder="1" applyProtection="1">
      <alignment vertical="center"/>
    </xf>
    <xf numFmtId="176" fontId="49" fillId="0" borderId="22" xfId="0" applyNumberFormat="1" applyFont="1" applyBorder="1" applyProtection="1">
      <alignment vertical="center"/>
    </xf>
    <xf numFmtId="176" fontId="49" fillId="0" borderId="26" xfId="0" applyNumberFormat="1" applyFont="1" applyBorder="1" applyProtection="1">
      <alignment vertical="center"/>
    </xf>
    <xf numFmtId="178" fontId="31" fillId="0" borderId="147" xfId="28" applyNumberFormat="1" applyFont="1" applyBorder="1" applyAlignment="1">
      <alignment vertical="center" wrapText="1"/>
    </xf>
    <xf numFmtId="178" fontId="31" fillId="0" borderId="77" xfId="28" applyNumberFormat="1" applyFont="1" applyBorder="1" applyAlignment="1">
      <alignment horizontal="right" vertical="center" wrapText="1"/>
    </xf>
    <xf numFmtId="178" fontId="31" fillId="0" borderId="10" xfId="28" applyNumberFormat="1" applyFont="1" applyBorder="1" applyAlignment="1">
      <alignment horizontal="right" vertical="center" wrapText="1"/>
    </xf>
    <xf numFmtId="178" fontId="31" fillId="0" borderId="22" xfId="28" applyNumberFormat="1" applyFont="1" applyBorder="1" applyAlignment="1">
      <alignment horizontal="right" vertical="center" wrapText="1"/>
    </xf>
    <xf numFmtId="0" fontId="33" fillId="0" borderId="141" xfId="0" applyFont="1" applyBorder="1" applyAlignment="1">
      <alignment horizontal="center" vertical="center" wrapText="1"/>
    </xf>
    <xf numFmtId="0" fontId="33" fillId="0" borderId="119" xfId="0" applyFont="1" applyBorder="1" applyAlignment="1">
      <alignment horizontal="center" vertical="center" wrapText="1"/>
    </xf>
    <xf numFmtId="0" fontId="33" fillId="0" borderId="143" xfId="0" applyFont="1" applyBorder="1" applyAlignment="1">
      <alignment horizontal="center" vertical="center" wrapText="1"/>
    </xf>
    <xf numFmtId="0" fontId="33" fillId="0" borderId="142" xfId="0" applyFont="1" applyBorder="1" applyAlignment="1">
      <alignment horizontal="center" vertical="center" wrapText="1"/>
    </xf>
    <xf numFmtId="0" fontId="33" fillId="0" borderId="144" xfId="0" applyFont="1" applyBorder="1" applyAlignment="1">
      <alignment horizontal="center" vertical="center" wrapText="1"/>
    </xf>
    <xf numFmtId="0" fontId="33" fillId="0" borderId="40" xfId="0" applyFont="1" applyBorder="1" applyAlignment="1">
      <alignment horizontal="center" vertical="center"/>
    </xf>
    <xf numFmtId="0" fontId="33" fillId="0" borderId="119" xfId="28" applyNumberFormat="1" applyFont="1" applyBorder="1" applyAlignment="1">
      <alignment horizontal="center" vertical="center" wrapText="1"/>
    </xf>
    <xf numFmtId="0" fontId="33" fillId="0" borderId="144" xfId="28" applyNumberFormat="1" applyFont="1" applyBorder="1" applyAlignment="1">
      <alignment horizontal="center" vertical="center" wrapText="1"/>
    </xf>
    <xf numFmtId="178" fontId="32" fillId="0" borderId="10" xfId="28" applyNumberFormat="1" applyFont="1" applyBorder="1">
      <alignment vertical="center"/>
    </xf>
    <xf numFmtId="178" fontId="31" fillId="0" borderId="10" xfId="28" applyNumberFormat="1" applyFont="1" applyBorder="1" applyAlignment="1">
      <alignment horizontal="center" vertical="center" wrapText="1"/>
    </xf>
    <xf numFmtId="178" fontId="32" fillId="0" borderId="75" xfId="28" applyNumberFormat="1" applyFont="1" applyBorder="1">
      <alignment vertical="center"/>
    </xf>
    <xf numFmtId="178" fontId="31" fillId="0" borderId="181" xfId="28" applyNumberFormat="1" applyFont="1" applyBorder="1" applyAlignment="1">
      <alignment vertical="center" wrapText="1"/>
    </xf>
    <xf numFmtId="178" fontId="31" fillId="0" borderId="75" xfId="28" applyNumberFormat="1" applyFont="1" applyBorder="1" applyAlignment="1">
      <alignment horizontal="center" vertical="center" wrapText="1"/>
    </xf>
    <xf numFmtId="178" fontId="32" fillId="0" borderId="208" xfId="28" applyNumberFormat="1" applyFont="1" applyBorder="1">
      <alignment vertical="center"/>
    </xf>
    <xf numFmtId="178" fontId="31" fillId="0" borderId="208" xfId="28" applyNumberFormat="1" applyFont="1" applyBorder="1" applyAlignment="1">
      <alignment horizontal="center" vertical="center" wrapText="1"/>
    </xf>
    <xf numFmtId="0" fontId="118" fillId="0" borderId="77" xfId="0" applyFont="1" applyBorder="1">
      <alignment vertical="center"/>
    </xf>
    <xf numFmtId="178" fontId="31" fillId="0" borderId="22" xfId="28" applyNumberFormat="1" applyFont="1" applyBorder="1" applyAlignment="1">
      <alignment horizontal="center" vertical="center" wrapText="1"/>
    </xf>
    <xf numFmtId="178" fontId="31" fillId="0" borderId="210" xfId="28" applyNumberFormat="1" applyFont="1" applyBorder="1" applyAlignment="1">
      <alignment horizontal="center" vertical="center" wrapText="1"/>
    </xf>
    <xf numFmtId="178" fontId="31" fillId="0" borderId="92" xfId="28" applyNumberFormat="1" applyFont="1" applyBorder="1" applyAlignment="1">
      <alignment horizontal="center" vertical="center" wrapText="1"/>
    </xf>
    <xf numFmtId="178" fontId="32" fillId="0" borderId="28" xfId="28" applyNumberFormat="1" applyFont="1" applyBorder="1">
      <alignment vertical="center"/>
    </xf>
    <xf numFmtId="178" fontId="31" fillId="0" borderId="148" xfId="28" applyNumberFormat="1" applyFont="1" applyBorder="1" applyAlignment="1">
      <alignment vertical="center" wrapText="1"/>
    </xf>
    <xf numFmtId="178" fontId="31" fillId="0" borderId="28" xfId="28" applyNumberFormat="1" applyFont="1" applyBorder="1" applyAlignment="1">
      <alignment horizontal="center" vertical="center" wrapText="1"/>
    </xf>
    <xf numFmtId="178" fontId="31" fillId="0" borderId="26" xfId="28" applyNumberFormat="1" applyFont="1" applyBorder="1" applyAlignment="1">
      <alignment horizontal="center" vertical="center" wrapText="1"/>
    </xf>
    <xf numFmtId="0" fontId="118" fillId="0" borderId="54" xfId="0" applyFont="1" applyBorder="1">
      <alignment vertical="center"/>
    </xf>
    <xf numFmtId="0" fontId="118" fillId="0" borderId="211" xfId="0" applyFont="1" applyBorder="1">
      <alignment vertical="center"/>
    </xf>
    <xf numFmtId="178" fontId="32" fillId="0" borderId="11" xfId="28" applyNumberFormat="1" applyFont="1" applyBorder="1">
      <alignment vertical="center"/>
    </xf>
    <xf numFmtId="178" fontId="32" fillId="0" borderId="212" xfId="28" applyNumberFormat="1" applyFont="1" applyBorder="1">
      <alignment vertical="center"/>
    </xf>
    <xf numFmtId="178" fontId="32" fillId="0" borderId="19" xfId="28" applyNumberFormat="1" applyFont="1" applyBorder="1">
      <alignment vertical="center"/>
    </xf>
    <xf numFmtId="178" fontId="32" fillId="0" borderId="47" xfId="28" applyNumberFormat="1" applyFont="1" applyBorder="1">
      <alignment vertical="center"/>
    </xf>
    <xf numFmtId="178" fontId="32" fillId="0" borderId="77" xfId="28" applyNumberFormat="1" applyFont="1" applyBorder="1">
      <alignment vertical="center"/>
    </xf>
    <xf numFmtId="178" fontId="32" fillId="0" borderId="209" xfId="28" applyNumberFormat="1" applyFont="1" applyBorder="1">
      <alignment vertical="center"/>
    </xf>
    <xf numFmtId="178" fontId="31" fillId="0" borderId="210" xfId="28" applyNumberFormat="1" applyFont="1" applyBorder="1" applyAlignment="1">
      <alignment vertical="center" wrapText="1"/>
    </xf>
    <xf numFmtId="178" fontId="32" fillId="0" borderId="100" xfId="28" applyNumberFormat="1" applyFont="1" applyBorder="1">
      <alignment vertical="center"/>
    </xf>
    <xf numFmtId="178" fontId="32" fillId="0" borderId="50" xfId="28" applyNumberFormat="1" applyFont="1" applyBorder="1">
      <alignment vertical="center"/>
    </xf>
    <xf numFmtId="178" fontId="31" fillId="0" borderId="213" xfId="28" applyNumberFormat="1" applyFont="1" applyBorder="1" applyAlignment="1">
      <alignment vertical="center" wrapText="1"/>
    </xf>
    <xf numFmtId="178" fontId="31" fillId="0" borderId="64" xfId="28" applyNumberFormat="1" applyFont="1" applyBorder="1" applyAlignment="1">
      <alignment vertical="center" wrapText="1"/>
    </xf>
    <xf numFmtId="178" fontId="31" fillId="0" borderId="214" xfId="28" applyNumberFormat="1" applyFont="1" applyBorder="1" applyAlignment="1">
      <alignment vertical="center" wrapText="1"/>
    </xf>
    <xf numFmtId="178" fontId="31" fillId="0" borderId="80" xfId="28" applyNumberFormat="1" applyFont="1" applyBorder="1" applyAlignment="1">
      <alignment vertical="center" wrapText="1"/>
    </xf>
    <xf numFmtId="178" fontId="31" fillId="0" borderId="115" xfId="28" applyNumberFormat="1" applyFont="1" applyBorder="1" applyAlignment="1">
      <alignment vertical="center" wrapText="1"/>
    </xf>
    <xf numFmtId="0" fontId="33" fillId="0" borderId="141" xfId="28" applyNumberFormat="1" applyFont="1" applyBorder="1" applyAlignment="1">
      <alignment horizontal="center" vertical="center" wrapText="1"/>
    </xf>
    <xf numFmtId="178" fontId="31" fillId="0" borderId="215" xfId="28" applyNumberFormat="1" applyFont="1" applyBorder="1" applyAlignment="1">
      <alignment vertical="center" wrapText="1"/>
    </xf>
    <xf numFmtId="178" fontId="31" fillId="0" borderId="77" xfId="28" applyNumberFormat="1" applyFont="1" applyBorder="1" applyAlignment="1">
      <alignment horizontal="center" vertical="center" wrapText="1"/>
    </xf>
    <xf numFmtId="178" fontId="31" fillId="0" borderId="209" xfId="28" applyNumberFormat="1" applyFont="1" applyBorder="1" applyAlignment="1">
      <alignment horizontal="center" vertical="center" wrapText="1"/>
    </xf>
    <xf numFmtId="178" fontId="31" fillId="0" borderId="100" xfId="28" applyNumberFormat="1" applyFont="1" applyBorder="1" applyAlignment="1">
      <alignment horizontal="center" vertical="center" wrapText="1"/>
    </xf>
    <xf numFmtId="178" fontId="31" fillId="0" borderId="50" xfId="28" applyNumberFormat="1" applyFont="1" applyBorder="1" applyAlignment="1">
      <alignment horizontal="center" vertical="center" wrapText="1"/>
    </xf>
    <xf numFmtId="0" fontId="33" fillId="0" borderId="17" xfId="0" applyFont="1" applyBorder="1">
      <alignment vertical="center"/>
    </xf>
    <xf numFmtId="0" fontId="33" fillId="0" borderId="12" xfId="0" applyFont="1" applyBorder="1">
      <alignment vertical="center"/>
    </xf>
    <xf numFmtId="0" fontId="33" fillId="0" borderId="22" xfId="0" applyFont="1" applyBorder="1" applyAlignment="1">
      <alignment vertical="top" wrapText="1"/>
    </xf>
    <xf numFmtId="0" fontId="33" fillId="0" borderId="77" xfId="0" applyFont="1" applyBorder="1">
      <alignment vertical="center"/>
    </xf>
    <xf numFmtId="0" fontId="33" fillId="0" borderId="209" xfId="0" applyFont="1" applyBorder="1">
      <alignment vertical="center"/>
    </xf>
    <xf numFmtId="178" fontId="33" fillId="0" borderId="22" xfId="50" applyNumberFormat="1" applyFont="1" applyBorder="1" applyAlignment="1">
      <alignment vertical="center" wrapText="1"/>
    </xf>
    <xf numFmtId="0" fontId="33" fillId="0" borderId="22" xfId="43" applyFont="1" applyBorder="1" applyAlignment="1">
      <alignment vertical="center" wrapText="1"/>
    </xf>
    <xf numFmtId="178" fontId="33" fillId="0" borderId="22" xfId="50" applyNumberFormat="1" applyFont="1" applyFill="1" applyBorder="1" applyAlignment="1">
      <alignment vertical="center" wrapText="1"/>
    </xf>
    <xf numFmtId="0" fontId="33" fillId="0" borderId="22" xfId="0" applyFont="1" applyBorder="1">
      <alignment vertical="center"/>
    </xf>
    <xf numFmtId="0" fontId="33" fillId="0" borderId="210" xfId="0" applyFont="1" applyBorder="1">
      <alignment vertical="center"/>
    </xf>
    <xf numFmtId="0" fontId="33" fillId="0" borderId="100" xfId="0" applyFont="1" applyBorder="1">
      <alignment vertical="center"/>
    </xf>
    <xf numFmtId="0" fontId="33" fillId="0" borderId="92" xfId="0" applyFont="1" applyBorder="1">
      <alignment vertical="center"/>
    </xf>
    <xf numFmtId="0" fontId="33" fillId="0" borderId="50" xfId="0" applyFont="1" applyBorder="1">
      <alignment vertical="center"/>
    </xf>
    <xf numFmtId="0" fontId="33" fillId="0" borderId="26" xfId="0" applyFont="1" applyBorder="1">
      <alignment vertical="center"/>
    </xf>
    <xf numFmtId="0" fontId="118" fillId="0" borderId="64" xfId="0" applyFont="1" applyBorder="1">
      <alignment vertical="center"/>
    </xf>
    <xf numFmtId="0" fontId="33" fillId="0" borderId="64" xfId="0" applyFont="1" applyBorder="1">
      <alignment vertical="center"/>
    </xf>
    <xf numFmtId="0" fontId="33" fillId="0" borderId="214" xfId="0" applyFont="1" applyBorder="1">
      <alignment vertical="center"/>
    </xf>
    <xf numFmtId="0" fontId="33" fillId="0" borderId="80" xfId="0" applyFont="1" applyBorder="1">
      <alignment vertical="center"/>
    </xf>
    <xf numFmtId="0" fontId="33" fillId="0" borderId="159" xfId="0" applyFont="1" applyBorder="1">
      <alignment vertical="center"/>
    </xf>
    <xf numFmtId="0" fontId="118" fillId="0" borderId="24" xfId="0" applyFont="1" applyBorder="1">
      <alignment vertical="center"/>
    </xf>
    <xf numFmtId="0" fontId="118" fillId="0" borderId="45" xfId="0" applyFont="1" applyBorder="1">
      <alignment vertical="center"/>
    </xf>
    <xf numFmtId="0" fontId="33" fillId="0" borderId="137" xfId="0" applyFont="1" applyBorder="1">
      <alignment vertical="center"/>
    </xf>
    <xf numFmtId="0" fontId="46" fillId="0" borderId="0" xfId="0" applyFont="1" applyBorder="1" applyAlignment="1" applyProtection="1">
      <alignment horizontal="left" vertical="center" wrapText="1"/>
    </xf>
    <xf numFmtId="0" fontId="47" fillId="33" borderId="73" xfId="0" applyFont="1" applyFill="1" applyBorder="1" applyAlignment="1">
      <alignment horizontal="center" vertical="center" wrapText="1"/>
    </xf>
    <xf numFmtId="0" fontId="47" fillId="33" borderId="65" xfId="0" applyFont="1" applyFill="1" applyBorder="1" applyAlignment="1">
      <alignment horizontal="center" vertical="center" wrapText="1"/>
    </xf>
    <xf numFmtId="0" fontId="47" fillId="25" borderId="52" xfId="0" applyFont="1" applyFill="1" applyBorder="1" applyAlignment="1">
      <alignment vertical="center" wrapText="1"/>
    </xf>
    <xf numFmtId="0" fontId="47" fillId="33" borderId="89" xfId="0" applyFont="1" applyFill="1" applyBorder="1" applyAlignment="1">
      <alignment horizontal="center" vertical="center" wrapText="1"/>
    </xf>
    <xf numFmtId="0" fontId="47" fillId="25" borderId="98" xfId="0" applyFont="1" applyFill="1" applyBorder="1" applyAlignment="1">
      <alignment vertical="center" wrapText="1"/>
    </xf>
    <xf numFmtId="0" fontId="47" fillId="33" borderId="90" xfId="0" applyFont="1" applyFill="1" applyBorder="1" applyAlignment="1">
      <alignment horizontal="center" vertical="center" wrapText="1"/>
    </xf>
    <xf numFmtId="0" fontId="47" fillId="25" borderId="85" xfId="0" applyFont="1" applyFill="1" applyBorder="1" applyAlignment="1">
      <alignment vertical="center" wrapText="1"/>
    </xf>
    <xf numFmtId="0" fontId="47" fillId="33" borderId="97" xfId="0" applyFont="1" applyFill="1" applyBorder="1" applyAlignment="1">
      <alignment horizontal="center" vertical="center" wrapText="1"/>
    </xf>
    <xf numFmtId="0" fontId="47" fillId="33" borderId="91" xfId="0" applyFont="1" applyFill="1" applyBorder="1" applyAlignment="1">
      <alignment horizontal="center" vertical="center" wrapText="1"/>
    </xf>
    <xf numFmtId="0" fontId="47" fillId="25" borderId="108" xfId="0" applyFont="1" applyFill="1" applyBorder="1" applyAlignment="1">
      <alignment vertical="center" wrapText="1"/>
    </xf>
    <xf numFmtId="0" fontId="47" fillId="25" borderId="36" xfId="0" applyFont="1" applyFill="1" applyBorder="1" applyAlignment="1">
      <alignment vertical="center" wrapText="1"/>
    </xf>
    <xf numFmtId="0" fontId="47" fillId="25" borderId="159" xfId="0" applyFont="1" applyFill="1" applyBorder="1" applyAlignment="1">
      <alignment vertical="center" wrapText="1"/>
    </xf>
    <xf numFmtId="0" fontId="47" fillId="33" borderId="74" xfId="0" applyFont="1" applyFill="1" applyBorder="1" applyAlignment="1">
      <alignment horizontal="center" vertical="center" wrapText="1"/>
    </xf>
    <xf numFmtId="0" fontId="101" fillId="0" borderId="184" xfId="0" applyFont="1" applyBorder="1" applyAlignment="1" applyProtection="1">
      <alignment horizontal="center" vertical="center"/>
      <protection locked="0"/>
    </xf>
    <xf numFmtId="0" fontId="52" fillId="0" borderId="0" xfId="0" applyFont="1" applyBorder="1" applyProtection="1">
      <alignment vertical="center"/>
    </xf>
    <xf numFmtId="0" fontId="34" fillId="28" borderId="10" xfId="0" applyFont="1" applyFill="1" applyBorder="1" applyProtection="1">
      <alignment vertical="center"/>
      <protection locked="0"/>
    </xf>
    <xf numFmtId="0" fontId="38" fillId="0" borderId="0" xfId="0" applyFont="1" applyAlignment="1" applyProtection="1">
      <alignment horizontal="left" vertical="center" wrapText="1"/>
    </xf>
    <xf numFmtId="0" fontId="0" fillId="0" borderId="13" xfId="0" applyBorder="1" applyAlignment="1" applyProtection="1">
      <alignment horizontal="center" vertical="center" wrapText="1"/>
    </xf>
    <xf numFmtId="0" fontId="0" fillId="0" borderId="82" xfId="0" applyBorder="1" applyAlignment="1" applyProtection="1">
      <alignment horizontal="center" vertical="center" wrapText="1"/>
    </xf>
    <xf numFmtId="49" fontId="49" fillId="28" borderId="101" xfId="0" applyNumberFormat="1" applyFont="1" applyFill="1" applyBorder="1" applyAlignment="1" applyProtection="1">
      <alignment horizontal="center" vertical="center"/>
      <protection locked="0"/>
    </xf>
    <xf numFmtId="49" fontId="49" fillId="28" borderId="18" xfId="0" applyNumberFormat="1" applyFont="1" applyFill="1" applyBorder="1" applyAlignment="1" applyProtection="1">
      <alignment horizontal="center" vertical="center"/>
      <protection locked="0"/>
    </xf>
    <xf numFmtId="49" fontId="49" fillId="28" borderId="19" xfId="0" applyNumberFormat="1" applyFont="1" applyFill="1" applyBorder="1" applyAlignment="1" applyProtection="1">
      <alignment horizontal="center" vertical="center"/>
      <protection locked="0"/>
    </xf>
    <xf numFmtId="49" fontId="49" fillId="28" borderId="34" xfId="0" applyNumberFormat="1" applyFont="1" applyFill="1" applyBorder="1" applyAlignment="1" applyProtection="1">
      <alignment horizontal="center" vertical="center"/>
      <protection locked="0"/>
    </xf>
    <xf numFmtId="49" fontId="49" fillId="28" borderId="46" xfId="0" applyNumberFormat="1" applyFont="1" applyFill="1" applyBorder="1" applyAlignment="1" applyProtection="1">
      <alignment horizontal="center" vertical="center"/>
      <protection locked="0"/>
    </xf>
    <xf numFmtId="49" fontId="49" fillId="28" borderId="47" xfId="0" applyNumberFormat="1" applyFont="1" applyFill="1" applyBorder="1" applyAlignment="1" applyProtection="1">
      <alignment horizontal="center" vertical="center"/>
      <protection locked="0"/>
    </xf>
    <xf numFmtId="0" fontId="34" fillId="28" borderId="10" xfId="0" applyFont="1" applyFill="1" applyBorder="1" applyProtection="1">
      <alignment vertical="center"/>
      <protection locked="0"/>
    </xf>
    <xf numFmtId="0" fontId="0" fillId="28" borderId="77" xfId="0" applyFill="1" applyBorder="1" applyAlignment="1" applyProtection="1">
      <alignment horizontal="left" vertical="center"/>
      <protection locked="0"/>
    </xf>
    <xf numFmtId="0" fontId="0" fillId="28" borderId="10" xfId="0" applyFill="1" applyBorder="1" applyAlignment="1" applyProtection="1">
      <alignment horizontal="left" vertical="center"/>
      <protection locked="0"/>
    </xf>
    <xf numFmtId="0" fontId="0" fillId="28" borderId="12" xfId="0" applyFill="1" applyBorder="1" applyAlignment="1" applyProtection="1">
      <alignment horizontal="left" vertical="center"/>
      <protection locked="0"/>
    </xf>
    <xf numFmtId="0" fontId="0" fillId="28" borderId="22" xfId="0" applyFill="1" applyBorder="1" applyAlignment="1" applyProtection="1">
      <alignment horizontal="left" vertical="center"/>
      <protection locked="0"/>
    </xf>
    <xf numFmtId="0" fontId="34" fillId="0" borderId="10" xfId="0" applyFont="1" applyBorder="1" applyAlignment="1" applyProtection="1">
      <alignment horizontal="left" vertical="center"/>
    </xf>
    <xf numFmtId="0" fontId="34" fillId="0" borderId="12" xfId="0" applyFont="1" applyBorder="1" applyAlignment="1" applyProtection="1">
      <alignment horizontal="left" vertical="center"/>
    </xf>
    <xf numFmtId="0" fontId="34" fillId="28" borderId="12" xfId="0" applyFont="1" applyFill="1" applyBorder="1" applyProtection="1">
      <alignment vertical="center"/>
      <protection locked="0"/>
    </xf>
    <xf numFmtId="0" fontId="34" fillId="28" borderId="35" xfId="0" applyFont="1" applyFill="1" applyBorder="1" applyProtection="1">
      <alignment vertical="center"/>
      <protection locked="0"/>
    </xf>
    <xf numFmtId="0" fontId="34" fillId="28" borderId="11" xfId="0" applyFont="1" applyFill="1" applyBorder="1" applyProtection="1">
      <alignment vertical="center"/>
      <protection locked="0"/>
    </xf>
    <xf numFmtId="0" fontId="35" fillId="28" borderId="50" xfId="48" applyFill="1" applyBorder="1" applyAlignment="1" applyProtection="1">
      <alignment horizontal="left" vertical="center"/>
      <protection locked="0"/>
    </xf>
    <xf numFmtId="0" fontId="11" fillId="28" borderId="28" xfId="0" applyFont="1" applyFill="1" applyBorder="1" applyAlignment="1" applyProtection="1">
      <alignment horizontal="left" vertical="center"/>
      <protection locked="0"/>
    </xf>
    <xf numFmtId="0" fontId="11" fillId="28" borderId="55" xfId="0" applyFont="1" applyFill="1" applyBorder="1" applyAlignment="1" applyProtection="1">
      <alignment horizontal="left" vertical="center"/>
      <protection locked="0"/>
    </xf>
    <xf numFmtId="0" fontId="11" fillId="28" borderId="26" xfId="0" applyFont="1" applyFill="1" applyBorder="1" applyAlignment="1" applyProtection="1">
      <alignment horizontal="left" vertical="center"/>
      <protection locked="0"/>
    </xf>
    <xf numFmtId="49" fontId="49" fillId="28" borderId="54" xfId="0" applyNumberFormat="1" applyFont="1" applyFill="1" applyBorder="1" applyAlignment="1" applyProtection="1">
      <alignment horizontal="center" vertical="center"/>
      <protection locked="0"/>
    </xf>
    <xf numFmtId="49" fontId="49" fillId="28" borderId="35" xfId="0" applyNumberFormat="1" applyFont="1" applyFill="1" applyBorder="1" applyAlignment="1" applyProtection="1">
      <alignment horizontal="center" vertical="center"/>
      <protection locked="0"/>
    </xf>
    <xf numFmtId="49" fontId="49" fillId="28" borderId="11" xfId="0" applyNumberFormat="1" applyFont="1" applyFill="1" applyBorder="1" applyAlignment="1" applyProtection="1">
      <alignment horizontal="center" vertical="center"/>
      <protection locked="0"/>
    </xf>
    <xf numFmtId="0" fontId="34" fillId="28" borderId="28" xfId="0" applyFont="1" applyFill="1" applyBorder="1" applyProtection="1">
      <alignment vertical="center"/>
      <protection locked="0"/>
    </xf>
    <xf numFmtId="0" fontId="0" fillId="28" borderId="99" xfId="0" applyFill="1" applyBorder="1" applyAlignment="1" applyProtection="1">
      <alignment horizontal="left" vertical="center"/>
      <protection locked="0"/>
    </xf>
    <xf numFmtId="0" fontId="0" fillId="28" borderId="13" xfId="0" applyFill="1" applyBorder="1" applyAlignment="1" applyProtection="1">
      <alignment horizontal="left" vertical="center"/>
      <protection locked="0"/>
    </xf>
    <xf numFmtId="0" fontId="0" fillId="28" borderId="14" xfId="0" applyFill="1" applyBorder="1" applyAlignment="1" applyProtection="1">
      <alignment horizontal="left" vertical="center"/>
      <protection locked="0"/>
    </xf>
    <xf numFmtId="0" fontId="0" fillId="28" borderId="78" xfId="0" applyFill="1" applyBorder="1" applyAlignment="1" applyProtection="1">
      <alignment horizontal="left" vertical="center"/>
      <protection locked="0"/>
    </xf>
    <xf numFmtId="0" fontId="34" fillId="0" borderId="13" xfId="0" applyFont="1" applyBorder="1" applyAlignment="1" applyProtection="1">
      <alignment vertical="center" wrapText="1" shrinkToFit="1"/>
    </xf>
    <xf numFmtId="0" fontId="34" fillId="0" borderId="75" xfId="0" applyFont="1" applyBorder="1" applyAlignment="1" applyProtection="1">
      <alignment vertical="center" wrapText="1" shrinkToFit="1"/>
    </xf>
    <xf numFmtId="0" fontId="34" fillId="28" borderId="142" xfId="0" applyFont="1" applyFill="1" applyBorder="1" applyProtection="1">
      <alignment vertical="center"/>
      <protection locked="0"/>
    </xf>
    <xf numFmtId="0" fontId="34" fillId="28" borderId="41" xfId="0" applyFont="1" applyFill="1" applyBorder="1" applyProtection="1">
      <alignment vertical="center"/>
      <protection locked="0"/>
    </xf>
    <xf numFmtId="0" fontId="34" fillId="28" borderId="143" xfId="0" applyFont="1" applyFill="1" applyBorder="1" applyProtection="1">
      <alignment vertical="center"/>
      <protection locked="0"/>
    </xf>
    <xf numFmtId="0" fontId="34" fillId="28" borderId="12" xfId="0" applyFont="1" applyFill="1" applyBorder="1" applyAlignment="1" applyProtection="1">
      <alignment vertical="center" wrapText="1"/>
      <protection locked="0"/>
    </xf>
    <xf numFmtId="0" fontId="34" fillId="28" borderId="35" xfId="0" applyFont="1" applyFill="1" applyBorder="1" applyAlignment="1" applyProtection="1">
      <alignment vertical="center" wrapText="1"/>
      <protection locked="0"/>
    </xf>
    <xf numFmtId="0" fontId="34" fillId="28" borderId="11" xfId="0" applyFont="1" applyFill="1" applyBorder="1" applyAlignment="1" applyProtection="1">
      <alignment vertical="center" wrapText="1"/>
      <protection locked="0"/>
    </xf>
    <xf numFmtId="49" fontId="49" fillId="28" borderId="76" xfId="0" applyNumberFormat="1" applyFont="1" applyFill="1" applyBorder="1" applyAlignment="1" applyProtection="1">
      <alignment horizontal="center" vertical="center"/>
      <protection locked="0"/>
    </xf>
    <xf numFmtId="49" fontId="49" fillId="28" borderId="23" xfId="0" applyNumberFormat="1" applyFont="1" applyFill="1" applyBorder="1" applyAlignment="1" applyProtection="1">
      <alignment horizontal="center" vertical="center"/>
      <protection locked="0"/>
    </xf>
    <xf numFmtId="49" fontId="49" fillId="28" borderId="106" xfId="0" applyNumberFormat="1" applyFont="1" applyFill="1" applyBorder="1" applyAlignment="1" applyProtection="1">
      <alignment horizontal="center" vertical="center"/>
      <protection locked="0"/>
    </xf>
    <xf numFmtId="0" fontId="38" fillId="0" borderId="0" xfId="0" applyFont="1" applyAlignment="1" applyProtection="1">
      <alignment horizontal="left" vertical="top" wrapText="1"/>
    </xf>
    <xf numFmtId="0" fontId="43" fillId="0" borderId="0" xfId="0" applyFont="1" applyAlignment="1" applyProtection="1">
      <alignment horizontal="left" vertical="center" wrapText="1"/>
    </xf>
    <xf numFmtId="0" fontId="34" fillId="0" borderId="32" xfId="0" applyFont="1" applyBorder="1" applyAlignment="1" applyProtection="1">
      <alignment horizontal="center" vertical="center" wrapText="1"/>
    </xf>
    <xf numFmtId="0" fontId="34" fillId="0" borderId="13" xfId="0" applyFont="1" applyBorder="1" applyAlignment="1" applyProtection="1">
      <alignment horizontal="center" vertical="center"/>
    </xf>
    <xf numFmtId="0" fontId="34" fillId="0" borderId="82" xfId="0" applyFont="1" applyBorder="1" applyAlignment="1" applyProtection="1">
      <alignment horizontal="center" vertical="center"/>
    </xf>
    <xf numFmtId="0" fontId="34" fillId="0" borderId="12" xfId="0" applyFont="1" applyBorder="1" applyAlignment="1" applyProtection="1">
      <alignment horizontal="center" vertical="center" wrapText="1"/>
    </xf>
    <xf numFmtId="0" fontId="34" fillId="0" borderId="35" xfId="0" applyFont="1" applyBorder="1" applyAlignment="1" applyProtection="1">
      <alignment horizontal="center" vertical="center" wrapText="1"/>
    </xf>
    <xf numFmtId="0" fontId="34" fillId="0" borderId="11" xfId="0" applyFont="1" applyBorder="1" applyAlignment="1" applyProtection="1">
      <alignment horizontal="center" vertical="center" wrapText="1"/>
    </xf>
    <xf numFmtId="0" fontId="34" fillId="0" borderId="75" xfId="0" applyFont="1" applyBorder="1" applyAlignment="1" applyProtection="1">
      <alignment horizontal="center" vertical="center"/>
    </xf>
    <xf numFmtId="0" fontId="34" fillId="0" borderId="20" xfId="0" applyFont="1" applyBorder="1" applyAlignment="1" applyProtection="1">
      <alignment horizontal="center" vertical="center" wrapText="1"/>
    </xf>
    <xf numFmtId="0" fontId="34" fillId="0" borderId="20" xfId="0" applyFont="1" applyBorder="1" applyAlignment="1" applyProtection="1">
      <alignment horizontal="center" vertical="center"/>
    </xf>
    <xf numFmtId="0" fontId="34" fillId="0" borderId="15" xfId="0" applyFont="1" applyBorder="1" applyAlignment="1" applyProtection="1">
      <alignment horizontal="center" vertical="center"/>
    </xf>
    <xf numFmtId="0" fontId="34" fillId="0" borderId="0" xfId="0" applyFont="1" applyAlignment="1" applyProtection="1">
      <alignment horizontal="center" vertical="center"/>
    </xf>
    <xf numFmtId="0" fontId="34" fillId="0" borderId="16" xfId="0" applyFont="1" applyBorder="1" applyAlignment="1" applyProtection="1">
      <alignment horizontal="center" vertical="center"/>
    </xf>
    <xf numFmtId="0" fontId="34" fillId="0" borderId="82" xfId="0" applyFont="1" applyBorder="1" applyAlignment="1" applyProtection="1">
      <alignment horizontal="center" vertical="center" wrapText="1"/>
    </xf>
    <xf numFmtId="0" fontId="34" fillId="0" borderId="14" xfId="0" applyFont="1" applyBorder="1" applyAlignment="1" applyProtection="1">
      <alignment horizontal="center" vertical="center"/>
    </xf>
    <xf numFmtId="0" fontId="34" fillId="0" borderId="32" xfId="0" applyFont="1" applyBorder="1" applyAlignment="1" applyProtection="1">
      <alignment horizontal="center" vertical="center"/>
    </xf>
    <xf numFmtId="0" fontId="34" fillId="28" borderId="45" xfId="0" applyFont="1" applyFill="1" applyBorder="1" applyAlignment="1" applyProtection="1">
      <alignment horizontal="left" vertical="center"/>
      <protection locked="0"/>
    </xf>
    <xf numFmtId="0" fontId="34" fillId="28" borderId="79" xfId="0" applyFont="1" applyFill="1" applyBorder="1" applyAlignment="1" applyProtection="1">
      <alignment horizontal="left" vertical="center"/>
      <protection locked="0"/>
    </xf>
    <xf numFmtId="0" fontId="34" fillId="28" borderId="103" xfId="0" applyFont="1" applyFill="1" applyBorder="1" applyAlignment="1" applyProtection="1">
      <alignment horizontal="left" vertical="center"/>
      <protection locked="0"/>
    </xf>
    <xf numFmtId="0" fontId="34" fillId="28" borderId="21" xfId="0" applyFont="1" applyFill="1" applyBorder="1" applyAlignment="1" applyProtection="1">
      <alignment horizontal="left" vertical="center"/>
      <protection locked="0"/>
    </xf>
    <xf numFmtId="0" fontId="34" fillId="28" borderId="104" xfId="0" applyFont="1" applyFill="1" applyBorder="1" applyAlignment="1" applyProtection="1">
      <alignment horizontal="left" vertical="center"/>
      <protection locked="0"/>
    </xf>
    <xf numFmtId="0" fontId="34" fillId="28" borderId="20" xfId="0" applyFont="1" applyFill="1" applyBorder="1" applyAlignment="1" applyProtection="1">
      <alignment horizontal="left" vertical="center"/>
      <protection locked="0"/>
    </xf>
    <xf numFmtId="0" fontId="34" fillId="28" borderId="37" xfId="0" applyFont="1" applyFill="1" applyBorder="1" applyAlignment="1" applyProtection="1">
      <alignment horizontal="left" vertical="center"/>
      <protection locked="0"/>
    </xf>
    <xf numFmtId="0" fontId="34" fillId="28" borderId="77" xfId="0" applyFont="1" applyFill="1" applyBorder="1" applyAlignment="1" applyProtection="1">
      <alignment horizontal="left" vertical="center"/>
      <protection locked="0"/>
    </xf>
    <xf numFmtId="0" fontId="34" fillId="28" borderId="10" xfId="0" applyFont="1" applyFill="1" applyBorder="1" applyAlignment="1" applyProtection="1">
      <alignment horizontal="left" vertical="center"/>
      <protection locked="0"/>
    </xf>
    <xf numFmtId="0" fontId="34" fillId="28" borderId="75" xfId="0" applyFont="1" applyFill="1" applyBorder="1" applyAlignment="1" applyProtection="1">
      <alignment horizontal="left" vertical="center"/>
      <protection locked="0"/>
    </xf>
    <xf numFmtId="0" fontId="34" fillId="28" borderId="17" xfId="0" applyFont="1" applyFill="1" applyBorder="1" applyAlignment="1" applyProtection="1">
      <alignment horizontal="left" vertical="center"/>
      <protection locked="0"/>
    </xf>
    <xf numFmtId="0" fontId="34" fillId="28" borderId="92" xfId="0" applyFont="1" applyFill="1" applyBorder="1" applyAlignment="1" applyProtection="1">
      <alignment horizontal="left" vertical="center"/>
      <protection locked="0"/>
    </xf>
    <xf numFmtId="0" fontId="34" fillId="28" borderId="12" xfId="0" applyFont="1" applyFill="1" applyBorder="1" applyAlignment="1" applyProtection="1">
      <alignment horizontal="left" vertical="center"/>
      <protection locked="0"/>
    </xf>
    <xf numFmtId="0" fontId="34" fillId="28" borderId="22" xfId="0" applyFont="1" applyFill="1" applyBorder="1" applyAlignment="1" applyProtection="1">
      <alignment horizontal="left" vertical="center"/>
      <protection locked="0"/>
    </xf>
    <xf numFmtId="0" fontId="0" fillId="28" borderId="100" xfId="0" applyFill="1" applyBorder="1" applyAlignment="1" applyProtection="1">
      <alignment horizontal="left" vertical="center"/>
      <protection locked="0"/>
    </xf>
    <xf numFmtId="0" fontId="0" fillId="28" borderId="75" xfId="0" applyFill="1" applyBorder="1" applyAlignment="1" applyProtection="1">
      <alignment horizontal="left" vertical="center"/>
      <protection locked="0"/>
    </xf>
    <xf numFmtId="0" fontId="0" fillId="28" borderId="17" xfId="0" applyFill="1" applyBorder="1" applyAlignment="1" applyProtection="1">
      <alignment horizontal="left" vertical="center"/>
      <protection locked="0"/>
    </xf>
    <xf numFmtId="0" fontId="0" fillId="28" borderId="92" xfId="0" applyFill="1" applyBorder="1" applyAlignment="1" applyProtection="1">
      <alignment horizontal="left" vertical="center"/>
      <protection locked="0"/>
    </xf>
    <xf numFmtId="0" fontId="0" fillId="0" borderId="18" xfId="0" applyBorder="1" applyAlignment="1" applyProtection="1">
      <alignment horizontal="left" vertical="top" wrapText="1"/>
    </xf>
    <xf numFmtId="0" fontId="34" fillId="28" borderId="93" xfId="0" applyFont="1" applyFill="1" applyBorder="1" applyAlignment="1" applyProtection="1">
      <alignment horizontal="left" vertical="center"/>
      <protection locked="0"/>
    </xf>
    <xf numFmtId="0" fontId="34" fillId="28" borderId="94" xfId="0" applyFont="1" applyFill="1" applyBorder="1" applyAlignment="1" applyProtection="1">
      <alignment horizontal="left" vertical="center"/>
      <protection locked="0"/>
    </xf>
    <xf numFmtId="0" fontId="34" fillId="28" borderId="95" xfId="0" applyFont="1" applyFill="1" applyBorder="1" applyAlignment="1" applyProtection="1">
      <alignment horizontal="left" vertical="center"/>
      <protection locked="0"/>
    </xf>
    <xf numFmtId="0" fontId="34" fillId="0" borderId="10" xfId="0" applyFont="1" applyBorder="1" applyProtection="1">
      <alignment vertical="center"/>
    </xf>
    <xf numFmtId="0" fontId="34" fillId="28" borderId="55" xfId="0" applyFont="1" applyFill="1" applyBorder="1" applyProtection="1">
      <alignment vertical="center"/>
      <protection locked="0"/>
    </xf>
    <xf numFmtId="0" fontId="34" fillId="28" borderId="46" xfId="0" applyFont="1" applyFill="1" applyBorder="1" applyProtection="1">
      <alignment vertical="center"/>
      <protection locked="0"/>
    </xf>
    <xf numFmtId="0" fontId="34" fillId="28" borderId="47" xfId="0" applyFont="1" applyFill="1" applyBorder="1" applyProtection="1">
      <alignment vertical="center"/>
      <protection locked="0"/>
    </xf>
    <xf numFmtId="0" fontId="57" fillId="0" borderId="18" xfId="0" applyFont="1" applyBorder="1" applyAlignment="1" applyProtection="1">
      <alignment horizontal="left" vertical="center" wrapText="1"/>
    </xf>
    <xf numFmtId="0" fontId="57" fillId="0" borderId="19" xfId="0" applyFont="1" applyBorder="1" applyAlignment="1" applyProtection="1">
      <alignment horizontal="left" vertical="center" wrapText="1"/>
    </xf>
    <xf numFmtId="0" fontId="46" fillId="0" borderId="0" xfId="0" applyFont="1" applyBorder="1" applyAlignment="1" applyProtection="1">
      <alignment horizontal="left" vertical="center" wrapText="1"/>
    </xf>
    <xf numFmtId="0" fontId="46" fillId="0" borderId="40" xfId="0" applyFont="1" applyBorder="1" applyAlignment="1" applyProtection="1">
      <alignment horizontal="left" vertical="center" wrapText="1"/>
    </xf>
    <xf numFmtId="0" fontId="46" fillId="0" borderId="41" xfId="0" applyFont="1" applyBorder="1" applyAlignment="1" applyProtection="1">
      <alignment horizontal="left" vertical="center" wrapText="1"/>
    </xf>
    <xf numFmtId="0" fontId="46" fillId="0" borderId="42" xfId="0" applyFont="1" applyBorder="1" applyAlignment="1" applyProtection="1">
      <alignment horizontal="left" vertical="center" wrapText="1"/>
    </xf>
    <xf numFmtId="0" fontId="46" fillId="0" borderId="160" xfId="0" applyFont="1" applyBorder="1" applyAlignment="1" applyProtection="1">
      <alignment horizontal="left" vertical="center" wrapText="1"/>
    </xf>
    <xf numFmtId="0" fontId="46" fillId="0" borderId="157" xfId="0" applyFont="1" applyBorder="1" applyAlignment="1" applyProtection="1">
      <alignment horizontal="left" vertical="center" wrapText="1"/>
    </xf>
    <xf numFmtId="0" fontId="46" fillId="0" borderId="159" xfId="0" applyFont="1" applyBorder="1" applyAlignment="1" applyProtection="1">
      <alignment horizontal="left" vertical="center" wrapText="1"/>
    </xf>
    <xf numFmtId="0" fontId="67" fillId="25" borderId="0" xfId="0" applyFont="1" applyFill="1" applyAlignment="1" applyProtection="1">
      <alignment horizontal="left" vertical="center" shrinkToFit="1"/>
    </xf>
    <xf numFmtId="0" fontId="52" fillId="30" borderId="10" xfId="0" applyFont="1" applyFill="1" applyBorder="1" applyAlignment="1" applyProtection="1">
      <alignment horizontal="center" vertical="center"/>
    </xf>
    <xf numFmtId="0" fontId="67" fillId="25" borderId="0" xfId="0" applyFont="1" applyFill="1" applyAlignment="1" applyProtection="1">
      <alignment horizontal="center" vertical="center" wrapText="1"/>
    </xf>
    <xf numFmtId="0" fontId="57" fillId="0" borderId="127" xfId="0" applyFont="1" applyBorder="1" applyAlignment="1" applyProtection="1">
      <alignment horizontal="left" vertical="center"/>
    </xf>
    <xf numFmtId="0" fontId="57" fillId="0" borderId="62" xfId="0" applyFont="1" applyBorder="1" applyAlignment="1" applyProtection="1">
      <alignment horizontal="left" vertical="center"/>
    </xf>
    <xf numFmtId="0" fontId="57" fillId="0" borderId="63" xfId="0" applyFont="1" applyBorder="1" applyAlignment="1" applyProtection="1">
      <alignment horizontal="left" vertical="center"/>
    </xf>
    <xf numFmtId="0" fontId="57" fillId="0" borderId="60" xfId="0" applyFont="1" applyBorder="1" applyAlignment="1" applyProtection="1">
      <alignment horizontal="left" vertical="center"/>
    </xf>
    <xf numFmtId="0" fontId="57" fillId="0" borderId="49" xfId="0" applyFont="1" applyBorder="1" applyAlignment="1" applyProtection="1">
      <alignment horizontal="left" vertical="center"/>
    </xf>
    <xf numFmtId="0" fontId="57" fillId="0" borderId="61" xfId="0" applyFont="1" applyBorder="1" applyAlignment="1" applyProtection="1">
      <alignment horizontal="left" vertical="center"/>
    </xf>
    <xf numFmtId="0" fontId="67" fillId="33" borderId="0" xfId="0" applyFont="1" applyFill="1" applyAlignment="1" applyProtection="1">
      <alignment horizontal="center" vertical="center"/>
      <protection locked="0"/>
    </xf>
    <xf numFmtId="0" fontId="34" fillId="33" borderId="0" xfId="0" applyFont="1" applyFill="1" applyAlignment="1" applyProtection="1">
      <alignment horizontal="center" vertical="center"/>
      <protection locked="0"/>
    </xf>
    <xf numFmtId="0" fontId="67" fillId="25" borderId="0" xfId="0" applyFont="1" applyFill="1" applyAlignment="1" applyProtection="1">
      <alignment horizontal="center" vertical="center"/>
    </xf>
    <xf numFmtId="0" fontId="67" fillId="33" borderId="0" xfId="0" applyFont="1" applyFill="1" applyAlignment="1" applyProtection="1">
      <alignment vertical="center" shrinkToFit="1"/>
      <protection locked="0"/>
    </xf>
    <xf numFmtId="0" fontId="54" fillId="25" borderId="0" xfId="0" applyFont="1" applyFill="1" applyAlignment="1" applyProtection="1">
      <alignment horizontal="center" vertical="center"/>
    </xf>
    <xf numFmtId="0" fontId="30" fillId="0" borderId="70" xfId="0" quotePrefix="1" applyFont="1" applyBorder="1" applyAlignment="1" applyProtection="1">
      <alignment horizontal="center" vertical="center"/>
    </xf>
    <xf numFmtId="0" fontId="45" fillId="0" borderId="0" xfId="0" applyFont="1" applyAlignment="1" applyProtection="1">
      <alignment horizontal="left" vertical="top" wrapText="1"/>
    </xf>
    <xf numFmtId="0" fontId="30" fillId="0" borderId="39" xfId="0" quotePrefix="1" applyFont="1" applyBorder="1" applyAlignment="1" applyProtection="1">
      <alignment horizontal="center" vertical="center"/>
    </xf>
    <xf numFmtId="0" fontId="30" fillId="0" borderId="44" xfId="0" quotePrefix="1" applyFont="1" applyBorder="1" applyAlignment="1" applyProtection="1">
      <alignment horizontal="center" vertical="center"/>
    </xf>
    <xf numFmtId="0" fontId="30" fillId="0" borderId="107" xfId="0" quotePrefix="1" applyFont="1" applyBorder="1" applyAlignment="1" applyProtection="1">
      <alignment horizontal="center" vertical="center"/>
    </xf>
    <xf numFmtId="0" fontId="45" fillId="30" borderId="14" xfId="0" applyFont="1" applyFill="1" applyBorder="1" applyAlignment="1" applyProtection="1">
      <alignment horizontal="center" vertical="center" wrapText="1"/>
    </xf>
    <xf numFmtId="0" fontId="45" fillId="30" borderId="20" xfId="0" applyFont="1" applyFill="1" applyBorder="1" applyAlignment="1" applyProtection="1">
      <alignment horizontal="center" vertical="center" wrapText="1"/>
    </xf>
    <xf numFmtId="0" fontId="45" fillId="30" borderId="37" xfId="0" applyFont="1" applyFill="1" applyBorder="1" applyAlignment="1" applyProtection="1">
      <alignment horizontal="center" vertical="center" wrapText="1"/>
    </xf>
    <xf numFmtId="0" fontId="45" fillId="0" borderId="130" xfId="0" applyFont="1" applyBorder="1" applyAlignment="1" applyProtection="1">
      <alignment horizontal="center" vertical="center" wrapText="1"/>
    </xf>
    <xf numFmtId="0" fontId="45" fillId="0" borderId="56" xfId="0" applyFont="1" applyBorder="1" applyAlignment="1" applyProtection="1">
      <alignment horizontal="center" vertical="center" wrapText="1"/>
    </xf>
    <xf numFmtId="0" fontId="45" fillId="0" borderId="53" xfId="0" applyFont="1" applyBorder="1" applyAlignment="1" applyProtection="1">
      <alignment horizontal="center" vertical="center" wrapText="1"/>
    </xf>
    <xf numFmtId="0" fontId="45" fillId="0" borderId="117" xfId="0" applyFont="1" applyBorder="1" applyAlignment="1" applyProtection="1">
      <alignment horizontal="center" vertical="center" wrapText="1"/>
    </xf>
    <xf numFmtId="0" fontId="45" fillId="0" borderId="49" xfId="0" applyFont="1" applyBorder="1" applyAlignment="1" applyProtection="1">
      <alignment horizontal="center" vertical="center" wrapText="1"/>
    </xf>
    <xf numFmtId="0" fontId="45" fillId="0" borderId="52" xfId="0" applyFont="1" applyBorder="1" applyAlignment="1" applyProtection="1">
      <alignment horizontal="center" vertical="center" wrapText="1"/>
    </xf>
    <xf numFmtId="0" fontId="57" fillId="0" borderId="57" xfId="0" applyFont="1" applyBorder="1" applyAlignment="1" applyProtection="1">
      <alignment horizontal="left" vertical="center"/>
    </xf>
    <xf numFmtId="0" fontId="57" fillId="0" borderId="58" xfId="0" applyFont="1" applyBorder="1" applyAlignment="1" applyProtection="1">
      <alignment horizontal="left" vertical="center"/>
    </xf>
    <xf numFmtId="0" fontId="57" fillId="0" borderId="59" xfId="0" applyFont="1" applyBorder="1" applyAlignment="1" applyProtection="1">
      <alignment horizontal="left" vertical="center"/>
    </xf>
    <xf numFmtId="0" fontId="57" fillId="0" borderId="58" xfId="0" applyFont="1" applyBorder="1" applyAlignment="1" applyProtection="1">
      <alignment horizontal="left" vertical="center" wrapText="1"/>
    </xf>
    <xf numFmtId="0" fontId="57" fillId="0" borderId="59" xfId="0" applyFont="1" applyBorder="1" applyAlignment="1" applyProtection="1">
      <alignment horizontal="left" vertical="center" wrapText="1"/>
    </xf>
    <xf numFmtId="0" fontId="51" fillId="33" borderId="25" xfId="0" applyFont="1" applyFill="1" applyBorder="1" applyAlignment="1" applyProtection="1">
      <alignment horizontal="center" vertical="center"/>
    </xf>
    <xf numFmtId="0" fontId="51" fillId="33" borderId="31" xfId="0" applyFont="1" applyFill="1" applyBorder="1" applyAlignment="1" applyProtection="1">
      <alignment horizontal="center" vertical="center"/>
    </xf>
    <xf numFmtId="0" fontId="59" fillId="0" borderId="25" xfId="0" applyFont="1" applyBorder="1" applyAlignment="1" applyProtection="1">
      <alignment horizontal="left" vertical="center"/>
    </xf>
    <xf numFmtId="0" fontId="59" fillId="0" borderId="30" xfId="0" applyFont="1" applyBorder="1" applyAlignment="1" applyProtection="1">
      <alignment horizontal="left" vertical="center"/>
    </xf>
    <xf numFmtId="0" fontId="59" fillId="0" borderId="31" xfId="0" applyFont="1" applyBorder="1" applyAlignment="1" applyProtection="1">
      <alignment horizontal="left" vertical="center"/>
    </xf>
    <xf numFmtId="0" fontId="58" fillId="0" borderId="40" xfId="0" applyFont="1" applyBorder="1" applyAlignment="1" applyProtection="1">
      <alignment horizontal="left" vertical="center" wrapText="1"/>
    </xf>
    <xf numFmtId="0" fontId="58" fillId="0" borderId="41" xfId="0" applyFont="1" applyBorder="1" applyAlignment="1" applyProtection="1">
      <alignment horizontal="left" vertical="center" wrapText="1"/>
    </xf>
    <xf numFmtId="0" fontId="58" fillId="0" borderId="42" xfId="0" applyFont="1" applyBorder="1" applyAlignment="1" applyProtection="1">
      <alignment horizontal="left" vertical="center" wrapText="1"/>
    </xf>
    <xf numFmtId="0" fontId="58" fillId="0" borderId="160" xfId="0" applyFont="1" applyBorder="1" applyAlignment="1" applyProtection="1">
      <alignment horizontal="left" vertical="center" wrapText="1"/>
    </xf>
    <xf numFmtId="0" fontId="58" fillId="0" borderId="157" xfId="0" applyFont="1" applyBorder="1" applyAlignment="1" applyProtection="1">
      <alignment horizontal="left" vertical="center" wrapText="1"/>
    </xf>
    <xf numFmtId="0" fontId="58" fillId="0" borderId="159" xfId="0" applyFont="1" applyBorder="1" applyAlignment="1" applyProtection="1">
      <alignment horizontal="left" vertical="center" wrapText="1"/>
    </xf>
    <xf numFmtId="2" fontId="63" fillId="25" borderId="0" xfId="0" applyNumberFormat="1" applyFont="1" applyFill="1" applyAlignment="1" applyProtection="1">
      <alignment horizontal="center" vertical="center" shrinkToFit="1"/>
    </xf>
    <xf numFmtId="0" fontId="47" fillId="25" borderId="62" xfId="0" applyFont="1" applyFill="1" applyBorder="1" applyAlignment="1">
      <alignment horizontal="left" vertical="center" wrapText="1"/>
    </xf>
    <xf numFmtId="0" fontId="47" fillId="25" borderId="108" xfId="0" applyFont="1" applyFill="1" applyBorder="1" applyAlignment="1">
      <alignment horizontal="left" vertical="center" wrapText="1"/>
    </xf>
    <xf numFmtId="0" fontId="47" fillId="25" borderId="58" xfId="0" applyFont="1" applyFill="1" applyBorder="1" applyAlignment="1">
      <alignment horizontal="left" vertical="center" wrapText="1"/>
    </xf>
    <xf numFmtId="0" fontId="47" fillId="25" borderId="84" xfId="0" applyFont="1" applyFill="1" applyBorder="1" applyAlignment="1">
      <alignment horizontal="left" vertical="center" wrapText="1"/>
    </xf>
    <xf numFmtId="181" fontId="0" fillId="27" borderId="33" xfId="34" applyNumberFormat="1" applyFont="1" applyFill="1" applyBorder="1" applyAlignment="1" applyProtection="1">
      <alignment horizontal="right" vertical="center"/>
      <protection locked="0"/>
    </xf>
    <xf numFmtId="181" fontId="0" fillId="27" borderId="0" xfId="34" applyNumberFormat="1" applyFont="1" applyFill="1" applyBorder="1" applyAlignment="1" applyProtection="1">
      <alignment horizontal="right" vertical="center"/>
      <protection locked="0"/>
    </xf>
    <xf numFmtId="181" fontId="0" fillId="27" borderId="36" xfId="34" applyNumberFormat="1" applyFont="1" applyFill="1" applyBorder="1" applyAlignment="1" applyProtection="1">
      <alignment horizontal="right" vertical="center"/>
      <protection locked="0"/>
    </xf>
    <xf numFmtId="181" fontId="0" fillId="27" borderId="160" xfId="34" applyNumberFormat="1" applyFont="1" applyFill="1" applyBorder="1" applyAlignment="1" applyProtection="1">
      <alignment horizontal="right" vertical="center"/>
      <protection locked="0"/>
    </xf>
    <xf numFmtId="181" fontId="0" fillId="27" borderId="157" xfId="34" applyNumberFormat="1" applyFont="1" applyFill="1" applyBorder="1" applyAlignment="1" applyProtection="1">
      <alignment horizontal="right" vertical="center"/>
      <protection locked="0"/>
    </xf>
    <xf numFmtId="181" fontId="0" fillId="27" borderId="159" xfId="34" applyNumberFormat="1" applyFont="1" applyFill="1" applyBorder="1" applyAlignment="1" applyProtection="1">
      <alignment horizontal="right" vertical="center"/>
      <protection locked="0"/>
    </xf>
    <xf numFmtId="0" fontId="47" fillId="25" borderId="14" xfId="0" applyFont="1" applyFill="1" applyBorder="1" applyAlignment="1" applyProtection="1">
      <alignment horizontal="left" vertical="center" wrapText="1"/>
    </xf>
    <xf numFmtId="0" fontId="47" fillId="25" borderId="20" xfId="0" applyFont="1" applyFill="1" applyBorder="1" applyAlignment="1" applyProtection="1">
      <alignment horizontal="left" vertical="center" wrapText="1"/>
    </xf>
    <xf numFmtId="0" fontId="47" fillId="25" borderId="32" xfId="0" applyFont="1" applyFill="1" applyBorder="1" applyAlignment="1" applyProtection="1">
      <alignment horizontal="left" vertical="center" wrapText="1"/>
    </xf>
    <xf numFmtId="0" fontId="47" fillId="25" borderId="0" xfId="0" applyFont="1" applyFill="1" applyAlignment="1" applyProtection="1">
      <alignment horizontal="left" vertical="center" wrapText="1"/>
    </xf>
    <xf numFmtId="0" fontId="47" fillId="25" borderId="17" xfId="0" applyFont="1" applyFill="1" applyBorder="1" applyAlignment="1" applyProtection="1">
      <alignment horizontal="left" vertical="center" wrapText="1"/>
    </xf>
    <xf numFmtId="0" fontId="47" fillId="25" borderId="18" xfId="0" applyFont="1" applyFill="1" applyBorder="1" applyAlignment="1" applyProtection="1">
      <alignment horizontal="left" vertical="center" wrapText="1"/>
    </xf>
    <xf numFmtId="0" fontId="46" fillId="0" borderId="25" xfId="0" applyFont="1" applyBorder="1" applyAlignment="1" applyProtection="1">
      <alignment horizontal="left" vertical="center" wrapText="1"/>
    </xf>
    <xf numFmtId="0" fontId="46" fillId="0" borderId="30" xfId="0" applyFont="1" applyBorder="1" applyAlignment="1" applyProtection="1">
      <alignment horizontal="left" vertical="center" wrapText="1"/>
    </xf>
    <xf numFmtId="0" fontId="46" fillId="0" borderId="31" xfId="0" applyFont="1" applyBorder="1" applyAlignment="1" applyProtection="1">
      <alignment horizontal="left" vertical="center" wrapText="1"/>
    </xf>
    <xf numFmtId="0" fontId="46" fillId="0" borderId="41" xfId="0" applyFont="1" applyBorder="1" applyAlignment="1" applyProtection="1">
      <alignment horizontal="left" vertical="center"/>
    </xf>
    <xf numFmtId="0" fontId="46" fillId="0" borderId="42" xfId="0" applyFont="1" applyBorder="1" applyAlignment="1" applyProtection="1">
      <alignment horizontal="left" vertical="center"/>
    </xf>
    <xf numFmtId="0" fontId="46" fillId="0" borderId="33" xfId="0" applyFont="1" applyBorder="1" applyAlignment="1" applyProtection="1">
      <alignment horizontal="left" vertical="center"/>
    </xf>
    <xf numFmtId="0" fontId="46" fillId="0" borderId="0" xfId="0" applyFont="1" applyAlignment="1" applyProtection="1">
      <alignment horizontal="left" vertical="center"/>
    </xf>
    <xf numFmtId="0" fontId="46" fillId="0" borderId="36" xfId="0" applyFont="1" applyBorder="1" applyAlignment="1" applyProtection="1">
      <alignment horizontal="left" vertical="center"/>
    </xf>
    <xf numFmtId="0" fontId="46" fillId="0" borderId="160" xfId="0" applyFont="1" applyBorder="1" applyAlignment="1" applyProtection="1">
      <alignment horizontal="left" vertical="center"/>
    </xf>
    <xf numFmtId="0" fontId="46" fillId="0" borderId="157" xfId="0" applyFont="1" applyBorder="1" applyAlignment="1" applyProtection="1">
      <alignment horizontal="left" vertical="center"/>
    </xf>
    <xf numFmtId="0" fontId="46" fillId="0" borderId="159" xfId="0" applyFont="1" applyBorder="1" applyAlignment="1" applyProtection="1">
      <alignment horizontal="left" vertical="center"/>
    </xf>
    <xf numFmtId="0" fontId="59" fillId="0" borderId="25" xfId="0" applyFont="1" applyBorder="1" applyAlignment="1" applyProtection="1">
      <alignment horizontal="left" vertical="center" wrapText="1"/>
    </xf>
    <xf numFmtId="0" fontId="59" fillId="0" borderId="30" xfId="0" applyFont="1" applyBorder="1" applyAlignment="1" applyProtection="1">
      <alignment horizontal="left" vertical="center" wrapText="1"/>
    </xf>
    <xf numFmtId="0" fontId="59" fillId="0" borderId="31" xfId="0" applyFont="1" applyBorder="1" applyAlignment="1" applyProtection="1">
      <alignment horizontal="left" vertical="center" wrapText="1"/>
    </xf>
    <xf numFmtId="0" fontId="47" fillId="25" borderId="49" xfId="0" applyFont="1" applyFill="1" applyBorder="1" applyAlignment="1">
      <alignment horizontal="left" vertical="center" wrapText="1"/>
    </xf>
    <xf numFmtId="0" fontId="47" fillId="25" borderId="49" xfId="0" applyFont="1" applyFill="1" applyBorder="1" applyAlignment="1">
      <alignment vertical="center" wrapText="1"/>
    </xf>
    <xf numFmtId="0" fontId="47" fillId="25" borderId="69" xfId="0" applyFont="1" applyFill="1" applyBorder="1" applyAlignment="1">
      <alignment horizontal="left" vertical="center" wrapText="1"/>
    </xf>
    <xf numFmtId="0" fontId="54" fillId="25" borderId="54" xfId="0" applyFont="1" applyFill="1" applyBorder="1" applyAlignment="1" applyProtection="1">
      <alignment horizontal="left" vertical="center" wrapText="1"/>
    </xf>
    <xf numFmtId="0" fontId="54" fillId="25" borderId="35" xfId="0" applyFont="1" applyFill="1" applyBorder="1" applyAlignment="1" applyProtection="1">
      <alignment horizontal="left" vertical="center" wrapText="1"/>
    </xf>
    <xf numFmtId="0" fontId="57" fillId="0" borderId="48" xfId="0" applyFont="1" applyBorder="1" applyAlignment="1" applyProtection="1">
      <alignment horizontal="center" vertical="center"/>
    </xf>
    <xf numFmtId="181" fontId="0" fillId="31" borderId="34" xfId="34" applyNumberFormat="1" applyFont="1" applyFill="1" applyBorder="1" applyAlignment="1" applyProtection="1">
      <alignment horizontal="right" vertical="center"/>
      <protection locked="0"/>
    </xf>
    <xf numFmtId="181" fontId="0" fillId="31" borderId="46" xfId="34" applyNumberFormat="1" applyFont="1" applyFill="1" applyBorder="1" applyAlignment="1" applyProtection="1">
      <alignment horizontal="right" vertical="center"/>
      <protection locked="0"/>
    </xf>
    <xf numFmtId="181" fontId="0" fillId="31" borderId="115" xfId="34" applyNumberFormat="1" applyFont="1" applyFill="1" applyBorder="1" applyAlignment="1" applyProtection="1">
      <alignment horizontal="right" vertical="center"/>
      <protection locked="0"/>
    </xf>
    <xf numFmtId="0" fontId="51" fillId="25" borderId="20" xfId="0" applyFont="1" applyFill="1" applyBorder="1" applyAlignment="1" applyProtection="1">
      <alignment horizontal="left" vertical="center"/>
    </xf>
    <xf numFmtId="0" fontId="51" fillId="25" borderId="15" xfId="0" applyFont="1" applyFill="1" applyBorder="1" applyAlignment="1" applyProtection="1">
      <alignment horizontal="left" vertical="center"/>
    </xf>
    <xf numFmtId="0" fontId="50" fillId="25" borderId="0" xfId="0" applyFont="1" applyFill="1" applyAlignment="1" applyProtection="1">
      <alignment horizontal="left" vertical="center" wrapText="1"/>
    </xf>
    <xf numFmtId="0" fontId="50" fillId="25" borderId="0" xfId="0" applyFont="1" applyFill="1" applyAlignment="1" applyProtection="1">
      <alignment horizontal="left" vertical="center"/>
    </xf>
    <xf numFmtId="0" fontId="45" fillId="25" borderId="35" xfId="0" applyFont="1" applyFill="1" applyBorder="1" applyAlignment="1" applyProtection="1">
      <alignment horizontal="left" vertical="center" wrapText="1"/>
    </xf>
    <xf numFmtId="0" fontId="51" fillId="25" borderId="35" xfId="0" applyFont="1" applyFill="1" applyBorder="1" applyAlignment="1" applyProtection="1">
      <alignment horizontal="left" vertical="center" wrapText="1"/>
    </xf>
    <xf numFmtId="0" fontId="51" fillId="25" borderId="11" xfId="0" applyFont="1" applyFill="1" applyBorder="1" applyAlignment="1" applyProtection="1">
      <alignment horizontal="left" vertical="center" wrapText="1"/>
    </xf>
    <xf numFmtId="176" fontId="34" fillId="25" borderId="14" xfId="0" applyNumberFormat="1" applyFont="1" applyFill="1" applyBorder="1" applyProtection="1">
      <alignment vertical="center"/>
    </xf>
    <xf numFmtId="176" fontId="34" fillId="25" borderId="20" xfId="0" applyNumberFormat="1" applyFont="1" applyFill="1" applyBorder="1" applyProtection="1">
      <alignment vertical="center"/>
    </xf>
    <xf numFmtId="0" fontId="51" fillId="25" borderId="35" xfId="0" applyFont="1" applyFill="1" applyBorder="1" applyAlignment="1" applyProtection="1">
      <alignment horizontal="left" vertical="center"/>
    </xf>
    <xf numFmtId="0" fontId="51" fillId="25" borderId="11" xfId="0" applyFont="1" applyFill="1" applyBorder="1" applyAlignment="1" applyProtection="1">
      <alignment horizontal="left" vertical="center"/>
    </xf>
    <xf numFmtId="0" fontId="47" fillId="25" borderId="71" xfId="0" applyFont="1" applyFill="1" applyBorder="1" applyAlignment="1">
      <alignment horizontal="left" vertical="center" wrapText="1"/>
    </xf>
    <xf numFmtId="0" fontId="45" fillId="0" borderId="14" xfId="0" applyFont="1" applyBorder="1" applyAlignment="1" applyProtection="1">
      <alignment horizontal="left" vertical="center" wrapText="1"/>
    </xf>
    <xf numFmtId="0" fontId="45" fillId="0" borderId="20" xfId="0" applyFont="1" applyBorder="1" applyAlignment="1" applyProtection="1">
      <alignment horizontal="left" vertical="center" wrapText="1"/>
    </xf>
    <xf numFmtId="0" fontId="45" fillId="0" borderId="37" xfId="0" applyFont="1" applyBorder="1" applyAlignment="1" applyProtection="1">
      <alignment horizontal="left" vertical="center" wrapText="1"/>
    </xf>
    <xf numFmtId="0" fontId="45" fillId="0" borderId="32" xfId="0" applyFont="1" applyBorder="1" applyAlignment="1" applyProtection="1">
      <alignment horizontal="left" vertical="center" wrapText="1"/>
    </xf>
    <xf numFmtId="0" fontId="45" fillId="0" borderId="0" xfId="0" applyFont="1" applyAlignment="1" applyProtection="1">
      <alignment horizontal="left" vertical="center" wrapText="1"/>
    </xf>
    <xf numFmtId="0" fontId="45" fillId="0" borderId="36" xfId="0" applyFont="1" applyBorder="1" applyAlignment="1" applyProtection="1">
      <alignment horizontal="left" vertical="center" wrapText="1"/>
    </xf>
    <xf numFmtId="0" fontId="45" fillId="0" borderId="17" xfId="0" applyFont="1" applyBorder="1" applyAlignment="1" applyProtection="1">
      <alignment horizontal="left" vertical="center" wrapText="1"/>
    </xf>
    <xf numFmtId="0" fontId="45" fillId="0" borderId="18" xfId="0" applyFont="1" applyBorder="1" applyAlignment="1" applyProtection="1">
      <alignment horizontal="left" vertical="center" wrapText="1"/>
    </xf>
    <xf numFmtId="0" fontId="45" fillId="0" borderId="80" xfId="0" applyFont="1" applyBorder="1" applyAlignment="1" applyProtection="1">
      <alignment horizontal="left" vertical="center" wrapText="1"/>
    </xf>
    <xf numFmtId="0" fontId="47" fillId="25" borderId="58" xfId="0" applyFont="1" applyFill="1" applyBorder="1" applyAlignment="1">
      <alignment vertical="center" wrapText="1"/>
    </xf>
    <xf numFmtId="0" fontId="51" fillId="25" borderId="12" xfId="0" applyFont="1" applyFill="1" applyBorder="1" applyAlignment="1" applyProtection="1">
      <alignment horizontal="left" vertical="center"/>
    </xf>
    <xf numFmtId="0" fontId="67" fillId="25" borderId="0" xfId="0" applyFont="1" applyFill="1" applyAlignment="1" applyProtection="1">
      <alignment horizontal="left" vertical="center" wrapText="1"/>
    </xf>
    <xf numFmtId="0" fontId="54" fillId="25" borderId="0" xfId="0" applyFont="1" applyFill="1" applyAlignment="1" applyProtection="1">
      <alignment horizontal="center" vertical="center" shrinkToFit="1"/>
    </xf>
    <xf numFmtId="0" fontId="45" fillId="25" borderId="99" xfId="0" applyFont="1" applyFill="1" applyBorder="1" applyAlignment="1" applyProtection="1">
      <alignment vertical="center" shrinkToFit="1"/>
    </xf>
    <xf numFmtId="0" fontId="45" fillId="25" borderId="100" xfId="0" applyFont="1" applyFill="1" applyBorder="1" applyAlignment="1" applyProtection="1">
      <alignment vertical="center" shrinkToFit="1"/>
    </xf>
    <xf numFmtId="0" fontId="101" fillId="0" borderId="183" xfId="0" applyFont="1" applyBorder="1" applyAlignment="1" applyProtection="1">
      <alignment horizontal="center" vertical="center"/>
    </xf>
    <xf numFmtId="0" fontId="45" fillId="33" borderId="86" xfId="0" applyFont="1" applyFill="1" applyBorder="1" applyAlignment="1" applyProtection="1">
      <alignment horizontal="left" vertical="center" shrinkToFit="1"/>
      <protection locked="0"/>
    </xf>
    <xf numFmtId="0" fontId="51" fillId="0" borderId="12" xfId="0" applyFont="1" applyBorder="1" applyAlignment="1" applyProtection="1">
      <alignment horizontal="left" vertical="center"/>
    </xf>
    <xf numFmtId="0" fontId="51" fillId="0" borderId="35" xfId="0" applyFont="1" applyBorder="1" applyAlignment="1" applyProtection="1">
      <alignment horizontal="left" vertical="center"/>
    </xf>
    <xf numFmtId="0" fontId="51" fillId="0" borderId="11" xfId="0" applyFont="1" applyBorder="1" applyAlignment="1" applyProtection="1">
      <alignment horizontal="left" vertical="center"/>
    </xf>
    <xf numFmtId="0" fontId="45" fillId="0" borderId="12" xfId="0" applyFont="1" applyBorder="1" applyAlignment="1" applyProtection="1">
      <alignment horizontal="left" vertical="center" wrapText="1"/>
    </xf>
    <xf numFmtId="0" fontId="51" fillId="0" borderId="35" xfId="0" applyFont="1" applyBorder="1" applyAlignment="1" applyProtection="1">
      <alignment horizontal="left" vertical="center" wrapText="1"/>
    </xf>
    <xf numFmtId="0" fontId="51" fillId="0" borderId="11" xfId="0" applyFont="1" applyBorder="1" applyAlignment="1" applyProtection="1">
      <alignment horizontal="left" vertical="center" wrapText="1"/>
    </xf>
    <xf numFmtId="0" fontId="46" fillId="0" borderId="25" xfId="0" applyFont="1" applyBorder="1" applyAlignment="1" applyProtection="1">
      <alignment horizontal="left" vertical="center"/>
    </xf>
    <xf numFmtId="0" fontId="46" fillId="0" borderId="30" xfId="0" applyFont="1" applyBorder="1" applyAlignment="1" applyProtection="1">
      <alignment horizontal="left" vertical="center"/>
    </xf>
    <xf numFmtId="0" fontId="46" fillId="0" borderId="31" xfId="0" applyFont="1" applyBorder="1" applyAlignment="1" applyProtection="1">
      <alignment horizontal="left" vertical="center"/>
    </xf>
    <xf numFmtId="0" fontId="45" fillId="0" borderId="103" xfId="0" applyFont="1" applyBorder="1" applyAlignment="1" applyProtection="1">
      <alignment horizontal="left" vertical="center"/>
    </xf>
    <xf numFmtId="0" fontId="45" fillId="0" borderId="23" xfId="0" applyFont="1" applyBorder="1" applyAlignment="1" applyProtection="1">
      <alignment horizontal="left" vertical="center"/>
    </xf>
    <xf numFmtId="0" fontId="45" fillId="0" borderId="19" xfId="0" applyFont="1" applyBorder="1" applyAlignment="1" applyProtection="1">
      <alignment horizontal="left" vertical="center"/>
    </xf>
    <xf numFmtId="0" fontId="51" fillId="25" borderId="23" xfId="0" applyFont="1" applyFill="1" applyBorder="1" applyAlignment="1" applyProtection="1">
      <alignment horizontal="center" vertical="center"/>
    </xf>
    <xf numFmtId="0" fontId="51" fillId="33" borderId="18" xfId="0" applyFont="1" applyFill="1" applyBorder="1" applyAlignment="1" applyProtection="1">
      <alignment horizontal="center" vertical="center" shrinkToFit="1"/>
      <protection locked="0"/>
    </xf>
    <xf numFmtId="0" fontId="51" fillId="33" borderId="103" xfId="0" applyFont="1" applyFill="1" applyBorder="1" applyAlignment="1" applyProtection="1">
      <alignment horizontal="center" vertical="center"/>
      <protection locked="0"/>
    </xf>
    <xf numFmtId="0" fontId="51" fillId="33" borderId="106" xfId="0" applyFont="1" applyFill="1" applyBorder="1" applyAlignment="1" applyProtection="1">
      <alignment horizontal="center" vertical="center"/>
      <protection locked="0"/>
    </xf>
    <xf numFmtId="0" fontId="51" fillId="0" borderId="76" xfId="0" applyFont="1" applyBorder="1" applyAlignment="1" applyProtection="1">
      <alignment horizontal="center" vertical="center"/>
    </xf>
    <xf numFmtId="0" fontId="51" fillId="0" borderId="106" xfId="0" applyFont="1" applyBorder="1" applyAlignment="1" applyProtection="1">
      <alignment horizontal="center" vertical="center"/>
    </xf>
    <xf numFmtId="0" fontId="47" fillId="0" borderId="12" xfId="0" applyFont="1" applyBorder="1" applyAlignment="1" applyProtection="1">
      <alignment vertical="center" wrapText="1"/>
    </xf>
    <xf numFmtId="0" fontId="47" fillId="0" borderId="35" xfId="0" applyFont="1" applyBorder="1" applyAlignment="1" applyProtection="1">
      <alignment vertical="center" wrapText="1"/>
    </xf>
    <xf numFmtId="0" fontId="57" fillId="33" borderId="0" xfId="0" applyFont="1" applyFill="1" applyAlignment="1" applyProtection="1">
      <alignment horizontal="center" vertical="center" shrinkToFit="1"/>
      <protection locked="0"/>
    </xf>
    <xf numFmtId="0" fontId="45" fillId="0" borderId="12" xfId="0" applyFont="1" applyBorder="1" applyAlignment="1" applyProtection="1">
      <alignment horizontal="left" vertical="center"/>
    </xf>
    <xf numFmtId="0" fontId="45" fillId="0" borderId="35" xfId="0" applyFont="1" applyBorder="1" applyAlignment="1" applyProtection="1">
      <alignment horizontal="left" vertical="center"/>
    </xf>
    <xf numFmtId="0" fontId="45" fillId="0" borderId="11" xfId="0" applyFont="1" applyBorder="1" applyAlignment="1" applyProtection="1">
      <alignment horizontal="left" vertical="center"/>
    </xf>
    <xf numFmtId="0" fontId="51" fillId="25" borderId="106" xfId="0" applyFont="1" applyFill="1" applyBorder="1" applyAlignment="1" applyProtection="1">
      <alignment horizontal="center" vertical="center"/>
    </xf>
    <xf numFmtId="0" fontId="47" fillId="25" borderId="0" xfId="0" applyFont="1" applyFill="1" applyAlignment="1" applyProtection="1">
      <alignment horizontal="left" vertical="top" wrapText="1"/>
    </xf>
    <xf numFmtId="0" fontId="51" fillId="0" borderId="14" xfId="0" applyFont="1" applyBorder="1" applyAlignment="1" applyProtection="1">
      <alignment horizontal="left" vertical="center"/>
    </xf>
    <xf numFmtId="0" fontId="51" fillId="0" borderId="20" xfId="0" applyFont="1" applyBorder="1" applyAlignment="1" applyProtection="1">
      <alignment horizontal="left" vertical="center"/>
    </xf>
    <xf numFmtId="0" fontId="51" fillId="0" borderId="37" xfId="0" applyFont="1" applyBorder="1" applyAlignment="1" applyProtection="1">
      <alignment horizontal="left" vertical="center"/>
    </xf>
    <xf numFmtId="0" fontId="45" fillId="0" borderId="12" xfId="0" applyFont="1" applyBorder="1" applyAlignment="1" applyProtection="1">
      <alignment horizontal="center" vertical="center"/>
    </xf>
    <xf numFmtId="0" fontId="45" fillId="0" borderId="35" xfId="0" applyFont="1" applyBorder="1" applyAlignment="1" applyProtection="1">
      <alignment horizontal="center" vertical="center"/>
    </xf>
    <xf numFmtId="0" fontId="51" fillId="0" borderId="64" xfId="0" applyFont="1" applyBorder="1" applyAlignment="1" applyProtection="1">
      <alignment horizontal="left" vertical="center"/>
    </xf>
    <xf numFmtId="0" fontId="82" fillId="0" borderId="41" xfId="0" applyFont="1" applyBorder="1" applyAlignment="1" applyProtection="1">
      <alignment horizontal="left" vertical="center" wrapText="1"/>
    </xf>
    <xf numFmtId="0" fontId="82" fillId="0" borderId="42" xfId="0" applyFont="1" applyBorder="1" applyAlignment="1" applyProtection="1">
      <alignment horizontal="left" vertical="center" wrapText="1"/>
    </xf>
    <xf numFmtId="0" fontId="82" fillId="0" borderId="160" xfId="0" applyFont="1" applyBorder="1" applyAlignment="1" applyProtection="1">
      <alignment horizontal="left" vertical="center" wrapText="1"/>
    </xf>
    <xf numFmtId="0" fontId="82" fillId="0" borderId="157" xfId="0" applyFont="1" applyBorder="1" applyAlignment="1" applyProtection="1">
      <alignment horizontal="left" vertical="center" wrapText="1"/>
    </xf>
    <xf numFmtId="0" fontId="82" fillId="0" borderId="159" xfId="0" applyFont="1" applyBorder="1" applyAlignment="1" applyProtection="1">
      <alignment horizontal="left" vertical="center" wrapText="1"/>
    </xf>
    <xf numFmtId="0" fontId="45" fillId="0" borderId="106" xfId="0" applyFont="1" applyBorder="1" applyAlignment="1" applyProtection="1">
      <alignment horizontal="left" vertical="center"/>
    </xf>
    <xf numFmtId="0" fontId="99" fillId="33" borderId="99" xfId="0" applyFont="1" applyFill="1" applyBorder="1" applyAlignment="1" applyProtection="1">
      <alignment horizontal="center" vertical="center"/>
    </xf>
    <xf numFmtId="0" fontId="99" fillId="33" borderId="137" xfId="0" applyFont="1" applyFill="1" applyBorder="1" applyAlignment="1" applyProtection="1">
      <alignment horizontal="center" vertical="center"/>
    </xf>
    <xf numFmtId="0" fontId="98" fillId="33" borderId="25" xfId="0" applyFont="1" applyFill="1" applyBorder="1" applyAlignment="1" applyProtection="1">
      <alignment horizontal="center" vertical="center" wrapText="1"/>
    </xf>
    <xf numFmtId="0" fontId="98" fillId="33" borderId="31" xfId="0" applyFont="1" applyFill="1" applyBorder="1" applyAlignment="1" applyProtection="1">
      <alignment horizontal="center" vertical="center" wrapText="1"/>
    </xf>
    <xf numFmtId="0" fontId="57" fillId="0" borderId="12" xfId="0" applyFont="1" applyBorder="1" applyAlignment="1" applyProtection="1">
      <alignment horizontal="left" vertical="center"/>
    </xf>
    <xf numFmtId="0" fontId="57" fillId="0" borderId="35" xfId="0" applyFont="1" applyBorder="1" applyAlignment="1" applyProtection="1">
      <alignment horizontal="left" vertical="center"/>
    </xf>
    <xf numFmtId="0" fontId="57" fillId="0" borderId="11" xfId="0" applyFont="1" applyBorder="1" applyAlignment="1" applyProtection="1">
      <alignment horizontal="left" vertical="center"/>
    </xf>
    <xf numFmtId="0" fontId="30" fillId="0" borderId="129" xfId="0" quotePrefix="1" applyFont="1" applyBorder="1" applyAlignment="1" applyProtection="1">
      <alignment horizontal="center" vertical="center"/>
    </xf>
    <xf numFmtId="0" fontId="57" fillId="0" borderId="170" xfId="0" applyFont="1" applyBorder="1" applyAlignment="1" applyProtection="1">
      <alignment horizontal="center" vertical="center"/>
    </xf>
    <xf numFmtId="0" fontId="57" fillId="0" borderId="48" xfId="0" applyFont="1" applyBorder="1" applyAlignment="1" applyProtection="1">
      <alignment horizontal="left" vertical="center"/>
    </xf>
    <xf numFmtId="0" fontId="57" fillId="0" borderId="169" xfId="0" applyFont="1" applyBorder="1" applyAlignment="1" applyProtection="1">
      <alignment horizontal="left" vertical="center"/>
    </xf>
    <xf numFmtId="0" fontId="57" fillId="0" borderId="170" xfId="0" applyFont="1" applyBorder="1" applyAlignment="1" applyProtection="1">
      <alignment horizontal="left" vertical="center"/>
    </xf>
    <xf numFmtId="0" fontId="57" fillId="0" borderId="171" xfId="0" applyFont="1" applyBorder="1" applyAlignment="1" applyProtection="1">
      <alignment horizontal="left" vertical="center"/>
    </xf>
    <xf numFmtId="0" fontId="57" fillId="0" borderId="48" xfId="0" applyFont="1" applyBorder="1" applyAlignment="1" applyProtection="1">
      <alignment horizontal="left" vertical="center" wrapText="1"/>
    </xf>
    <xf numFmtId="0" fontId="57" fillId="0" borderId="169" xfId="0" applyFont="1" applyBorder="1" applyAlignment="1" applyProtection="1">
      <alignment horizontal="left" vertical="center" wrapText="1"/>
    </xf>
    <xf numFmtId="0" fontId="62" fillId="30" borderId="25" xfId="0" applyFont="1" applyFill="1" applyBorder="1" applyAlignment="1" applyProtection="1">
      <alignment horizontal="center" vertical="center" wrapText="1"/>
    </xf>
    <xf numFmtId="0" fontId="62" fillId="30" borderId="30" xfId="0" applyFont="1" applyFill="1" applyBorder="1" applyAlignment="1" applyProtection="1">
      <alignment horizontal="center" vertical="center" wrapText="1"/>
    </xf>
    <xf numFmtId="0" fontId="62" fillId="30" borderId="31" xfId="0" applyFont="1" applyFill="1" applyBorder="1" applyAlignment="1" applyProtection="1">
      <alignment horizontal="center" vertical="center" wrapText="1"/>
    </xf>
    <xf numFmtId="49" fontId="50" fillId="0" borderId="0" xfId="0" applyNumberFormat="1" applyFont="1" applyAlignment="1" applyProtection="1">
      <alignment horizontal="left" vertical="center"/>
    </xf>
    <xf numFmtId="0" fontId="45" fillId="25" borderId="0" xfId="0" applyFont="1" applyFill="1" applyAlignment="1" applyProtection="1">
      <alignment horizontal="left" vertical="top" wrapText="1"/>
    </xf>
    <xf numFmtId="0" fontId="50" fillId="25" borderId="25" xfId="0" applyFont="1" applyFill="1" applyBorder="1" applyAlignment="1" applyProtection="1">
      <alignment horizontal="left" vertical="center" wrapText="1"/>
    </xf>
    <xf numFmtId="0" fontId="50" fillId="25" borderId="30" xfId="0" applyFont="1" applyFill="1" applyBorder="1" applyAlignment="1" applyProtection="1">
      <alignment horizontal="left" vertical="center" wrapText="1"/>
    </xf>
    <xf numFmtId="0" fontId="50" fillId="25" borderId="31" xfId="0" applyFont="1" applyFill="1" applyBorder="1" applyAlignment="1" applyProtection="1">
      <alignment horizontal="left" vertical="center" wrapText="1"/>
    </xf>
    <xf numFmtId="0" fontId="43" fillId="25" borderId="10" xfId="0" applyFont="1" applyFill="1" applyBorder="1" applyAlignment="1" applyProtection="1">
      <alignment horizontal="center" vertical="center"/>
    </xf>
    <xf numFmtId="0" fontId="51" fillId="33" borderId="23" xfId="0" applyFont="1" applyFill="1" applyBorder="1" applyAlignment="1" applyProtection="1">
      <alignment horizontal="center" vertical="center"/>
      <protection locked="0"/>
    </xf>
    <xf numFmtId="181" fontId="52" fillId="0" borderId="14" xfId="34" applyNumberFormat="1" applyFont="1" applyFill="1" applyBorder="1" applyAlignment="1" applyProtection="1">
      <alignment horizontal="right" vertical="center"/>
    </xf>
    <xf numFmtId="181" fontId="52" fillId="0" borderId="20" xfId="34" applyNumberFormat="1" applyFont="1" applyFill="1" applyBorder="1" applyAlignment="1" applyProtection="1">
      <alignment horizontal="right" vertical="center"/>
    </xf>
    <xf numFmtId="181" fontId="52" fillId="0" borderId="136" xfId="34" applyNumberFormat="1" applyFont="1" applyFill="1" applyBorder="1" applyAlignment="1" applyProtection="1">
      <alignment horizontal="right" vertical="center"/>
    </xf>
    <xf numFmtId="0" fontId="51" fillId="25" borderId="83" xfId="0" applyFont="1" applyFill="1" applyBorder="1" applyAlignment="1" applyProtection="1">
      <alignment horizontal="center" vertical="center"/>
    </xf>
    <xf numFmtId="0" fontId="51" fillId="25" borderId="58" xfId="0" applyFont="1" applyFill="1" applyBorder="1" applyAlignment="1" applyProtection="1">
      <alignment horizontal="center" vertical="center"/>
    </xf>
    <xf numFmtId="0" fontId="51" fillId="25" borderId="59" xfId="0" applyFont="1" applyFill="1" applyBorder="1" applyAlignment="1" applyProtection="1">
      <alignment horizontal="center" vertical="center"/>
    </xf>
    <xf numFmtId="0" fontId="51" fillId="25" borderId="58" xfId="0" applyFont="1" applyFill="1" applyBorder="1" applyAlignment="1" applyProtection="1">
      <alignment horizontal="left" vertical="center"/>
    </xf>
    <xf numFmtId="0" fontId="51" fillId="25" borderId="59" xfId="0" applyFont="1" applyFill="1" applyBorder="1" applyAlignment="1" applyProtection="1">
      <alignment horizontal="left" vertical="center"/>
    </xf>
    <xf numFmtId="0" fontId="51" fillId="25" borderId="18" xfId="0" applyFont="1" applyFill="1" applyBorder="1" applyAlignment="1" applyProtection="1">
      <alignment horizontal="left" vertical="center" wrapText="1"/>
    </xf>
    <xf numFmtId="0" fontId="51" fillId="25" borderId="19" xfId="0" applyFont="1" applyFill="1" applyBorder="1" applyAlignment="1" applyProtection="1">
      <alignment horizontal="left" vertical="center" wrapText="1"/>
    </xf>
    <xf numFmtId="0" fontId="51" fillId="25" borderId="17" xfId="0" applyFont="1" applyFill="1" applyBorder="1" applyAlignment="1" applyProtection="1">
      <alignment horizontal="center" vertical="center"/>
    </xf>
    <xf numFmtId="0" fontId="51" fillId="25" borderId="18" xfId="0" applyFont="1" applyFill="1" applyBorder="1" applyAlignment="1" applyProtection="1">
      <alignment horizontal="center" vertical="center"/>
    </xf>
    <xf numFmtId="0" fontId="51" fillId="25" borderId="19" xfId="0" applyFont="1" applyFill="1" applyBorder="1" applyAlignment="1" applyProtection="1">
      <alignment horizontal="center" vertical="center"/>
    </xf>
    <xf numFmtId="0" fontId="60" fillId="0" borderId="11" xfId="0" applyFont="1" applyBorder="1" applyAlignment="1" applyProtection="1">
      <alignment horizontal="left" vertical="center" wrapText="1"/>
    </xf>
    <xf numFmtId="0" fontId="60" fillId="0" borderId="10" xfId="0" applyFont="1" applyBorder="1" applyAlignment="1" applyProtection="1">
      <alignment horizontal="left" vertical="center" wrapText="1"/>
    </xf>
    <xf numFmtId="0" fontId="49" fillId="25" borderId="0" xfId="0" applyFont="1" applyFill="1" applyAlignment="1" applyProtection="1">
      <alignment horizontal="center" vertical="center"/>
    </xf>
    <xf numFmtId="0" fontId="30" fillId="25" borderId="0" xfId="0" applyFont="1" applyFill="1" applyAlignment="1" applyProtection="1">
      <alignment horizontal="left" vertical="top" wrapText="1"/>
    </xf>
    <xf numFmtId="0" fontId="51" fillId="25" borderId="69" xfId="0" applyFont="1" applyFill="1" applyBorder="1" applyProtection="1">
      <alignment vertical="center"/>
    </xf>
    <xf numFmtId="0" fontId="51" fillId="25" borderId="32" xfId="0" applyFont="1" applyFill="1" applyBorder="1" applyAlignment="1" applyProtection="1">
      <alignment horizontal="center" vertical="center" wrapText="1"/>
    </xf>
    <xf numFmtId="0" fontId="51" fillId="25" borderId="0" xfId="0" applyFont="1" applyFill="1" applyAlignment="1" applyProtection="1">
      <alignment horizontal="center" vertical="center" wrapText="1"/>
    </xf>
    <xf numFmtId="0" fontId="51" fillId="25" borderId="16" xfId="0" applyFont="1" applyFill="1" applyBorder="1" applyAlignment="1" applyProtection="1">
      <alignment horizontal="center" vertical="center" wrapText="1"/>
    </xf>
    <xf numFmtId="0" fontId="51" fillId="25" borderId="10" xfId="0" applyFont="1" applyFill="1" applyBorder="1" applyAlignment="1" applyProtection="1">
      <alignment horizontal="center" vertical="center"/>
    </xf>
    <xf numFmtId="0" fontId="57" fillId="25" borderId="35" xfId="0" applyFont="1" applyFill="1" applyBorder="1" applyAlignment="1" applyProtection="1">
      <alignment horizontal="left" vertical="center" wrapText="1"/>
    </xf>
    <xf numFmtId="0" fontId="57" fillId="25" borderId="35" xfId="0" applyFont="1" applyFill="1" applyBorder="1" applyAlignment="1" applyProtection="1">
      <alignment horizontal="left" vertical="center"/>
    </xf>
    <xf numFmtId="0" fontId="51" fillId="25" borderId="18" xfId="0" applyFont="1" applyFill="1" applyBorder="1" applyAlignment="1" applyProtection="1">
      <alignment horizontal="left" vertical="center"/>
    </xf>
    <xf numFmtId="0" fontId="51" fillId="25" borderId="19" xfId="0" applyFont="1" applyFill="1" applyBorder="1" applyAlignment="1" applyProtection="1">
      <alignment horizontal="left" vertical="center"/>
    </xf>
    <xf numFmtId="0" fontId="45" fillId="30" borderId="12" xfId="0" applyFont="1" applyFill="1" applyBorder="1" applyAlignment="1" applyProtection="1">
      <alignment horizontal="left" vertical="center"/>
    </xf>
    <xf numFmtId="0" fontId="45" fillId="30" borderId="35" xfId="0" applyFont="1" applyFill="1" applyBorder="1" applyAlignment="1" applyProtection="1">
      <alignment horizontal="left" vertical="center"/>
    </xf>
    <xf numFmtId="0" fontId="45" fillId="30" borderId="11" xfId="0" applyFont="1" applyFill="1" applyBorder="1" applyAlignment="1" applyProtection="1">
      <alignment horizontal="left" vertical="center"/>
    </xf>
    <xf numFmtId="0" fontId="46" fillId="30" borderId="109" xfId="0" applyFont="1" applyFill="1" applyBorder="1" applyAlignment="1" applyProtection="1">
      <alignment horizontal="center" vertical="center"/>
    </xf>
    <xf numFmtId="0" fontId="46" fillId="30" borderId="154" xfId="0" applyFont="1" applyFill="1" applyBorder="1" applyAlignment="1" applyProtection="1">
      <alignment horizontal="center" vertical="center"/>
    </xf>
    <xf numFmtId="0" fontId="57" fillId="25" borderId="11" xfId="0" applyFont="1" applyFill="1" applyBorder="1" applyAlignment="1" applyProtection="1">
      <alignment horizontal="left" vertical="center" wrapText="1"/>
    </xf>
    <xf numFmtId="181" fontId="52" fillId="33" borderId="25" xfId="34" applyNumberFormat="1" applyFont="1" applyFill="1" applyBorder="1" applyAlignment="1" applyProtection="1">
      <alignment horizontal="right" vertical="center"/>
      <protection locked="0"/>
    </xf>
    <xf numFmtId="181" fontId="52" fillId="33" borderId="30" xfId="34" applyNumberFormat="1" applyFont="1" applyFill="1" applyBorder="1" applyAlignment="1" applyProtection="1">
      <alignment horizontal="right" vertical="center"/>
      <protection locked="0"/>
    </xf>
    <xf numFmtId="181" fontId="52" fillId="33" borderId="31" xfId="34" applyNumberFormat="1" applyFont="1" applyFill="1" applyBorder="1" applyAlignment="1" applyProtection="1">
      <alignment horizontal="right" vertical="center"/>
      <protection locked="0"/>
    </xf>
    <xf numFmtId="0" fontId="51" fillId="25" borderId="191" xfId="0" applyFont="1" applyFill="1" applyBorder="1" applyAlignment="1" applyProtection="1">
      <alignment horizontal="left" vertical="center"/>
    </xf>
    <xf numFmtId="0" fontId="51" fillId="25" borderId="69" xfId="0" applyFont="1" applyFill="1" applyBorder="1" applyAlignment="1" applyProtection="1">
      <alignment horizontal="left" vertical="center"/>
    </xf>
    <xf numFmtId="0" fontId="51" fillId="25" borderId="192" xfId="0" applyFont="1" applyFill="1" applyBorder="1" applyAlignment="1" applyProtection="1">
      <alignment horizontal="left" vertical="center"/>
    </xf>
    <xf numFmtId="0" fontId="51" fillId="25" borderId="17" xfId="0" applyFont="1" applyFill="1" applyBorder="1" applyAlignment="1" applyProtection="1">
      <alignment horizontal="left" vertical="center"/>
    </xf>
    <xf numFmtId="0" fontId="51" fillId="25" borderId="14" xfId="0" applyFont="1" applyFill="1" applyBorder="1" applyAlignment="1" applyProtection="1">
      <alignment horizontal="center" vertical="center" wrapText="1"/>
    </xf>
    <xf numFmtId="0" fontId="51" fillId="25" borderId="20" xfId="0" applyFont="1" applyFill="1" applyBorder="1" applyAlignment="1" applyProtection="1">
      <alignment horizontal="center" vertical="center" wrapText="1"/>
    </xf>
    <xf numFmtId="0" fontId="51" fillId="25" borderId="15" xfId="0" applyFont="1" applyFill="1" applyBorder="1" applyAlignment="1" applyProtection="1">
      <alignment horizontal="center" vertical="center" wrapText="1"/>
    </xf>
    <xf numFmtId="0" fontId="51" fillId="25" borderId="83" xfId="0" applyFont="1" applyFill="1" applyBorder="1" applyAlignment="1" applyProtection="1">
      <alignment horizontal="center" vertical="center" wrapText="1"/>
    </xf>
    <xf numFmtId="0" fontId="51" fillId="25" borderId="58" xfId="0" applyFont="1" applyFill="1" applyBorder="1" applyAlignment="1" applyProtection="1">
      <alignment horizontal="center" vertical="center" wrapText="1"/>
    </xf>
    <xf numFmtId="0" fontId="51" fillId="25" borderId="59" xfId="0" applyFont="1" applyFill="1" applyBorder="1" applyAlignment="1" applyProtection="1">
      <alignment horizontal="center" vertical="center" wrapText="1"/>
    </xf>
    <xf numFmtId="0" fontId="51" fillId="25" borderId="11" xfId="0" applyFont="1" applyFill="1" applyBorder="1" applyAlignment="1" applyProtection="1">
      <alignment horizontal="center" vertical="center"/>
    </xf>
    <xf numFmtId="0" fontId="57" fillId="25" borderId="11" xfId="0" applyFont="1" applyFill="1" applyBorder="1" applyAlignment="1" applyProtection="1">
      <alignment horizontal="left" vertical="center"/>
    </xf>
    <xf numFmtId="181" fontId="52" fillId="0" borderId="12" xfId="34" applyNumberFormat="1" applyFont="1" applyFill="1" applyBorder="1" applyAlignment="1" applyProtection="1">
      <alignment horizontal="right" vertical="center"/>
    </xf>
    <xf numFmtId="181" fontId="52" fillId="0" borderId="35" xfId="34" applyNumberFormat="1" applyFont="1" applyFill="1" applyBorder="1" applyAlignment="1" applyProtection="1">
      <alignment horizontal="right" vertical="center"/>
    </xf>
    <xf numFmtId="0" fontId="45" fillId="30" borderId="20" xfId="0" applyFont="1" applyFill="1" applyBorder="1" applyAlignment="1" applyProtection="1">
      <alignment horizontal="left" vertical="center"/>
    </xf>
    <xf numFmtId="0" fontId="51" fillId="25" borderId="12" xfId="0" applyFont="1" applyFill="1" applyBorder="1" applyAlignment="1" applyProtection="1">
      <alignment horizontal="center" vertical="center" shrinkToFit="1"/>
    </xf>
    <xf numFmtId="0" fontId="51" fillId="25" borderId="35" xfId="0" applyFont="1" applyFill="1" applyBorder="1" applyAlignment="1" applyProtection="1">
      <alignment horizontal="center" vertical="center" shrinkToFit="1"/>
    </xf>
    <xf numFmtId="0" fontId="51" fillId="25" borderId="11" xfId="0" applyFont="1" applyFill="1" applyBorder="1" applyAlignment="1" applyProtection="1">
      <alignment horizontal="center" vertical="center" shrinkToFit="1"/>
    </xf>
    <xf numFmtId="0" fontId="51" fillId="25" borderId="12" xfId="0" applyFont="1" applyFill="1" applyBorder="1" applyAlignment="1" applyProtection="1">
      <alignment horizontal="center" vertical="center"/>
    </xf>
    <xf numFmtId="0" fontId="51" fillId="25" borderId="35" xfId="0" applyFont="1" applyFill="1" applyBorder="1" applyAlignment="1" applyProtection="1">
      <alignment horizontal="center" vertical="center"/>
    </xf>
    <xf numFmtId="0" fontId="57" fillId="25" borderId="64" xfId="0" applyFont="1" applyFill="1" applyBorder="1" applyAlignment="1" applyProtection="1">
      <alignment horizontal="left" vertical="center" wrapText="1"/>
    </xf>
    <xf numFmtId="181" fontId="0" fillId="27" borderId="40" xfId="34" applyNumberFormat="1" applyFont="1" applyFill="1" applyBorder="1" applyAlignment="1" applyProtection="1">
      <alignment horizontal="right" vertical="center"/>
      <protection locked="0"/>
    </xf>
    <xf numFmtId="181" fontId="0" fillId="27" borderId="41" xfId="34" applyNumberFormat="1" applyFont="1" applyFill="1" applyBorder="1" applyAlignment="1" applyProtection="1">
      <alignment horizontal="right" vertical="center"/>
      <protection locked="0"/>
    </xf>
    <xf numFmtId="181" fontId="0" fillId="27" borderId="42" xfId="34" applyNumberFormat="1" applyFont="1" applyFill="1" applyBorder="1" applyAlignment="1" applyProtection="1">
      <alignment horizontal="right" vertical="center"/>
      <protection locked="0"/>
    </xf>
    <xf numFmtId="0" fontId="63" fillId="25" borderId="0" xfId="0" applyFont="1" applyFill="1" applyAlignment="1" applyProtection="1">
      <alignment horizontal="center" vertical="center" shrinkToFit="1"/>
    </xf>
    <xf numFmtId="0" fontId="47" fillId="25" borderId="49" xfId="0" applyFont="1" applyFill="1" applyBorder="1" applyAlignment="1" applyProtection="1">
      <alignment horizontal="left" vertical="center"/>
    </xf>
    <xf numFmtId="0" fontId="47" fillId="25" borderId="52" xfId="0" applyFont="1" applyFill="1" applyBorder="1" applyAlignment="1" applyProtection="1">
      <alignment horizontal="left" vertical="center"/>
    </xf>
    <xf numFmtId="0" fontId="52" fillId="25" borderId="0" xfId="0" applyFont="1" applyFill="1" applyAlignment="1" applyProtection="1">
      <alignment horizontal="center" vertical="center"/>
    </xf>
    <xf numFmtId="0" fontId="66" fillId="25" borderId="0" xfId="0" applyFont="1" applyFill="1" applyAlignment="1" applyProtection="1">
      <alignment horizontal="center" vertical="center"/>
    </xf>
    <xf numFmtId="49" fontId="42" fillId="25" borderId="0" xfId="0" applyNumberFormat="1" applyFont="1" applyFill="1" applyProtection="1">
      <alignment vertical="center"/>
    </xf>
    <xf numFmtId="0" fontId="45" fillId="25" borderId="12" xfId="0" applyFont="1" applyFill="1" applyBorder="1" applyAlignment="1" applyProtection="1">
      <alignment horizontal="left" vertical="center" wrapText="1"/>
    </xf>
    <xf numFmtId="0" fontId="38" fillId="27" borderId="25" xfId="0" applyFont="1" applyFill="1" applyBorder="1" applyAlignment="1" applyProtection="1">
      <alignment horizontal="center" vertical="center" wrapText="1"/>
    </xf>
    <xf numFmtId="0" fontId="38" fillId="27" borderId="31" xfId="0" applyFont="1" applyFill="1" applyBorder="1" applyAlignment="1" applyProtection="1">
      <alignment horizontal="center" vertical="center" wrapText="1"/>
    </xf>
    <xf numFmtId="0" fontId="60" fillId="0" borderId="35" xfId="0" applyFont="1" applyBorder="1" applyAlignment="1" applyProtection="1">
      <alignment horizontal="left" vertical="center" wrapText="1"/>
    </xf>
    <xf numFmtId="0" fontId="45" fillId="33" borderId="13" xfId="0" applyFont="1" applyFill="1" applyBorder="1" applyAlignment="1" applyProtection="1">
      <alignment horizontal="center" vertical="center"/>
      <protection locked="0"/>
    </xf>
    <xf numFmtId="0" fontId="30" fillId="0" borderId="14" xfId="0" applyFont="1" applyBorder="1" applyAlignment="1" applyProtection="1">
      <alignment horizontal="center" vertical="center" wrapText="1" shrinkToFit="1"/>
    </xf>
    <xf numFmtId="0" fontId="30" fillId="0" borderId="20" xfId="0" applyFont="1" applyBorder="1" applyAlignment="1" applyProtection="1">
      <alignment horizontal="center" vertical="center" wrapText="1" shrinkToFit="1"/>
    </xf>
    <xf numFmtId="0" fontId="30" fillId="0" borderId="16" xfId="0" applyFont="1" applyBorder="1" applyAlignment="1" applyProtection="1">
      <alignment horizontal="center" vertical="center" wrapText="1" shrinkToFit="1"/>
    </xf>
    <xf numFmtId="0" fontId="30" fillId="0" borderId="155" xfId="0" applyFont="1" applyBorder="1" applyAlignment="1" applyProtection="1">
      <alignment horizontal="center" vertical="center" wrapText="1" shrinkToFit="1"/>
    </xf>
    <xf numFmtId="0" fontId="30" fillId="0" borderId="157" xfId="0" applyFont="1" applyBorder="1" applyAlignment="1" applyProtection="1">
      <alignment horizontal="center" vertical="center" wrapText="1" shrinkToFit="1"/>
    </xf>
    <xf numFmtId="0" fontId="30" fillId="0" borderId="156" xfId="0" applyFont="1" applyBorder="1" applyAlignment="1" applyProtection="1">
      <alignment horizontal="center" vertical="center" wrapText="1" shrinkToFit="1"/>
    </xf>
    <xf numFmtId="0" fontId="30" fillId="33" borderId="10" xfId="0" applyFont="1" applyFill="1" applyBorder="1" applyAlignment="1" applyProtection="1">
      <alignment horizontal="left" vertical="center" wrapText="1" shrinkToFit="1"/>
      <protection locked="0"/>
    </xf>
    <xf numFmtId="0" fontId="30" fillId="33" borderId="22" xfId="0" applyFont="1" applyFill="1" applyBorder="1" applyAlignment="1" applyProtection="1">
      <alignment horizontal="left" vertical="center" wrapText="1" shrinkToFit="1"/>
      <protection locked="0"/>
    </xf>
    <xf numFmtId="0" fontId="30" fillId="33" borderId="28" xfId="0" applyFont="1" applyFill="1" applyBorder="1" applyAlignment="1" applyProtection="1">
      <alignment horizontal="left" vertical="center" wrapText="1" shrinkToFit="1"/>
      <protection locked="0"/>
    </xf>
    <xf numFmtId="0" fontId="30" fillId="33" borderId="26" xfId="0" applyFont="1" applyFill="1" applyBorder="1" applyAlignment="1" applyProtection="1">
      <alignment horizontal="left" vertical="center" wrapText="1" shrinkToFit="1"/>
      <protection locked="0"/>
    </xf>
    <xf numFmtId="0" fontId="47" fillId="0" borderId="14" xfId="0" applyFont="1" applyBorder="1" applyAlignment="1" applyProtection="1">
      <alignment horizontal="left" vertical="center" wrapText="1"/>
    </xf>
    <xf numFmtId="0" fontId="47" fillId="0" borderId="20" xfId="0" applyFont="1" applyBorder="1" applyAlignment="1" applyProtection="1">
      <alignment horizontal="left" vertical="center" wrapText="1"/>
    </xf>
    <xf numFmtId="0" fontId="47" fillId="0" borderId="37" xfId="0" applyFont="1" applyBorder="1" applyAlignment="1" applyProtection="1">
      <alignment horizontal="left" vertical="center" wrapText="1"/>
    </xf>
    <xf numFmtId="0" fontId="47" fillId="0" borderId="17" xfId="0" applyFont="1" applyBorder="1" applyAlignment="1" applyProtection="1">
      <alignment horizontal="left" vertical="center" wrapText="1"/>
    </xf>
    <xf numFmtId="0" fontId="47" fillId="0" borderId="18" xfId="0" applyFont="1" applyBorder="1" applyAlignment="1" applyProtection="1">
      <alignment horizontal="left" vertical="center" wrapText="1"/>
    </xf>
    <xf numFmtId="0" fontId="47" fillId="0" borderId="80" xfId="0" applyFont="1" applyBorder="1" applyAlignment="1" applyProtection="1">
      <alignment horizontal="left" vertical="center" wrapText="1"/>
    </xf>
    <xf numFmtId="0" fontId="50" fillId="0" borderId="0" xfId="0" applyFont="1" applyAlignment="1" applyProtection="1">
      <alignment horizontal="left" vertical="top" wrapText="1"/>
    </xf>
    <xf numFmtId="0" fontId="30" fillId="0" borderId="15" xfId="0" applyFont="1" applyBorder="1" applyAlignment="1" applyProtection="1">
      <alignment horizontal="center" vertical="center" wrapText="1" shrinkToFit="1"/>
    </xf>
    <xf numFmtId="0" fontId="30" fillId="0" borderId="86" xfId="0" applyFont="1" applyBorder="1" applyAlignment="1" applyProtection="1">
      <alignment horizontal="center" vertical="center" wrapText="1" shrinkToFit="1"/>
    </xf>
    <xf numFmtId="0" fontId="45" fillId="25" borderId="51" xfId="0" applyFont="1" applyFill="1" applyBorder="1" applyAlignment="1" applyProtection="1">
      <alignment vertical="center" shrinkToFit="1"/>
    </xf>
    <xf numFmtId="0" fontId="45" fillId="25" borderId="193" xfId="0" applyFont="1" applyFill="1" applyBorder="1" applyAlignment="1" applyProtection="1">
      <alignment vertical="center" shrinkToFit="1"/>
    </xf>
    <xf numFmtId="0" fontId="46" fillId="29" borderId="109" xfId="0" applyFont="1" applyFill="1" applyBorder="1" applyAlignment="1" applyProtection="1">
      <alignment horizontal="center" vertical="center"/>
    </xf>
    <xf numFmtId="0" fontId="46" fillId="29" borderId="154" xfId="0" applyFont="1" applyFill="1" applyBorder="1" applyAlignment="1" applyProtection="1">
      <alignment horizontal="center" vertical="center"/>
    </xf>
    <xf numFmtId="0" fontId="45" fillId="0" borderId="66" xfId="0" applyFont="1" applyBorder="1" applyAlignment="1" applyProtection="1">
      <alignment horizontal="center" vertical="center" wrapText="1"/>
    </xf>
    <xf numFmtId="0" fontId="45" fillId="0" borderId="67" xfId="0" applyFont="1" applyBorder="1" applyAlignment="1" applyProtection="1">
      <alignment horizontal="center" vertical="center" wrapText="1"/>
    </xf>
    <xf numFmtId="0" fontId="45" fillId="0" borderId="38" xfId="0" applyFont="1" applyBorder="1" applyAlignment="1" applyProtection="1">
      <alignment horizontal="center" vertical="center" wrapText="1"/>
    </xf>
    <xf numFmtId="0" fontId="45" fillId="0" borderId="0" xfId="0" applyFont="1" applyAlignment="1" applyProtection="1">
      <alignment horizontal="center" vertical="center" wrapText="1"/>
    </xf>
    <xf numFmtId="0" fontId="45" fillId="0" borderId="68" xfId="0" applyFont="1" applyBorder="1" applyAlignment="1" applyProtection="1">
      <alignment horizontal="center" vertical="center" wrapText="1"/>
    </xf>
    <xf numFmtId="0" fontId="45" fillId="0" borderId="69" xfId="0" applyFont="1" applyBorder="1" applyAlignment="1" applyProtection="1">
      <alignment horizontal="center" vertical="center" wrapText="1"/>
    </xf>
    <xf numFmtId="0" fontId="45" fillId="0" borderId="164" xfId="0" applyFont="1" applyBorder="1" applyAlignment="1" applyProtection="1">
      <alignment horizontal="left" vertical="center" wrapText="1"/>
    </xf>
    <xf numFmtId="0" fontId="45" fillId="0" borderId="56" xfId="0" applyFont="1" applyBorder="1" applyAlignment="1" applyProtection="1">
      <alignment horizontal="left" vertical="center" wrapText="1"/>
    </xf>
    <xf numFmtId="0" fontId="45" fillId="0" borderId="53" xfId="0" applyFont="1" applyBorder="1" applyAlignment="1" applyProtection="1">
      <alignment horizontal="left" vertical="center" wrapText="1"/>
    </xf>
    <xf numFmtId="0" fontId="45" fillId="0" borderId="14" xfId="0" applyFont="1" applyBorder="1" applyAlignment="1" applyProtection="1">
      <alignment vertical="center" wrapText="1"/>
    </xf>
    <xf numFmtId="0" fontId="45" fillId="0" borderId="20" xfId="0" applyFont="1" applyBorder="1" applyAlignment="1" applyProtection="1">
      <alignment vertical="center" wrapText="1"/>
    </xf>
    <xf numFmtId="0" fontId="45" fillId="0" borderId="32" xfId="0" applyFont="1" applyBorder="1" applyAlignment="1" applyProtection="1">
      <alignment vertical="center" wrapText="1"/>
    </xf>
    <xf numFmtId="0" fontId="45" fillId="0" borderId="0" xfId="0" applyFont="1" applyAlignment="1" applyProtection="1">
      <alignment vertical="center" wrapText="1"/>
    </xf>
    <xf numFmtId="0" fontId="45" fillId="0" borderId="17" xfId="0" applyFont="1" applyBorder="1" applyAlignment="1" applyProtection="1">
      <alignment vertical="center" wrapText="1"/>
    </xf>
    <xf numFmtId="0" fontId="45" fillId="0" borderId="18" xfId="0" applyFont="1" applyBorder="1" applyAlignment="1" applyProtection="1">
      <alignment vertical="center" wrapText="1"/>
    </xf>
    <xf numFmtId="0" fontId="45" fillId="33" borderId="10" xfId="0" applyFont="1" applyFill="1" applyBorder="1" applyAlignment="1" applyProtection="1">
      <alignment horizontal="center" vertical="center"/>
      <protection locked="0"/>
    </xf>
    <xf numFmtId="0" fontId="62" fillId="25" borderId="0" xfId="0" applyFont="1" applyFill="1" applyAlignment="1" applyProtection="1">
      <alignment horizontal="left" vertical="center" wrapText="1"/>
    </xf>
    <xf numFmtId="181" fontId="52" fillId="0" borderId="25" xfId="34" applyNumberFormat="1" applyFont="1" applyFill="1" applyBorder="1" applyAlignment="1" applyProtection="1">
      <alignment horizontal="right" vertical="center"/>
    </xf>
    <xf numFmtId="181" fontId="52" fillId="0" borderId="30" xfId="34" applyNumberFormat="1" applyFont="1" applyFill="1" applyBorder="1" applyAlignment="1" applyProtection="1">
      <alignment horizontal="right" vertical="center"/>
    </xf>
    <xf numFmtId="181" fontId="52" fillId="0" borderId="31" xfId="34" applyNumberFormat="1" applyFont="1" applyFill="1" applyBorder="1" applyAlignment="1" applyProtection="1">
      <alignment horizontal="right" vertical="center"/>
    </xf>
    <xf numFmtId="0" fontId="46" fillId="29" borderId="110" xfId="0" applyFont="1" applyFill="1" applyBorder="1" applyAlignment="1" applyProtection="1">
      <alignment horizontal="center" vertical="center"/>
    </xf>
    <xf numFmtId="0" fontId="47" fillId="33" borderId="104" xfId="0" applyFont="1" applyFill="1" applyBorder="1" applyAlignment="1" applyProtection="1">
      <alignment horizontal="left" vertical="top" wrapText="1"/>
      <protection locked="0"/>
    </xf>
    <xf numFmtId="0" fontId="47" fillId="33" borderId="20" xfId="0" applyFont="1" applyFill="1" applyBorder="1" applyAlignment="1" applyProtection="1">
      <alignment horizontal="left" vertical="top" wrapText="1"/>
      <protection locked="0"/>
    </xf>
    <xf numFmtId="0" fontId="47" fillId="33" borderId="37" xfId="0" applyFont="1" applyFill="1" applyBorder="1" applyAlignment="1" applyProtection="1">
      <alignment horizontal="left" vertical="top" wrapText="1"/>
      <protection locked="0"/>
    </xf>
    <xf numFmtId="0" fontId="47" fillId="33" borderId="33" xfId="0" applyFont="1" applyFill="1" applyBorder="1" applyAlignment="1" applyProtection="1">
      <alignment horizontal="left" vertical="top" wrapText="1"/>
      <protection locked="0"/>
    </xf>
    <xf numFmtId="0" fontId="47" fillId="33" borderId="0" xfId="0" applyFont="1" applyFill="1" applyAlignment="1" applyProtection="1">
      <alignment horizontal="left" vertical="top" wrapText="1"/>
      <protection locked="0"/>
    </xf>
    <xf numFmtId="0" fontId="47" fillId="33" borderId="36" xfId="0" applyFont="1" applyFill="1" applyBorder="1" applyAlignment="1" applyProtection="1">
      <alignment horizontal="left" vertical="top" wrapText="1"/>
      <protection locked="0"/>
    </xf>
    <xf numFmtId="0" fontId="47" fillId="33" borderId="101" xfId="0" applyFont="1" applyFill="1" applyBorder="1" applyAlignment="1" applyProtection="1">
      <alignment horizontal="left" vertical="top" wrapText="1"/>
      <protection locked="0"/>
    </xf>
    <xf numFmtId="0" fontId="47" fillId="33" borderId="18" xfId="0" applyFont="1" applyFill="1" applyBorder="1" applyAlignment="1" applyProtection="1">
      <alignment horizontal="left" vertical="top" wrapText="1"/>
      <protection locked="0"/>
    </xf>
    <xf numFmtId="0" fontId="47" fillId="33" borderId="80" xfId="0" applyFont="1" applyFill="1" applyBorder="1" applyAlignment="1" applyProtection="1">
      <alignment horizontal="left" vertical="top" wrapText="1"/>
      <protection locked="0"/>
    </xf>
    <xf numFmtId="0" fontId="45" fillId="0" borderId="20" xfId="0" applyFont="1" applyBorder="1" applyAlignment="1" applyProtection="1">
      <alignment horizontal="left" vertical="top" wrapText="1"/>
    </xf>
    <xf numFmtId="0" fontId="45" fillId="0" borderId="18" xfId="0" applyFont="1" applyBorder="1" applyAlignment="1" applyProtection="1">
      <alignment horizontal="left" vertical="top" wrapText="1"/>
    </xf>
    <xf numFmtId="0" fontId="45" fillId="25" borderId="14" xfId="0" applyFont="1" applyFill="1" applyBorder="1" applyAlignment="1" applyProtection="1">
      <alignment horizontal="left" vertical="top" wrapText="1"/>
    </xf>
    <xf numFmtId="0" fontId="45" fillId="25" borderId="20" xfId="0" applyFont="1" applyFill="1" applyBorder="1" applyAlignment="1" applyProtection="1">
      <alignment horizontal="left" vertical="top" wrapText="1"/>
    </xf>
    <xf numFmtId="0" fontId="51" fillId="33" borderId="33" xfId="0" applyFont="1" applyFill="1" applyBorder="1" applyAlignment="1" applyProtection="1">
      <alignment horizontal="center" vertical="center"/>
    </xf>
    <xf numFmtId="0" fontId="51" fillId="33" borderId="160" xfId="0" applyFont="1" applyFill="1" applyBorder="1" applyAlignment="1" applyProtection="1">
      <alignment horizontal="center" vertical="center"/>
    </xf>
    <xf numFmtId="0" fontId="0" fillId="25" borderId="32" xfId="0" applyFill="1" applyBorder="1" applyAlignment="1" applyProtection="1">
      <alignment horizontal="center" vertical="center"/>
    </xf>
    <xf numFmtId="0" fontId="45" fillId="25" borderId="49" xfId="0" applyFont="1" applyFill="1" applyBorder="1" applyAlignment="1" applyProtection="1">
      <alignment horizontal="left" vertical="center" wrapText="1"/>
    </xf>
    <xf numFmtId="0" fontId="45" fillId="25" borderId="61" xfId="0" applyFont="1" applyFill="1" applyBorder="1" applyAlignment="1" applyProtection="1">
      <alignment horizontal="left" vertical="center" wrapText="1"/>
    </xf>
    <xf numFmtId="0" fontId="45" fillId="25" borderId="56" xfId="0" applyFont="1" applyFill="1" applyBorder="1" applyAlignment="1" applyProtection="1">
      <alignment horizontal="left" vertical="center" wrapText="1"/>
    </xf>
    <xf numFmtId="0" fontId="45" fillId="25" borderId="53" xfId="0" applyFont="1" applyFill="1" applyBorder="1" applyAlignment="1" applyProtection="1">
      <alignment horizontal="left" vertical="center" wrapText="1"/>
    </xf>
    <xf numFmtId="0" fontId="45" fillId="25" borderId="86" xfId="0" applyFont="1" applyFill="1" applyBorder="1" applyAlignment="1" applyProtection="1">
      <alignment horizontal="left" vertical="center" wrapText="1"/>
    </xf>
    <xf numFmtId="0" fontId="45" fillId="25" borderId="159" xfId="0" applyFont="1" applyFill="1" applyBorder="1" applyAlignment="1" applyProtection="1">
      <alignment horizontal="left" vertical="center" wrapText="1"/>
    </xf>
    <xf numFmtId="0" fontId="45" fillId="25" borderId="14" xfId="0" applyFont="1" applyFill="1" applyBorder="1" applyAlignment="1" applyProtection="1">
      <alignment horizontal="center" vertical="center" wrapText="1"/>
    </xf>
    <xf numFmtId="0" fontId="45" fillId="25" borderId="20" xfId="0" applyFont="1" applyFill="1" applyBorder="1" applyAlignment="1" applyProtection="1">
      <alignment horizontal="center" vertical="center" wrapText="1"/>
    </xf>
    <xf numFmtId="0" fontId="45" fillId="25" borderId="37" xfId="0" applyFont="1" applyFill="1" applyBorder="1" applyAlignment="1" applyProtection="1">
      <alignment horizontal="center" vertical="center" wrapText="1"/>
    </xf>
    <xf numFmtId="0" fontId="45" fillId="25" borderId="17" xfId="0" applyFont="1" applyFill="1" applyBorder="1" applyAlignment="1" applyProtection="1">
      <alignment horizontal="center" vertical="center" wrapText="1"/>
    </xf>
    <xf numFmtId="0" fontId="45" fillId="25" borderId="18" xfId="0" applyFont="1" applyFill="1" applyBorder="1" applyAlignment="1" applyProtection="1">
      <alignment horizontal="center" vertical="center" wrapText="1"/>
    </xf>
    <xf numFmtId="0" fontId="45" fillId="25" borderId="80" xfId="0" applyFont="1" applyFill="1" applyBorder="1" applyAlignment="1" applyProtection="1">
      <alignment horizontal="center" vertical="center" wrapText="1"/>
    </xf>
    <xf numFmtId="0" fontId="30" fillId="0" borderId="18" xfId="0" applyFont="1" applyBorder="1" applyAlignment="1">
      <alignment horizontal="left" vertical="center" wrapText="1"/>
    </xf>
    <xf numFmtId="0" fontId="30" fillId="0" borderId="80" xfId="0" applyFont="1" applyBorder="1" applyAlignment="1">
      <alignment horizontal="left" vertical="center" wrapText="1"/>
    </xf>
    <xf numFmtId="49" fontId="45" fillId="30" borderId="12" xfId="0" applyNumberFormat="1" applyFont="1" applyFill="1" applyBorder="1" applyAlignment="1" applyProtection="1">
      <alignment horizontal="center" vertical="center" wrapText="1"/>
    </xf>
    <xf numFmtId="49" fontId="45" fillId="30" borderId="35" xfId="0" applyNumberFormat="1" applyFont="1" applyFill="1" applyBorder="1" applyAlignment="1" applyProtection="1">
      <alignment horizontal="center" vertical="center" wrapText="1"/>
    </xf>
    <xf numFmtId="49" fontId="45" fillId="30" borderId="11" xfId="0" applyNumberFormat="1" applyFont="1" applyFill="1" applyBorder="1" applyAlignment="1" applyProtection="1">
      <alignment horizontal="center" vertical="center" wrapText="1"/>
    </xf>
    <xf numFmtId="0" fontId="47" fillId="25" borderId="56" xfId="0" applyFont="1" applyFill="1" applyBorder="1" applyAlignment="1">
      <alignment horizontal="left" vertical="center" wrapText="1"/>
    </xf>
    <xf numFmtId="0" fontId="47" fillId="25" borderId="53" xfId="0" applyFont="1" applyFill="1" applyBorder="1" applyAlignment="1">
      <alignment horizontal="left" vertical="center" wrapText="1"/>
    </xf>
    <xf numFmtId="0" fontId="47" fillId="25" borderId="62" xfId="0" applyFont="1" applyFill="1" applyBorder="1" applyAlignment="1">
      <alignment vertical="center" wrapText="1"/>
    </xf>
    <xf numFmtId="0" fontId="57" fillId="30" borderId="0" xfId="0" applyFont="1" applyFill="1" applyAlignment="1" applyProtection="1">
      <alignment horizontal="center" vertical="center" textRotation="255" wrapText="1"/>
    </xf>
    <xf numFmtId="0" fontId="57" fillId="30" borderId="16" xfId="0" applyFont="1" applyFill="1" applyBorder="1" applyAlignment="1" applyProtection="1">
      <alignment horizontal="center" vertical="center" textRotation="255"/>
    </xf>
    <xf numFmtId="0" fontId="57" fillId="30" borderId="0" xfId="0" applyFont="1" applyFill="1" applyAlignment="1" applyProtection="1">
      <alignment horizontal="center" vertical="center" textRotation="255"/>
    </xf>
    <xf numFmtId="0" fontId="57" fillId="30" borderId="18" xfId="0" applyFont="1" applyFill="1" applyBorder="1" applyAlignment="1" applyProtection="1">
      <alignment horizontal="center" vertical="center" textRotation="255"/>
    </xf>
    <xf numFmtId="0" fontId="57" fillId="30" borderId="19" xfId="0" applyFont="1" applyFill="1" applyBorder="1" applyAlignment="1" applyProtection="1">
      <alignment horizontal="center" vertical="center" textRotation="255"/>
    </xf>
    <xf numFmtId="38" fontId="51" fillId="25" borderId="30" xfId="34" applyFont="1" applyFill="1" applyBorder="1" applyAlignment="1" applyProtection="1">
      <alignment horizontal="right" vertical="center" shrinkToFit="1"/>
    </xf>
    <xf numFmtId="38" fontId="51" fillId="25" borderId="23" xfId="34" applyFont="1" applyFill="1" applyBorder="1" applyAlignment="1" applyProtection="1">
      <alignment horizontal="right" vertical="center" shrinkToFit="1"/>
    </xf>
    <xf numFmtId="0" fontId="45" fillId="25" borderId="44" xfId="0" applyFont="1" applyFill="1" applyBorder="1" applyAlignment="1" applyProtection="1">
      <alignment horizontal="center" vertical="center"/>
    </xf>
    <xf numFmtId="0" fontId="45" fillId="25" borderId="107" xfId="0" applyFont="1" applyFill="1" applyBorder="1" applyAlignment="1" applyProtection="1">
      <alignment horizontal="center" vertical="center"/>
    </xf>
    <xf numFmtId="0" fontId="50" fillId="0" borderId="0" xfId="0" applyFont="1" applyAlignment="1" applyProtection="1">
      <alignment horizontal="left" vertical="center"/>
    </xf>
    <xf numFmtId="0" fontId="59" fillId="30" borderId="25" xfId="0" applyFont="1" applyFill="1" applyBorder="1" applyAlignment="1" applyProtection="1">
      <alignment horizontal="center" vertical="center" wrapText="1"/>
    </xf>
    <xf numFmtId="0" fontId="59" fillId="30" borderId="30" xfId="0" applyFont="1" applyFill="1" applyBorder="1" applyAlignment="1" applyProtection="1">
      <alignment horizontal="center" vertical="center" wrapText="1"/>
    </xf>
    <xf numFmtId="0" fontId="59" fillId="30" borderId="31" xfId="0" applyFont="1" applyFill="1" applyBorder="1" applyAlignment="1" applyProtection="1">
      <alignment horizontal="center" vertical="center" wrapText="1"/>
    </xf>
    <xf numFmtId="0" fontId="50" fillId="25" borderId="0" xfId="0" applyFont="1" applyFill="1" applyAlignment="1" applyProtection="1">
      <alignment horizontal="left" vertical="top" wrapText="1"/>
    </xf>
    <xf numFmtId="0" fontId="47" fillId="0" borderId="164" xfId="0" applyFont="1" applyBorder="1" applyAlignment="1" applyProtection="1">
      <alignment horizontal="left" vertical="center" wrapText="1"/>
    </xf>
    <xf numFmtId="0" fontId="47" fillId="0" borderId="56" xfId="0" applyFont="1" applyBorder="1" applyAlignment="1" applyProtection="1">
      <alignment horizontal="left" vertical="center" wrapText="1"/>
    </xf>
    <xf numFmtId="0" fontId="47" fillId="0" borderId="53" xfId="0" applyFont="1" applyBorder="1" applyAlignment="1" applyProtection="1">
      <alignment horizontal="left" vertical="center" wrapText="1"/>
    </xf>
    <xf numFmtId="0" fontId="47" fillId="0" borderId="60" xfId="0" applyFont="1" applyBorder="1" applyAlignment="1" applyProtection="1">
      <alignment horizontal="left" vertical="center" wrapText="1"/>
    </xf>
    <xf numFmtId="0" fontId="47" fillId="0" borderId="49" xfId="0" applyFont="1" applyBorder="1" applyAlignment="1" applyProtection="1">
      <alignment horizontal="left" vertical="center" wrapText="1"/>
    </xf>
    <xf numFmtId="0" fontId="47" fillId="0" borderId="52" xfId="0" applyFont="1" applyBorder="1" applyAlignment="1" applyProtection="1">
      <alignment horizontal="left" vertical="center" wrapText="1"/>
    </xf>
    <xf numFmtId="0" fontId="47" fillId="0" borderId="165" xfId="0" applyFont="1" applyBorder="1" applyAlignment="1" applyProtection="1">
      <alignment horizontal="left" vertical="center" wrapText="1"/>
    </xf>
    <xf numFmtId="0" fontId="47" fillId="0" borderId="71" xfId="0" applyFont="1" applyBorder="1" applyAlignment="1" applyProtection="1">
      <alignment horizontal="left" vertical="center" wrapText="1"/>
    </xf>
    <xf numFmtId="0" fontId="47" fillId="0" borderId="72" xfId="0" applyFont="1" applyBorder="1" applyAlignment="1" applyProtection="1">
      <alignment horizontal="left" vertical="center" wrapText="1"/>
    </xf>
    <xf numFmtId="0" fontId="63" fillId="0" borderId="121" xfId="0" applyFont="1" applyBorder="1" applyAlignment="1" applyProtection="1">
      <alignment horizontal="center" vertical="center"/>
    </xf>
    <xf numFmtId="0" fontId="63" fillId="0" borderId="68" xfId="0" applyFont="1" applyBorder="1" applyAlignment="1" applyProtection="1">
      <alignment horizontal="center" vertical="center"/>
    </xf>
    <xf numFmtId="0" fontId="58" fillId="25" borderId="0" xfId="0" applyFont="1" applyFill="1" applyAlignment="1" applyProtection="1">
      <alignment horizontal="left" vertical="center" wrapText="1"/>
    </xf>
    <xf numFmtId="181" fontId="0" fillId="31" borderId="76" xfId="34" applyNumberFormat="1" applyFont="1" applyFill="1" applyBorder="1" applyAlignment="1" applyProtection="1">
      <alignment horizontal="right" vertical="center"/>
      <protection locked="0"/>
    </xf>
    <xf numFmtId="181" fontId="0" fillId="31" borderId="23" xfId="34" applyNumberFormat="1" applyFont="1" applyFill="1" applyBorder="1" applyAlignment="1" applyProtection="1">
      <alignment horizontal="right" vertical="center"/>
      <protection locked="0"/>
    </xf>
    <xf numFmtId="181" fontId="0" fillId="31" borderId="24" xfId="34" applyNumberFormat="1" applyFont="1" applyFill="1" applyBorder="1" applyAlignment="1" applyProtection="1">
      <alignment horizontal="right" vertical="center"/>
      <protection locked="0"/>
    </xf>
    <xf numFmtId="0" fontId="45" fillId="25" borderId="14" xfId="0" applyFont="1" applyFill="1" applyBorder="1" applyAlignment="1" applyProtection="1">
      <alignment horizontal="left" vertical="center"/>
    </xf>
    <xf numFmtId="0" fontId="45" fillId="25" borderId="20" xfId="0" applyFont="1" applyFill="1" applyBorder="1" applyAlignment="1" applyProtection="1">
      <alignment horizontal="left" vertical="center"/>
    </xf>
    <xf numFmtId="0" fontId="45" fillId="25" borderId="37" xfId="0" applyFont="1" applyFill="1" applyBorder="1" applyAlignment="1" applyProtection="1">
      <alignment horizontal="left" vertical="center"/>
    </xf>
    <xf numFmtId="0" fontId="45" fillId="25" borderId="32" xfId="0" applyFont="1" applyFill="1" applyBorder="1" applyAlignment="1" applyProtection="1">
      <alignment horizontal="left" vertical="center"/>
    </xf>
    <xf numFmtId="0" fontId="45" fillId="25" borderId="0" xfId="0" applyFont="1" applyFill="1" applyAlignment="1" applyProtection="1">
      <alignment horizontal="left" vertical="center"/>
    </xf>
    <xf numFmtId="0" fontId="45" fillId="25" borderId="36" xfId="0" applyFont="1" applyFill="1" applyBorder="1" applyAlignment="1" applyProtection="1">
      <alignment horizontal="left" vertical="center"/>
    </xf>
    <xf numFmtId="0" fontId="45" fillId="25" borderId="99" xfId="0" applyFont="1" applyFill="1" applyBorder="1" applyProtection="1">
      <alignment vertical="center"/>
    </xf>
    <xf numFmtId="0" fontId="45" fillId="25" borderId="100" xfId="0" applyFont="1" applyFill="1" applyBorder="1" applyProtection="1">
      <alignment vertical="center"/>
    </xf>
    <xf numFmtId="0" fontId="45" fillId="25" borderId="51" xfId="0" applyFont="1" applyFill="1" applyBorder="1" applyProtection="1">
      <alignment vertical="center"/>
    </xf>
    <xf numFmtId="0" fontId="45" fillId="25" borderId="193" xfId="0" applyFont="1" applyFill="1" applyBorder="1" applyProtection="1">
      <alignment vertical="center"/>
    </xf>
    <xf numFmtId="0" fontId="45" fillId="0" borderId="38" xfId="0" applyFont="1" applyBorder="1" applyAlignment="1" applyProtection="1">
      <alignment horizontal="left" vertical="center" wrapText="1"/>
    </xf>
    <xf numFmtId="0" fontId="45" fillId="0" borderId="15" xfId="0" applyFont="1" applyBorder="1" applyAlignment="1" applyProtection="1">
      <alignment horizontal="left" vertical="center" wrapText="1"/>
    </xf>
    <xf numFmtId="0" fontId="57" fillId="30" borderId="20" xfId="0" applyFont="1" applyFill="1" applyBorder="1" applyAlignment="1" applyProtection="1">
      <alignment horizontal="center" vertical="center" textRotation="255" wrapText="1"/>
    </xf>
    <xf numFmtId="0" fontId="57" fillId="30" borderId="15" xfId="0" applyFont="1" applyFill="1" applyBorder="1" applyAlignment="1" applyProtection="1">
      <alignment horizontal="center" vertical="center" textRotation="255"/>
    </xf>
    <xf numFmtId="0" fontId="54" fillId="0" borderId="11" xfId="0" applyFont="1" applyBorder="1" applyAlignment="1" applyProtection="1">
      <alignment horizontal="left" vertical="center" wrapText="1"/>
    </xf>
    <xf numFmtId="0" fontId="54" fillId="0" borderId="10" xfId="0" applyFont="1" applyBorder="1" applyAlignment="1" applyProtection="1">
      <alignment horizontal="left" vertical="center" wrapText="1"/>
    </xf>
    <xf numFmtId="0" fontId="54" fillId="0" borderId="12" xfId="0" applyFont="1" applyBorder="1" applyAlignment="1" applyProtection="1">
      <alignment horizontal="left" vertical="center" wrapText="1"/>
    </xf>
    <xf numFmtId="0" fontId="57" fillId="0" borderId="12" xfId="0" applyFont="1" applyBorder="1" applyAlignment="1" applyProtection="1">
      <alignment horizontal="left" vertical="center" wrapText="1"/>
    </xf>
    <xf numFmtId="0" fontId="57" fillId="0" borderId="35" xfId="0" applyFont="1" applyBorder="1" applyAlignment="1" applyProtection="1">
      <alignment horizontal="left" vertical="center" wrapText="1"/>
    </xf>
    <xf numFmtId="0" fontId="57" fillId="0" borderId="11" xfId="0" applyFont="1" applyBorder="1" applyAlignment="1" applyProtection="1">
      <alignment horizontal="left" vertical="center" wrapText="1"/>
    </xf>
    <xf numFmtId="181" fontId="11" fillId="0" borderId="12" xfId="34" applyNumberFormat="1" applyFont="1" applyFill="1" applyBorder="1" applyAlignment="1" applyProtection="1">
      <alignment horizontal="right" vertical="center"/>
    </xf>
    <xf numFmtId="181" fontId="11" fillId="0" borderId="35" xfId="34" applyNumberFormat="1" applyFont="1" applyFill="1" applyBorder="1" applyAlignment="1" applyProtection="1">
      <alignment horizontal="right" vertical="center"/>
    </xf>
    <xf numFmtId="181" fontId="11" fillId="0" borderId="114" xfId="34" applyNumberFormat="1" applyFont="1" applyFill="1" applyBorder="1" applyAlignment="1" applyProtection="1">
      <alignment horizontal="right" vertical="center"/>
    </xf>
    <xf numFmtId="181" fontId="11" fillId="30" borderId="12" xfId="34" applyNumberFormat="1" applyFont="1" applyFill="1" applyBorder="1" applyAlignment="1" applyProtection="1">
      <alignment horizontal="right" vertical="center"/>
      <protection locked="0"/>
    </xf>
    <xf numFmtId="181" fontId="11" fillId="30" borderId="35" xfId="34" applyNumberFormat="1" applyFont="1" applyFill="1" applyBorder="1" applyAlignment="1" applyProtection="1">
      <alignment horizontal="right" vertical="center"/>
      <protection locked="0"/>
    </xf>
    <xf numFmtId="181" fontId="11" fillId="30" borderId="114" xfId="34" applyNumberFormat="1" applyFont="1" applyFill="1" applyBorder="1" applyAlignment="1" applyProtection="1">
      <alignment horizontal="right" vertical="center"/>
      <protection locked="0"/>
    </xf>
    <xf numFmtId="2" fontId="51" fillId="25" borderId="40" xfId="0" applyNumberFormat="1" applyFont="1" applyFill="1" applyBorder="1" applyAlignment="1" applyProtection="1">
      <alignment horizontal="center" vertical="center" shrinkToFit="1"/>
    </xf>
    <xf numFmtId="2" fontId="51" fillId="25" borderId="41" xfId="0" applyNumberFormat="1" applyFont="1" applyFill="1" applyBorder="1" applyAlignment="1" applyProtection="1">
      <alignment horizontal="center" vertical="center" shrinkToFit="1"/>
    </xf>
    <xf numFmtId="2" fontId="51" fillId="25" borderId="42" xfId="0" applyNumberFormat="1" applyFont="1" applyFill="1" applyBorder="1" applyAlignment="1" applyProtection="1">
      <alignment horizontal="center" vertical="center" shrinkToFit="1"/>
    </xf>
    <xf numFmtId="2" fontId="51" fillId="25" borderId="160" xfId="0" applyNumberFormat="1" applyFont="1" applyFill="1" applyBorder="1" applyAlignment="1" applyProtection="1">
      <alignment horizontal="center" vertical="center" shrinkToFit="1"/>
    </xf>
    <xf numFmtId="2" fontId="51" fillId="25" borderId="157" xfId="0" applyNumberFormat="1" applyFont="1" applyFill="1" applyBorder="1" applyAlignment="1" applyProtection="1">
      <alignment horizontal="center" vertical="center" shrinkToFit="1"/>
    </xf>
    <xf numFmtId="2" fontId="51" fillId="25" borderId="159" xfId="0" applyNumberFormat="1" applyFont="1" applyFill="1" applyBorder="1" applyAlignment="1" applyProtection="1">
      <alignment horizontal="center" vertical="center" shrinkToFit="1"/>
    </xf>
    <xf numFmtId="0" fontId="57" fillId="0" borderId="60" xfId="0" applyFont="1" applyBorder="1" applyAlignment="1" applyProtection="1">
      <alignment horizontal="center" vertical="center"/>
    </xf>
    <xf numFmtId="0" fontId="57" fillId="0" borderId="49" xfId="0" applyFont="1" applyBorder="1" applyAlignment="1" applyProtection="1">
      <alignment horizontal="center" vertical="center"/>
    </xf>
    <xf numFmtId="0" fontId="57" fillId="0" borderId="179" xfId="0" applyFont="1" applyBorder="1" applyAlignment="1" applyProtection="1">
      <alignment horizontal="center" vertical="center"/>
    </xf>
    <xf numFmtId="0" fontId="57" fillId="25" borderId="49" xfId="0" applyFont="1" applyFill="1" applyBorder="1" applyAlignment="1" applyProtection="1">
      <alignment horizontal="left" vertical="center" wrapText="1"/>
    </xf>
    <xf numFmtId="0" fontId="57" fillId="25" borderId="61" xfId="0" applyFont="1" applyFill="1" applyBorder="1" applyAlignment="1" applyProtection="1">
      <alignment horizontal="left" vertical="center" wrapText="1"/>
    </xf>
    <xf numFmtId="0" fontId="45" fillId="25" borderId="132" xfId="0" applyFont="1" applyFill="1" applyBorder="1" applyAlignment="1" applyProtection="1">
      <alignment horizontal="left" vertical="center" wrapText="1"/>
    </xf>
    <xf numFmtId="0" fontId="45" fillId="30" borderId="55" xfId="0" applyFont="1" applyFill="1" applyBorder="1" applyAlignment="1" applyProtection="1">
      <alignment horizontal="center" vertical="center"/>
    </xf>
    <xf numFmtId="0" fontId="45" fillId="30" borderId="46" xfId="0" applyFont="1" applyFill="1" applyBorder="1" applyAlignment="1" applyProtection="1">
      <alignment horizontal="center" vertical="center"/>
    </xf>
    <xf numFmtId="0" fontId="45" fillId="30" borderId="47" xfId="0" applyFont="1" applyFill="1" applyBorder="1" applyAlignment="1" applyProtection="1">
      <alignment horizontal="center" vertical="center"/>
    </xf>
    <xf numFmtId="0" fontId="45" fillId="0" borderId="131" xfId="0" applyFont="1" applyBorder="1" applyAlignment="1" applyProtection="1">
      <alignment horizontal="center" vertical="center"/>
    </xf>
    <xf numFmtId="0" fontId="45" fillId="0" borderId="71" xfId="0" applyFont="1" applyBorder="1" applyAlignment="1" applyProtection="1">
      <alignment horizontal="center" vertical="center"/>
    </xf>
    <xf numFmtId="0" fontId="45" fillId="0" borderId="72" xfId="0" applyFont="1" applyBorder="1" applyAlignment="1" applyProtection="1">
      <alignment horizontal="center" vertical="center"/>
    </xf>
    <xf numFmtId="0" fontId="45" fillId="25" borderId="71" xfId="0" applyFont="1" applyFill="1" applyBorder="1" applyAlignment="1" applyProtection="1">
      <alignment horizontal="left" vertical="center"/>
    </xf>
    <xf numFmtId="0" fontId="45" fillId="25" borderId="133" xfId="0" applyFont="1" applyFill="1" applyBorder="1" applyAlignment="1" applyProtection="1">
      <alignment horizontal="left" vertical="center"/>
    </xf>
    <xf numFmtId="0" fontId="51" fillId="25" borderId="12" xfId="0" applyFont="1" applyFill="1" applyBorder="1" applyAlignment="1" applyProtection="1">
      <alignment horizontal="left" vertical="center" wrapText="1"/>
    </xf>
    <xf numFmtId="49" fontId="45" fillId="30" borderId="14" xfId="0" applyNumberFormat="1" applyFont="1" applyFill="1" applyBorder="1" applyAlignment="1" applyProtection="1">
      <alignment horizontal="center" vertical="center" wrapText="1"/>
    </xf>
    <xf numFmtId="49" fontId="45" fillId="30" borderId="20" xfId="0" applyNumberFormat="1" applyFont="1" applyFill="1" applyBorder="1" applyAlignment="1" applyProtection="1">
      <alignment horizontal="center" vertical="center" wrapText="1"/>
    </xf>
    <xf numFmtId="49" fontId="45" fillId="30" borderId="37" xfId="0" applyNumberFormat="1" applyFont="1" applyFill="1" applyBorder="1" applyAlignment="1" applyProtection="1">
      <alignment horizontal="center" vertical="center" wrapText="1"/>
    </xf>
    <xf numFmtId="0" fontId="47" fillId="25" borderId="0" xfId="0" applyFont="1" applyFill="1" applyAlignment="1" applyProtection="1">
      <alignment vertical="center" wrapText="1"/>
    </xf>
    <xf numFmtId="2" fontId="51" fillId="25" borderId="25" xfId="0" applyNumberFormat="1" applyFont="1" applyFill="1" applyBorder="1" applyAlignment="1" applyProtection="1">
      <alignment horizontal="center" vertical="center" shrinkToFit="1"/>
    </xf>
    <xf numFmtId="2" fontId="51" fillId="25" borderId="30" xfId="0" applyNumberFormat="1" applyFont="1" applyFill="1" applyBorder="1" applyAlignment="1" applyProtection="1">
      <alignment horizontal="center" vertical="center" shrinkToFit="1"/>
    </xf>
    <xf numFmtId="2" fontId="51" fillId="25" borderId="31" xfId="0" applyNumberFormat="1" applyFont="1" applyFill="1" applyBorder="1" applyAlignment="1" applyProtection="1">
      <alignment horizontal="center" vertical="center" shrinkToFit="1"/>
    </xf>
    <xf numFmtId="0" fontId="45" fillId="0" borderId="117" xfId="0" applyFont="1" applyBorder="1" applyAlignment="1" applyProtection="1">
      <alignment horizontal="center" vertical="center"/>
    </xf>
    <xf numFmtId="0" fontId="45" fillId="0" borderId="49" xfId="0" applyFont="1" applyBorder="1" applyAlignment="1" applyProtection="1">
      <alignment horizontal="center" vertical="center"/>
    </xf>
    <xf numFmtId="0" fontId="45" fillId="0" borderId="52" xfId="0" applyFont="1" applyBorder="1" applyAlignment="1" applyProtection="1">
      <alignment horizontal="center" vertical="center"/>
    </xf>
    <xf numFmtId="0" fontId="57" fillId="25" borderId="0" xfId="0" applyFont="1" applyFill="1" applyAlignment="1" applyProtection="1">
      <alignment horizontal="left" vertical="center" wrapText="1"/>
    </xf>
    <xf numFmtId="0" fontId="54" fillId="25" borderId="11" xfId="0" applyFont="1" applyFill="1" applyBorder="1" applyAlignment="1" applyProtection="1">
      <alignment horizontal="left" vertical="center" wrapText="1"/>
    </xf>
    <xf numFmtId="0" fontId="54" fillId="25" borderId="10" xfId="0" applyFont="1" applyFill="1" applyBorder="1" applyAlignment="1" applyProtection="1">
      <alignment horizontal="left" vertical="center" wrapText="1"/>
    </xf>
    <xf numFmtId="0" fontId="54" fillId="25" borderId="12" xfId="0" applyFont="1" applyFill="1" applyBorder="1" applyAlignment="1" applyProtection="1">
      <alignment horizontal="left" vertical="center" wrapText="1"/>
    </xf>
    <xf numFmtId="0" fontId="30" fillId="33" borderId="60" xfId="0" applyFont="1" applyFill="1" applyBorder="1" applyAlignment="1" applyProtection="1">
      <alignment horizontal="left" vertical="center" wrapText="1" shrinkToFit="1"/>
      <protection locked="0"/>
    </xf>
    <xf numFmtId="0" fontId="30" fillId="33" borderId="49" xfId="0" applyFont="1" applyFill="1" applyBorder="1" applyAlignment="1" applyProtection="1">
      <alignment horizontal="left" vertical="center" wrapText="1" shrinkToFit="1"/>
      <protection locked="0"/>
    </xf>
    <xf numFmtId="0" fontId="30" fillId="33" borderId="52" xfId="0" applyFont="1" applyFill="1" applyBorder="1" applyAlignment="1" applyProtection="1">
      <alignment horizontal="left" vertical="center" wrapText="1" shrinkToFit="1"/>
      <protection locked="0"/>
    </xf>
    <xf numFmtId="0" fontId="63" fillId="0" borderId="38" xfId="0" applyFont="1" applyBorder="1" applyAlignment="1" applyProtection="1">
      <alignment horizontal="center" vertical="center"/>
    </xf>
    <xf numFmtId="0" fontId="63" fillId="0" borderId="123" xfId="0" applyFont="1" applyBorder="1" applyAlignment="1" applyProtection="1">
      <alignment horizontal="center" vertical="center"/>
    </xf>
    <xf numFmtId="0" fontId="51" fillId="25" borderId="16" xfId="0" applyFont="1" applyFill="1" applyBorder="1" applyAlignment="1" applyProtection="1">
      <alignment horizontal="center" vertical="center"/>
    </xf>
    <xf numFmtId="0" fontId="47" fillId="33" borderId="165" xfId="0" applyFont="1" applyFill="1" applyBorder="1" applyAlignment="1" applyProtection="1">
      <alignment horizontal="left" vertical="center" wrapText="1" shrinkToFit="1"/>
      <protection locked="0"/>
    </xf>
    <xf numFmtId="0" fontId="47" fillId="33" borderId="71" xfId="0" applyFont="1" applyFill="1" applyBorder="1" applyAlignment="1" applyProtection="1">
      <alignment horizontal="left" vertical="center" wrapText="1" shrinkToFit="1"/>
      <protection locked="0"/>
    </xf>
    <xf numFmtId="0" fontId="47" fillId="33" borderId="72" xfId="0" applyFont="1" applyFill="1" applyBorder="1" applyAlignment="1" applyProtection="1">
      <alignment horizontal="left" vertical="center" wrapText="1" shrinkToFit="1"/>
      <protection locked="0"/>
    </xf>
    <xf numFmtId="0" fontId="45" fillId="0" borderId="68" xfId="0" applyFont="1" applyBorder="1" applyAlignment="1" applyProtection="1">
      <alignment vertical="center" wrapText="1"/>
    </xf>
    <xf numFmtId="0" fontId="45" fillId="0" borderId="69" xfId="0" applyFont="1" applyBorder="1" applyAlignment="1" applyProtection="1">
      <alignment vertical="center" wrapText="1"/>
    </xf>
    <xf numFmtId="0" fontId="45" fillId="0" borderId="16" xfId="0" applyFont="1" applyBorder="1" applyAlignment="1" applyProtection="1">
      <alignment vertical="center" wrapText="1"/>
    </xf>
    <xf numFmtId="0" fontId="51" fillId="33" borderId="120" xfId="0" applyFont="1" applyFill="1" applyBorder="1" applyAlignment="1" applyProtection="1">
      <alignment horizontal="center" vertical="center"/>
    </xf>
    <xf numFmtId="0" fontId="51" fillId="33" borderId="122" xfId="0" applyFont="1" applyFill="1" applyBorder="1" applyAlignment="1" applyProtection="1">
      <alignment horizontal="center" vertical="center"/>
    </xf>
    <xf numFmtId="0" fontId="45" fillId="0" borderId="158" xfId="0" applyFont="1" applyBorder="1" applyAlignment="1" applyProtection="1">
      <alignment horizontal="left" vertical="center"/>
    </xf>
    <xf numFmtId="0" fontId="45" fillId="0" borderId="18" xfId="0" applyFont="1" applyBorder="1" applyAlignment="1" applyProtection="1">
      <alignment horizontal="left" vertical="center"/>
    </xf>
    <xf numFmtId="0" fontId="45" fillId="25" borderId="54" xfId="0" applyFont="1" applyFill="1" applyBorder="1" applyAlignment="1" applyProtection="1">
      <alignment horizontal="left" vertical="center" wrapText="1"/>
    </xf>
    <xf numFmtId="0" fontId="45" fillId="25" borderId="11" xfId="0" applyFont="1" applyFill="1" applyBorder="1" applyAlignment="1" applyProtection="1">
      <alignment horizontal="left" vertical="center" wrapText="1"/>
    </xf>
    <xf numFmtId="0" fontId="57" fillId="25" borderId="54" xfId="0" applyFont="1" applyFill="1" applyBorder="1" applyAlignment="1" applyProtection="1">
      <alignment horizontal="left" vertical="center" wrapText="1"/>
    </xf>
    <xf numFmtId="0" fontId="49" fillId="0" borderId="79" xfId="0" applyFont="1" applyBorder="1" applyAlignment="1" applyProtection="1">
      <alignment horizontal="center" vertical="center" shrinkToFit="1"/>
    </xf>
    <xf numFmtId="0" fontId="49" fillId="0" borderId="10" xfId="0" applyFont="1" applyBorder="1" applyAlignment="1" applyProtection="1">
      <alignment horizontal="center" vertical="center" shrinkToFit="1"/>
    </xf>
    <xf numFmtId="0" fontId="49" fillId="0" borderId="28" xfId="0" applyFont="1" applyBorder="1" applyAlignment="1" applyProtection="1">
      <alignment horizontal="center" vertical="center" shrinkToFit="1"/>
    </xf>
    <xf numFmtId="0" fontId="43" fillId="0" borderId="79" xfId="0" applyFont="1" applyBorder="1" applyAlignment="1" applyProtection="1">
      <alignment horizontal="left" vertical="center" wrapText="1"/>
    </xf>
    <xf numFmtId="0" fontId="43" fillId="0" borderId="10" xfId="0" applyFont="1" applyBorder="1" applyAlignment="1" applyProtection="1">
      <alignment horizontal="left" vertical="center" wrapText="1"/>
    </xf>
    <xf numFmtId="0" fontId="43" fillId="0" borderId="28" xfId="0" applyFont="1" applyBorder="1" applyAlignment="1" applyProtection="1">
      <alignment horizontal="left" vertical="center" wrapText="1"/>
    </xf>
    <xf numFmtId="38" fontId="43" fillId="0" borderId="79" xfId="34" applyFont="1" applyBorder="1" applyAlignment="1" applyProtection="1">
      <alignment horizontal="right" vertical="center" wrapText="1"/>
    </xf>
    <xf numFmtId="38" fontId="43" fillId="0" borderId="10" xfId="34" applyFont="1" applyBorder="1" applyAlignment="1" applyProtection="1">
      <alignment horizontal="right" vertical="center" wrapText="1"/>
    </xf>
    <xf numFmtId="38" fontId="43" fillId="0" borderId="28" xfId="34" applyFont="1" applyBorder="1" applyAlignment="1" applyProtection="1">
      <alignment horizontal="right" vertical="center" wrapText="1"/>
    </xf>
    <xf numFmtId="0" fontId="38" fillId="0" borderId="12" xfId="0" applyFont="1" applyBorder="1" applyAlignment="1" applyProtection="1">
      <alignment horizontal="left" vertical="center" wrapText="1"/>
    </xf>
    <xf numFmtId="0" fontId="38" fillId="0" borderId="35" xfId="0" applyFont="1" applyBorder="1" applyAlignment="1" applyProtection="1">
      <alignment horizontal="left" vertical="center" wrapText="1"/>
    </xf>
    <xf numFmtId="0" fontId="38" fillId="0" borderId="64" xfId="0" applyFont="1" applyBorder="1" applyAlignment="1" applyProtection="1">
      <alignment horizontal="left" vertical="center" wrapText="1"/>
    </xf>
    <xf numFmtId="0" fontId="112" fillId="25" borderId="12" xfId="0" applyFont="1" applyFill="1" applyBorder="1" applyAlignment="1" applyProtection="1">
      <alignment horizontal="center" vertical="center"/>
    </xf>
    <xf numFmtId="0" fontId="112" fillId="25" borderId="11" xfId="0" applyFont="1" applyFill="1" applyBorder="1" applyAlignment="1" applyProtection="1">
      <alignment horizontal="center" vertical="center"/>
    </xf>
    <xf numFmtId="0" fontId="72" fillId="0" borderId="79" xfId="0" applyFont="1" applyBorder="1" applyAlignment="1" applyProtection="1">
      <alignment horizontal="center" vertical="center" wrapText="1"/>
    </xf>
    <xf numFmtId="0" fontId="72" fillId="0" borderId="79" xfId="0" applyFont="1" applyBorder="1" applyAlignment="1" applyProtection="1">
      <alignment horizontal="center" vertical="center"/>
    </xf>
    <xf numFmtId="0" fontId="72" fillId="0" borderId="103" xfId="0" applyFont="1" applyBorder="1" applyAlignment="1" applyProtection="1">
      <alignment horizontal="center" vertical="center"/>
    </xf>
    <xf numFmtId="181" fontId="72" fillId="0" borderId="144" xfId="0" applyNumberFormat="1" applyFont="1" applyBorder="1" applyAlignment="1" applyProtection="1">
      <alignment horizontal="center" vertical="center" wrapText="1"/>
    </xf>
    <xf numFmtId="181" fontId="72" fillId="0" borderId="146" xfId="0" applyNumberFormat="1" applyFont="1" applyBorder="1" applyAlignment="1" applyProtection="1">
      <alignment horizontal="center" vertical="center"/>
    </xf>
    <xf numFmtId="0" fontId="95" fillId="0" borderId="183" xfId="0" applyFont="1" applyBorder="1" applyAlignment="1" applyProtection="1">
      <alignment horizontal="center" vertical="center"/>
    </xf>
    <xf numFmtId="0" fontId="49" fillId="25" borderId="45" xfId="0" applyFont="1" applyFill="1" applyBorder="1" applyAlignment="1" applyProtection="1">
      <alignment horizontal="center" vertical="center" wrapText="1"/>
    </xf>
    <xf numFmtId="0" fontId="49" fillId="25" borderId="79" xfId="0" applyFont="1" applyFill="1" applyBorder="1" applyAlignment="1" applyProtection="1">
      <alignment horizontal="center" vertical="center" wrapText="1"/>
    </xf>
    <xf numFmtId="0" fontId="49" fillId="25" borderId="55" xfId="0" applyFont="1" applyFill="1" applyBorder="1" applyAlignment="1" applyProtection="1">
      <alignment horizontal="center" vertical="center" wrapText="1"/>
    </xf>
    <xf numFmtId="0" fontId="49" fillId="25" borderId="46" xfId="0" applyFont="1" applyFill="1" applyBorder="1" applyAlignment="1" applyProtection="1">
      <alignment horizontal="center" vertical="center" wrapText="1"/>
    </xf>
    <xf numFmtId="0" fontId="49" fillId="25" borderId="47" xfId="0" applyFont="1" applyFill="1" applyBorder="1" applyAlignment="1" applyProtection="1">
      <alignment horizontal="center" vertical="center" wrapText="1"/>
    </xf>
    <xf numFmtId="0" fontId="49" fillId="25" borderId="23" xfId="0" applyFont="1" applyFill="1" applyBorder="1" applyAlignment="1" applyProtection="1">
      <alignment horizontal="center" vertical="center" wrapText="1"/>
    </xf>
    <xf numFmtId="0" fontId="49" fillId="25" borderId="106" xfId="0" applyFont="1" applyFill="1" applyBorder="1" applyAlignment="1" applyProtection="1">
      <alignment horizontal="center" vertical="center" wrapText="1"/>
    </xf>
    <xf numFmtId="0" fontId="83" fillId="29" borderId="25" xfId="0" applyFont="1" applyFill="1" applyBorder="1" applyAlignment="1" applyProtection="1">
      <alignment horizontal="center" vertical="center"/>
    </xf>
    <xf numFmtId="0" fontId="83" fillId="29" borderId="31" xfId="0" applyFont="1" applyFill="1" applyBorder="1" applyAlignment="1" applyProtection="1">
      <alignment horizontal="center" vertical="center"/>
    </xf>
    <xf numFmtId="0" fontId="49" fillId="0" borderId="142" xfId="0" applyFont="1" applyBorder="1" applyAlignment="1" applyProtection="1">
      <alignment horizontal="center" vertical="center" shrinkToFit="1"/>
    </xf>
    <xf numFmtId="0" fontId="49" fillId="0" borderId="41" xfId="0" applyFont="1" applyBorder="1" applyAlignment="1" applyProtection="1">
      <alignment horizontal="center" vertical="center" shrinkToFit="1"/>
    </xf>
    <xf numFmtId="0" fontId="49" fillId="0" borderId="143" xfId="0" applyFont="1" applyBorder="1" applyAlignment="1" applyProtection="1">
      <alignment horizontal="center" vertical="center" shrinkToFit="1"/>
    </xf>
    <xf numFmtId="0" fontId="49" fillId="0" borderId="32" xfId="0" applyFont="1" applyBorder="1" applyAlignment="1" applyProtection="1">
      <alignment horizontal="center" vertical="center" shrinkToFit="1"/>
    </xf>
    <xf numFmtId="0" fontId="49" fillId="0" borderId="0" xfId="0" applyFont="1" applyAlignment="1" applyProtection="1">
      <alignment horizontal="center" vertical="center" shrinkToFit="1"/>
    </xf>
    <xf numFmtId="0" fontId="49" fillId="0" borderId="16" xfId="0" applyFont="1" applyBorder="1" applyAlignment="1" applyProtection="1">
      <alignment horizontal="center" vertical="center" shrinkToFit="1"/>
    </xf>
    <xf numFmtId="0" fontId="49" fillId="0" borderId="140" xfId="0" applyFont="1" applyBorder="1" applyAlignment="1" applyProtection="1">
      <alignment horizontal="center" vertical="center" shrinkToFit="1"/>
    </xf>
    <xf numFmtId="0" fontId="49" fillId="0" borderId="86" xfId="0" applyFont="1" applyBorder="1" applyAlignment="1" applyProtection="1">
      <alignment horizontal="center" vertical="center" shrinkToFit="1"/>
    </xf>
    <xf numFmtId="0" fontId="49" fillId="0" borderId="139" xfId="0" applyFont="1" applyBorder="1" applyAlignment="1" applyProtection="1">
      <alignment horizontal="center" vertical="center" shrinkToFit="1"/>
    </xf>
    <xf numFmtId="38" fontId="43" fillId="0" borderId="75" xfId="34" applyFont="1" applyBorder="1" applyAlignment="1" applyProtection="1">
      <alignment horizontal="right" vertical="center" wrapText="1"/>
    </xf>
    <xf numFmtId="38" fontId="43" fillId="0" borderId="13" xfId="34" applyFont="1" applyBorder="1" applyAlignment="1" applyProtection="1">
      <alignment horizontal="right" vertical="center" wrapText="1"/>
    </xf>
    <xf numFmtId="0" fontId="38" fillId="25" borderId="12" xfId="0" applyFont="1" applyFill="1" applyBorder="1" applyAlignment="1" applyProtection="1">
      <alignment horizontal="left" vertical="center"/>
    </xf>
    <xf numFmtId="0" fontId="38" fillId="25" borderId="35" xfId="0" applyFont="1" applyFill="1" applyBorder="1" applyAlignment="1" applyProtection="1">
      <alignment horizontal="left" vertical="center"/>
    </xf>
    <xf numFmtId="0" fontId="38" fillId="25" borderId="64" xfId="0" applyFont="1" applyFill="1" applyBorder="1" applyAlignment="1" applyProtection="1">
      <alignment horizontal="left" vertical="center"/>
    </xf>
    <xf numFmtId="0" fontId="38" fillId="25" borderId="14" xfId="0" applyFont="1" applyFill="1" applyBorder="1" applyAlignment="1" applyProtection="1">
      <alignment horizontal="left" vertical="center"/>
    </xf>
    <xf numFmtId="0" fontId="38" fillId="25" borderId="10" xfId="0" applyFont="1" applyFill="1" applyBorder="1" applyAlignment="1" applyProtection="1">
      <alignment horizontal="left" vertical="center" wrapText="1"/>
    </xf>
    <xf numFmtId="0" fontId="43" fillId="0" borderId="141" xfId="0" applyFont="1" applyBorder="1" applyAlignment="1" applyProtection="1">
      <alignment horizontal="center" vertical="center" wrapText="1"/>
    </xf>
    <xf numFmtId="0" fontId="43" fillId="0" borderId="51" xfId="0" applyFont="1" applyBorder="1" applyAlignment="1" applyProtection="1">
      <alignment horizontal="center" vertical="center" wrapText="1"/>
    </xf>
    <xf numFmtId="0" fontId="43" fillId="0" borderId="137" xfId="0" applyFont="1" applyBorder="1" applyAlignment="1" applyProtection="1">
      <alignment horizontal="center" vertical="center" wrapText="1"/>
    </xf>
    <xf numFmtId="0" fontId="43" fillId="0" borderId="119" xfId="0" applyFont="1" applyBorder="1" applyAlignment="1" applyProtection="1">
      <alignment horizontal="left" vertical="center" wrapText="1"/>
    </xf>
    <xf numFmtId="0" fontId="43" fillId="0" borderId="82" xfId="0" applyFont="1" applyBorder="1" applyAlignment="1" applyProtection="1">
      <alignment horizontal="left" vertical="center" wrapText="1"/>
    </xf>
    <xf numFmtId="0" fontId="43" fillId="0" borderId="145" xfId="0" applyFont="1" applyBorder="1" applyAlignment="1" applyProtection="1">
      <alignment horizontal="left" vertical="center" wrapText="1"/>
    </xf>
    <xf numFmtId="0" fontId="49" fillId="25" borderId="142" xfId="0" applyFont="1" applyFill="1" applyBorder="1" applyAlignment="1" applyProtection="1">
      <alignment horizontal="center" vertical="center" wrapText="1" shrinkToFit="1"/>
    </xf>
    <xf numFmtId="0" fontId="49" fillId="25" borderId="41" xfId="0" applyFont="1" applyFill="1" applyBorder="1" applyAlignment="1" applyProtection="1">
      <alignment horizontal="center" vertical="center" wrapText="1" shrinkToFit="1"/>
    </xf>
    <xf numFmtId="0" fontId="49" fillId="25" borderId="143" xfId="0" applyFont="1" applyFill="1" applyBorder="1" applyAlignment="1" applyProtection="1">
      <alignment horizontal="center" vertical="center" wrapText="1" shrinkToFit="1"/>
    </xf>
    <xf numFmtId="0" fontId="49" fillId="25" borderId="140" xfId="0" applyFont="1" applyFill="1" applyBorder="1" applyAlignment="1" applyProtection="1">
      <alignment horizontal="center" vertical="center" wrapText="1" shrinkToFit="1"/>
    </xf>
    <xf numFmtId="0" fontId="49" fillId="25" borderId="86" xfId="0" applyFont="1" applyFill="1" applyBorder="1" applyAlignment="1" applyProtection="1">
      <alignment horizontal="center" vertical="center" wrapText="1" shrinkToFit="1"/>
    </xf>
    <xf numFmtId="0" fontId="49" fillId="25" borderId="139" xfId="0" applyFont="1" applyFill="1" applyBorder="1" applyAlignment="1" applyProtection="1">
      <alignment horizontal="center" vertical="center" wrapText="1" shrinkToFit="1"/>
    </xf>
    <xf numFmtId="0" fontId="49" fillId="25" borderId="119" xfId="0" applyFont="1" applyFill="1" applyBorder="1" applyAlignment="1" applyProtection="1">
      <alignment horizontal="center" vertical="center" wrapText="1" shrinkToFit="1"/>
    </xf>
    <xf numFmtId="0" fontId="49" fillId="25" borderId="145" xfId="0" applyFont="1" applyFill="1" applyBorder="1" applyAlignment="1" applyProtection="1">
      <alignment horizontal="center" vertical="center" wrapText="1" shrinkToFit="1"/>
    </xf>
    <xf numFmtId="0" fontId="49" fillId="25" borderId="119" xfId="0" applyFont="1" applyFill="1" applyBorder="1" applyAlignment="1" applyProtection="1">
      <alignment horizontal="center" vertical="center" shrinkToFit="1"/>
    </xf>
    <xf numFmtId="0" fontId="49" fillId="25" borderId="145" xfId="0" applyFont="1" applyFill="1" applyBorder="1" applyAlignment="1" applyProtection="1">
      <alignment horizontal="center" vertical="center" shrinkToFit="1"/>
    </xf>
    <xf numFmtId="0" fontId="0" fillId="25" borderId="0" xfId="0" applyFill="1" applyAlignment="1" applyProtection="1">
      <alignment horizontal="left" vertical="top" wrapText="1"/>
    </xf>
    <xf numFmtId="0" fontId="0" fillId="25" borderId="157" xfId="0" applyFill="1" applyBorder="1" applyAlignment="1" applyProtection="1">
      <alignment horizontal="left" vertical="top" wrapText="1"/>
    </xf>
    <xf numFmtId="0" fontId="43" fillId="0" borderId="45" xfId="0" applyFont="1" applyBorder="1" applyAlignment="1" applyProtection="1">
      <alignment horizontal="center" vertical="center" wrapText="1"/>
    </xf>
    <xf numFmtId="0" fontId="43" fillId="0" borderId="77" xfId="0" applyFont="1" applyBorder="1" applyAlignment="1" applyProtection="1">
      <alignment horizontal="center" vertical="center" wrapText="1"/>
    </xf>
    <xf numFmtId="0" fontId="43" fillId="0" borderId="50" xfId="0" applyFont="1" applyBorder="1" applyAlignment="1" applyProtection="1">
      <alignment horizontal="center" vertical="center" wrapText="1"/>
    </xf>
    <xf numFmtId="0" fontId="30" fillId="0" borderId="28" xfId="0" applyFont="1" applyBorder="1" applyAlignment="1" applyProtection="1">
      <alignment horizontal="center" vertical="center" shrinkToFit="1"/>
    </xf>
    <xf numFmtId="0" fontId="49" fillId="25" borderId="141" xfId="0" applyFont="1" applyFill="1" applyBorder="1" applyAlignment="1" applyProtection="1">
      <alignment horizontal="center" vertical="center" wrapText="1"/>
    </xf>
    <xf numFmtId="0" fontId="49" fillId="25" borderId="137" xfId="0" applyFont="1" applyFill="1" applyBorder="1" applyAlignment="1" applyProtection="1">
      <alignment horizontal="center" vertical="center" wrapText="1"/>
    </xf>
    <xf numFmtId="0" fontId="38" fillId="0" borderId="119" xfId="0" applyFont="1" applyBorder="1" applyAlignment="1" applyProtection="1">
      <alignment horizontal="left" vertical="center" wrapText="1"/>
    </xf>
    <xf numFmtId="0" fontId="38" fillId="0" borderId="82" xfId="0" applyFont="1" applyBorder="1" applyAlignment="1" applyProtection="1">
      <alignment horizontal="left" vertical="center" wrapText="1"/>
    </xf>
    <xf numFmtId="0" fontId="38" fillId="0" borderId="145" xfId="0" applyFont="1" applyBorder="1" applyAlignment="1" applyProtection="1">
      <alignment horizontal="left" vertical="center" wrapText="1"/>
    </xf>
    <xf numFmtId="38" fontId="43" fillId="0" borderId="119" xfId="34" applyFont="1" applyFill="1" applyBorder="1" applyAlignment="1" applyProtection="1">
      <alignment horizontal="right" vertical="center" shrinkToFit="1"/>
    </xf>
    <xf numFmtId="38" fontId="43" fillId="0" borderId="82" xfId="34" applyFont="1" applyFill="1" applyBorder="1" applyAlignment="1" applyProtection="1">
      <alignment horizontal="right" vertical="center" shrinkToFit="1"/>
    </xf>
    <xf numFmtId="38" fontId="43" fillId="0" borderId="145" xfId="34" applyFont="1" applyFill="1" applyBorder="1" applyAlignment="1" applyProtection="1">
      <alignment horizontal="right" vertical="center" shrinkToFit="1"/>
    </xf>
    <xf numFmtId="0" fontId="49" fillId="25" borderId="142" xfId="0" applyFont="1" applyFill="1" applyBorder="1" applyAlignment="1" applyProtection="1">
      <alignment horizontal="center" vertical="center" shrinkToFit="1"/>
    </xf>
    <xf numFmtId="0" fontId="49" fillId="25" borderId="140" xfId="0" applyFont="1" applyFill="1" applyBorder="1" applyAlignment="1" applyProtection="1">
      <alignment horizontal="center" vertical="center" shrinkToFit="1"/>
    </xf>
    <xf numFmtId="0" fontId="43" fillId="25" borderId="119" xfId="0" applyFont="1" applyFill="1" applyBorder="1" applyAlignment="1" applyProtection="1">
      <alignment horizontal="center" vertical="center" wrapText="1"/>
    </xf>
    <xf numFmtId="0" fontId="43" fillId="25" borderId="145" xfId="0" applyFont="1" applyFill="1" applyBorder="1" applyAlignment="1" applyProtection="1">
      <alignment horizontal="center" vertical="center" wrapText="1"/>
    </xf>
    <xf numFmtId="0" fontId="49" fillId="25" borderId="79" xfId="0" applyFont="1" applyFill="1" applyBorder="1" applyAlignment="1" applyProtection="1">
      <alignment horizontal="center" vertical="center"/>
    </xf>
    <xf numFmtId="0" fontId="43" fillId="0" borderId="75" xfId="0" applyFont="1" applyBorder="1" applyAlignment="1" applyProtection="1">
      <alignment horizontal="left" vertical="center" wrapText="1"/>
    </xf>
    <xf numFmtId="0" fontId="43" fillId="0" borderId="13" xfId="0" applyFont="1" applyBorder="1" applyAlignment="1" applyProtection="1">
      <alignment horizontal="left" vertical="center" wrapText="1"/>
    </xf>
    <xf numFmtId="0" fontId="49" fillId="0" borderId="13" xfId="0" applyFont="1" applyBorder="1" applyAlignment="1" applyProtection="1">
      <alignment horizontal="center" vertical="center" shrinkToFit="1"/>
    </xf>
    <xf numFmtId="0" fontId="49" fillId="25" borderId="25" xfId="0" applyFont="1" applyFill="1" applyBorder="1" applyProtection="1">
      <alignment vertical="center"/>
    </xf>
    <xf numFmtId="0" fontId="49" fillId="25" borderId="30" xfId="0" applyFont="1" applyFill="1" applyBorder="1" applyProtection="1">
      <alignment vertical="center"/>
    </xf>
    <xf numFmtId="0" fontId="49" fillId="25" borderId="31" xfId="0" applyFont="1" applyFill="1" applyBorder="1" applyProtection="1">
      <alignment vertical="center"/>
    </xf>
    <xf numFmtId="0" fontId="49" fillId="25" borderId="10" xfId="0" applyFont="1" applyFill="1" applyBorder="1" applyAlignment="1" applyProtection="1">
      <alignment horizontal="center" vertical="center"/>
    </xf>
    <xf numFmtId="0" fontId="49" fillId="25" borderId="12" xfId="0" applyFont="1" applyFill="1" applyBorder="1" applyAlignment="1" applyProtection="1">
      <alignment horizontal="center" vertical="center"/>
    </xf>
    <xf numFmtId="0" fontId="34" fillId="25" borderId="141" xfId="0" applyFont="1" applyFill="1" applyBorder="1" applyAlignment="1" applyProtection="1">
      <alignment horizontal="center" vertical="center" textRotation="255" wrapText="1"/>
    </xf>
    <xf numFmtId="0" fontId="34" fillId="25" borderId="137" xfId="0" applyFont="1" applyFill="1" applyBorder="1" applyAlignment="1" applyProtection="1">
      <alignment horizontal="center" vertical="center" textRotation="255" wrapText="1"/>
    </xf>
    <xf numFmtId="0" fontId="43" fillId="0" borderId="100" xfId="0" applyFont="1" applyBorder="1" applyAlignment="1" applyProtection="1">
      <alignment horizontal="center" vertical="center" wrapText="1"/>
    </xf>
    <xf numFmtId="0" fontId="49" fillId="0" borderId="75" xfId="0" applyFont="1" applyBorder="1" applyAlignment="1" applyProtection="1">
      <alignment horizontal="center" vertical="center" shrinkToFit="1"/>
    </xf>
    <xf numFmtId="0" fontId="43" fillId="0" borderId="99" xfId="0" applyFont="1" applyBorder="1" applyAlignment="1" applyProtection="1">
      <alignment horizontal="center" vertical="center" wrapText="1"/>
    </xf>
    <xf numFmtId="0" fontId="38" fillId="25" borderId="35" xfId="0" applyFont="1" applyFill="1" applyBorder="1" applyAlignment="1" applyProtection="1">
      <alignment horizontal="left" vertical="center" wrapText="1"/>
    </xf>
    <xf numFmtId="0" fontId="38" fillId="25" borderId="64" xfId="0" applyFont="1" applyFill="1" applyBorder="1" applyAlignment="1" applyProtection="1">
      <alignment horizontal="left" vertical="center" wrapText="1"/>
    </xf>
    <xf numFmtId="0" fontId="72" fillId="0" borderId="110" xfId="0" applyFont="1" applyBorder="1" applyAlignment="1" applyProtection="1">
      <alignment horizontal="center" vertical="center" wrapText="1"/>
    </xf>
    <xf numFmtId="0" fontId="72" fillId="0" borderId="154" xfId="0" applyFont="1" applyBorder="1" applyAlignment="1" applyProtection="1">
      <alignment horizontal="center" vertical="center" wrapText="1"/>
    </xf>
    <xf numFmtId="0" fontId="110" fillId="0" borderId="188" xfId="0" applyFont="1" applyBorder="1" applyAlignment="1" applyProtection="1">
      <alignment horizontal="center" vertical="center" wrapText="1"/>
    </xf>
    <xf numFmtId="0" fontId="95" fillId="0" borderId="187" xfId="0" applyFont="1" applyBorder="1" applyAlignment="1" applyProtection="1">
      <alignment horizontal="center" vertical="center" wrapText="1"/>
    </xf>
    <xf numFmtId="0" fontId="0" fillId="0" borderId="112" xfId="0" applyFont="1" applyFill="1" applyBorder="1" applyAlignment="1" applyProtection="1">
      <alignment horizontal="left" vertical="center" wrapText="1"/>
    </xf>
    <xf numFmtId="0" fontId="95" fillId="0" borderId="183" xfId="0" applyFont="1" applyBorder="1" applyAlignment="1" applyProtection="1">
      <alignment horizontal="center" vertical="center" wrapText="1"/>
    </xf>
    <xf numFmtId="40" fontId="95" fillId="0" borderId="183" xfId="34" applyNumberFormat="1" applyFont="1" applyFill="1" applyBorder="1" applyAlignment="1" applyProtection="1">
      <alignment horizontal="center" vertical="center" shrinkToFit="1"/>
    </xf>
    <xf numFmtId="178" fontId="96" fillId="0" borderId="183" xfId="28" applyNumberFormat="1" applyFont="1" applyFill="1" applyBorder="1" applyAlignment="1" applyProtection="1">
      <alignment horizontal="right" vertical="center" shrinkToFit="1"/>
    </xf>
    <xf numFmtId="0" fontId="95" fillId="0" borderId="186" xfId="0" applyFont="1" applyBorder="1" applyAlignment="1" applyProtection="1">
      <alignment horizontal="left" vertical="center" wrapText="1"/>
    </xf>
    <xf numFmtId="178" fontId="96" fillId="0" borderId="189" xfId="28" applyNumberFormat="1" applyFont="1" applyFill="1" applyBorder="1" applyAlignment="1" applyProtection="1">
      <alignment horizontal="right" vertical="center" shrinkToFit="1"/>
    </xf>
    <xf numFmtId="178" fontId="96" fillId="0" borderId="187" xfId="28" applyNumberFormat="1" applyFont="1" applyFill="1" applyBorder="1" applyAlignment="1" applyProtection="1">
      <alignment horizontal="right" vertical="center" shrinkToFit="1"/>
    </xf>
    <xf numFmtId="178" fontId="96" fillId="0" borderId="188" xfId="28" applyNumberFormat="1" applyFont="1" applyFill="1" applyBorder="1" applyAlignment="1" applyProtection="1">
      <alignment horizontal="right" vertical="center" shrinkToFit="1"/>
    </xf>
    <xf numFmtId="0" fontId="91" fillId="25" borderId="12" xfId="0" applyFont="1" applyFill="1" applyBorder="1" applyAlignment="1" applyProtection="1">
      <alignment horizontal="center" vertical="center"/>
    </xf>
    <xf numFmtId="0" fontId="91" fillId="25" borderId="11" xfId="0" applyFont="1" applyFill="1" applyBorder="1" applyAlignment="1" applyProtection="1">
      <alignment horizontal="center" vertical="center"/>
    </xf>
    <xf numFmtId="40" fontId="95" fillId="0" borderId="184" xfId="34" applyNumberFormat="1" applyFont="1" applyFill="1" applyBorder="1" applyAlignment="1" applyProtection="1">
      <alignment horizontal="center" vertical="center" shrinkToFit="1"/>
    </xf>
    <xf numFmtId="177" fontId="43" fillId="0" borderId="13" xfId="0" applyNumberFormat="1" applyFont="1" applyBorder="1" applyAlignment="1" applyProtection="1">
      <alignment horizontal="center" vertical="center" shrinkToFit="1"/>
      <protection locked="0"/>
    </xf>
    <xf numFmtId="177" fontId="43" fillId="0" borderId="145" xfId="0" applyNumberFormat="1" applyFont="1" applyBorder="1" applyAlignment="1" applyProtection="1">
      <alignment horizontal="center" vertical="center" shrinkToFit="1"/>
      <protection locked="0"/>
    </xf>
    <xf numFmtId="0" fontId="38" fillId="0" borderId="144" xfId="0" applyFont="1" applyBorder="1" applyAlignment="1" applyProtection="1">
      <alignment horizontal="center" vertical="center" wrapText="1"/>
      <protection locked="0"/>
    </xf>
    <xf numFmtId="0" fontId="38" fillId="0" borderId="92" xfId="0" applyFont="1" applyBorder="1" applyAlignment="1" applyProtection="1">
      <alignment horizontal="center" vertical="center" wrapText="1"/>
      <protection locked="0"/>
    </xf>
    <xf numFmtId="177" fontId="49" fillId="0" borderId="13" xfId="0" applyNumberFormat="1" applyFont="1" applyBorder="1" applyAlignment="1" applyProtection="1">
      <alignment horizontal="center" vertical="center" shrinkToFit="1"/>
      <protection locked="0"/>
    </xf>
    <xf numFmtId="177" fontId="49" fillId="0" borderId="145" xfId="0" applyNumberFormat="1" applyFont="1" applyBorder="1" applyAlignment="1" applyProtection="1">
      <alignment horizontal="center" vertical="center" shrinkToFit="1"/>
      <protection locked="0"/>
    </xf>
    <xf numFmtId="0" fontId="95" fillId="0" borderId="190" xfId="0" applyFont="1" applyBorder="1" applyAlignment="1" applyProtection="1">
      <alignment horizontal="center" vertical="center"/>
    </xf>
    <xf numFmtId="0" fontId="109" fillId="25" borderId="12" xfId="0" applyFont="1" applyFill="1" applyBorder="1" applyAlignment="1" applyProtection="1">
      <alignment horizontal="left" vertical="center" wrapText="1"/>
    </xf>
    <xf numFmtId="0" fontId="109" fillId="25" borderId="35" xfId="0" applyFont="1" applyFill="1" applyBorder="1" applyAlignment="1" applyProtection="1">
      <alignment horizontal="left" vertical="center" wrapText="1"/>
    </xf>
    <xf numFmtId="0" fontId="109" fillId="25" borderId="64" xfId="0" applyFont="1" applyFill="1" applyBorder="1" applyAlignment="1" applyProtection="1">
      <alignment horizontal="left" vertical="center" wrapText="1"/>
    </xf>
    <xf numFmtId="0" fontId="95" fillId="0" borderId="188" xfId="0" applyFont="1" applyBorder="1" applyAlignment="1" applyProtection="1">
      <alignment horizontal="center" vertical="center"/>
    </xf>
    <xf numFmtId="0" fontId="95" fillId="0" borderId="187" xfId="0" applyFont="1" applyBorder="1" applyAlignment="1" applyProtection="1">
      <alignment horizontal="center" vertical="center"/>
    </xf>
    <xf numFmtId="0" fontId="95" fillId="0" borderId="188" xfId="0" applyFont="1" applyBorder="1" applyAlignment="1" applyProtection="1">
      <alignment horizontal="right" vertical="center"/>
    </xf>
    <xf numFmtId="0" fontId="95" fillId="0" borderId="187" xfId="0" applyFont="1" applyBorder="1" applyAlignment="1" applyProtection="1">
      <alignment horizontal="right" vertical="center"/>
    </xf>
    <xf numFmtId="0" fontId="95" fillId="0" borderId="183" xfId="0" applyFont="1" applyBorder="1" applyAlignment="1" applyProtection="1">
      <alignment horizontal="right" vertical="center"/>
    </xf>
    <xf numFmtId="0" fontId="83" fillId="29" borderId="25" xfId="0" applyFont="1" applyFill="1" applyBorder="1" applyAlignment="1" applyProtection="1">
      <alignment horizontal="center" vertical="center" shrinkToFit="1"/>
    </xf>
    <xf numFmtId="0" fontId="83" fillId="29" borderId="31" xfId="0" applyFont="1" applyFill="1" applyBorder="1" applyAlignment="1" applyProtection="1">
      <alignment horizontal="center" vertical="center" shrinkToFit="1"/>
    </xf>
    <xf numFmtId="0" fontId="49" fillId="25" borderId="103" xfId="0" applyFont="1" applyFill="1" applyBorder="1" applyAlignment="1" applyProtection="1">
      <alignment horizontal="center" vertical="center" wrapText="1"/>
    </xf>
    <xf numFmtId="177" fontId="43" fillId="0" borderId="119" xfId="0" applyNumberFormat="1" applyFont="1" applyBorder="1" applyAlignment="1" applyProtection="1">
      <alignment horizontal="center" vertical="center"/>
      <protection locked="0"/>
    </xf>
    <xf numFmtId="177" fontId="43" fillId="0" borderId="75" xfId="0" applyNumberFormat="1" applyFont="1" applyBorder="1" applyAlignment="1" applyProtection="1">
      <alignment horizontal="center" vertical="center"/>
      <protection locked="0"/>
    </xf>
    <xf numFmtId="177" fontId="43" fillId="0" borderId="119" xfId="0" applyNumberFormat="1" applyFont="1" applyBorder="1" applyAlignment="1" applyProtection="1">
      <alignment horizontal="center" vertical="center" wrapText="1"/>
      <protection locked="0"/>
    </xf>
    <xf numFmtId="177" fontId="43" fillId="0" borderId="75" xfId="0" applyNumberFormat="1" applyFont="1" applyBorder="1" applyAlignment="1" applyProtection="1">
      <alignment horizontal="center" vertical="center" wrapText="1"/>
      <protection locked="0"/>
    </xf>
    <xf numFmtId="177" fontId="49" fillId="0" borderId="119" xfId="0" applyNumberFormat="1" applyFont="1" applyBorder="1" applyAlignment="1" applyProtection="1">
      <alignment horizontal="right" vertical="center"/>
      <protection locked="0"/>
    </xf>
    <xf numFmtId="177" fontId="49" fillId="0" borderId="75" xfId="0" applyNumberFormat="1" applyFont="1" applyBorder="1" applyAlignment="1" applyProtection="1">
      <alignment horizontal="right" vertical="center"/>
      <protection locked="0"/>
    </xf>
    <xf numFmtId="177" fontId="43" fillId="0" borderId="143" xfId="0" applyNumberFormat="1" applyFont="1" applyBorder="1" applyAlignment="1" applyProtection="1">
      <alignment horizontal="center" vertical="center" wrapText="1"/>
      <protection locked="0"/>
    </xf>
    <xf numFmtId="177" fontId="43" fillId="0" borderId="19" xfId="0" applyNumberFormat="1" applyFont="1" applyBorder="1" applyAlignment="1" applyProtection="1">
      <alignment horizontal="center" vertical="center" wrapText="1"/>
      <protection locked="0"/>
    </xf>
    <xf numFmtId="177" fontId="43" fillId="0" borderId="13" xfId="0" applyNumberFormat="1" applyFont="1" applyBorder="1" applyAlignment="1" applyProtection="1">
      <alignment horizontal="center" vertical="center" shrinkToFit="1"/>
    </xf>
    <xf numFmtId="177" fontId="43" fillId="0" borderId="145" xfId="0" applyNumberFormat="1" applyFont="1" applyBorder="1" applyAlignment="1" applyProtection="1">
      <alignment horizontal="center" vertical="center" shrinkToFit="1"/>
    </xf>
    <xf numFmtId="177" fontId="43" fillId="0" borderId="180" xfId="0" applyNumberFormat="1" applyFont="1" applyBorder="1" applyAlignment="1" applyProtection="1">
      <alignment horizontal="center" vertical="center"/>
    </xf>
    <xf numFmtId="177" fontId="43" fillId="0" borderId="181" xfId="0" applyNumberFormat="1" applyFont="1" applyBorder="1" applyAlignment="1" applyProtection="1">
      <alignment horizontal="center" vertical="center"/>
    </xf>
    <xf numFmtId="177" fontId="49" fillId="25" borderId="13" xfId="0" applyNumberFormat="1" applyFont="1" applyFill="1" applyBorder="1" applyAlignment="1" applyProtection="1">
      <alignment horizontal="right" vertical="center" shrinkToFit="1"/>
    </xf>
    <xf numFmtId="177" fontId="49" fillId="25" borderId="145" xfId="0" applyNumberFormat="1" applyFont="1" applyFill="1" applyBorder="1" applyAlignment="1" applyProtection="1">
      <alignment horizontal="right" vertical="center" shrinkToFit="1"/>
    </xf>
    <xf numFmtId="177" fontId="49" fillId="25" borderId="119" xfId="0" applyNumberFormat="1" applyFont="1" applyFill="1" applyBorder="1" applyAlignment="1" applyProtection="1">
      <alignment horizontal="right" vertical="center"/>
    </xf>
    <xf numFmtId="177" fontId="49" fillId="25" borderId="75" xfId="0" applyNumberFormat="1" applyFont="1" applyFill="1" applyBorder="1" applyAlignment="1" applyProtection="1">
      <alignment horizontal="right" vertical="center"/>
    </xf>
    <xf numFmtId="0" fontId="43" fillId="31" borderId="41" xfId="0" applyFont="1" applyFill="1" applyBorder="1" applyAlignment="1" applyProtection="1">
      <alignment horizontal="center" vertical="center"/>
      <protection locked="0"/>
    </xf>
    <xf numFmtId="0" fontId="43" fillId="31" borderId="18" xfId="0" applyFont="1" applyFill="1" applyBorder="1" applyAlignment="1" applyProtection="1">
      <alignment horizontal="center" vertical="center"/>
      <protection locked="0"/>
    </xf>
    <xf numFmtId="0" fontId="43" fillId="25" borderId="41" xfId="0" applyFont="1" applyFill="1" applyBorder="1" applyAlignment="1" applyProtection="1">
      <alignment horizontal="center" vertical="center"/>
    </xf>
    <xf numFmtId="0" fontId="43" fillId="25" borderId="18" xfId="0" applyFont="1" applyFill="1" applyBorder="1" applyAlignment="1" applyProtection="1">
      <alignment horizontal="center" vertical="center"/>
    </xf>
    <xf numFmtId="0" fontId="43" fillId="25" borderId="143" xfId="0" applyFont="1" applyFill="1" applyBorder="1" applyAlignment="1" applyProtection="1">
      <alignment horizontal="center" vertical="center"/>
    </xf>
    <xf numFmtId="0" fontId="43" fillId="25" borderId="19" xfId="0" applyFont="1" applyFill="1" applyBorder="1" applyAlignment="1" applyProtection="1">
      <alignment horizontal="center" vertical="center"/>
    </xf>
    <xf numFmtId="177" fontId="49" fillId="25" borderId="142" xfId="0" applyNumberFormat="1" applyFont="1" applyFill="1" applyBorder="1" applyAlignment="1" applyProtection="1">
      <alignment horizontal="right" vertical="center"/>
    </xf>
    <xf numFmtId="177" fontId="49" fillId="25" borderId="17" xfId="0" applyNumberFormat="1" applyFont="1" applyFill="1" applyBorder="1" applyAlignment="1" applyProtection="1">
      <alignment horizontal="right" vertical="center"/>
    </xf>
    <xf numFmtId="177" fontId="72" fillId="25" borderId="144" xfId="0" applyNumberFormat="1" applyFont="1" applyFill="1" applyBorder="1" applyAlignment="1" applyProtection="1">
      <alignment horizontal="right" vertical="center"/>
    </xf>
    <xf numFmtId="177" fontId="72" fillId="25" borderId="92" xfId="0" applyNumberFormat="1" applyFont="1" applyFill="1" applyBorder="1" applyAlignment="1" applyProtection="1">
      <alignment horizontal="right" vertical="center"/>
    </xf>
    <xf numFmtId="177" fontId="49" fillId="25" borderId="40" xfId="0" applyNumberFormat="1" applyFont="1" applyFill="1" applyBorder="1" applyAlignment="1" applyProtection="1">
      <alignment horizontal="right" vertical="center"/>
    </xf>
    <xf numFmtId="177" fontId="49" fillId="25" borderId="101" xfId="0" applyNumberFormat="1" applyFont="1" applyFill="1" applyBorder="1" applyAlignment="1" applyProtection="1">
      <alignment horizontal="right" vertical="center"/>
    </xf>
    <xf numFmtId="0" fontId="43" fillId="25" borderId="15" xfId="0" applyFont="1" applyFill="1" applyBorder="1" applyAlignment="1" applyProtection="1">
      <alignment horizontal="center" vertical="center"/>
    </xf>
    <xf numFmtId="0" fontId="43" fillId="25" borderId="156" xfId="0" applyFont="1" applyFill="1" applyBorder="1" applyAlignment="1" applyProtection="1">
      <alignment horizontal="center" vertical="center"/>
    </xf>
    <xf numFmtId="177" fontId="43" fillId="0" borderId="182" xfId="0" applyNumberFormat="1" applyFont="1" applyBorder="1" applyAlignment="1" applyProtection="1">
      <alignment horizontal="center" vertical="center" shrinkToFit="1"/>
      <protection locked="0"/>
    </xf>
    <xf numFmtId="177" fontId="43" fillId="0" borderId="151" xfId="0" applyNumberFormat="1" applyFont="1" applyBorder="1" applyAlignment="1" applyProtection="1">
      <alignment horizontal="center" vertical="center" shrinkToFit="1"/>
      <protection locked="0"/>
    </xf>
    <xf numFmtId="0" fontId="43" fillId="25" borderId="20" xfId="0" applyFont="1" applyFill="1" applyBorder="1" applyAlignment="1" applyProtection="1">
      <alignment horizontal="center" vertical="center"/>
    </xf>
    <xf numFmtId="0" fontId="43" fillId="25" borderId="157" xfId="0" applyFont="1" applyFill="1" applyBorder="1" applyAlignment="1" applyProtection="1">
      <alignment horizontal="center" vertical="center"/>
    </xf>
    <xf numFmtId="177" fontId="49" fillId="25" borderId="14" xfId="0" applyNumberFormat="1" applyFont="1" applyFill="1" applyBorder="1" applyAlignment="1" applyProtection="1">
      <alignment horizontal="right" vertical="center"/>
    </xf>
    <xf numFmtId="177" fontId="49" fillId="25" borderId="155" xfId="0" applyNumberFormat="1" applyFont="1" applyFill="1" applyBorder="1" applyAlignment="1" applyProtection="1">
      <alignment horizontal="right" vertical="center"/>
    </xf>
    <xf numFmtId="177" fontId="72" fillId="25" borderId="78" xfId="0" applyNumberFormat="1" applyFont="1" applyFill="1" applyBorder="1" applyAlignment="1" applyProtection="1">
      <alignment horizontal="right" vertical="center"/>
    </xf>
    <xf numFmtId="177" fontId="72" fillId="25" borderId="146" xfId="0" applyNumberFormat="1" applyFont="1" applyFill="1" applyBorder="1" applyAlignment="1" applyProtection="1">
      <alignment horizontal="right" vertical="center"/>
    </xf>
    <xf numFmtId="177" fontId="49" fillId="25" borderId="99" xfId="0" applyNumberFormat="1" applyFont="1" applyFill="1" applyBorder="1" applyAlignment="1" applyProtection="1">
      <alignment horizontal="right" vertical="center"/>
    </xf>
    <xf numFmtId="177" fontId="49" fillId="25" borderId="137" xfId="0" applyNumberFormat="1" applyFont="1" applyFill="1" applyBorder="1" applyAlignment="1" applyProtection="1">
      <alignment horizontal="right" vertical="center"/>
    </xf>
    <xf numFmtId="40" fontId="108" fillId="0" borderId="99" xfId="34" applyNumberFormat="1" applyFont="1" applyFill="1" applyBorder="1" applyAlignment="1" applyProtection="1">
      <alignment horizontal="center" vertical="center" shrinkToFit="1"/>
    </xf>
    <xf numFmtId="40" fontId="108" fillId="0" borderId="100" xfId="34" applyNumberFormat="1" applyFont="1" applyFill="1" applyBorder="1" applyAlignment="1" applyProtection="1">
      <alignment horizontal="center" vertical="center" shrinkToFit="1"/>
    </xf>
    <xf numFmtId="0" fontId="104" fillId="25" borderId="14" xfId="0" applyFont="1" applyFill="1" applyBorder="1" applyAlignment="1" applyProtection="1">
      <alignment horizontal="center" vertical="center" shrinkToFit="1"/>
    </xf>
    <xf numFmtId="0" fontId="104" fillId="25" borderId="155" xfId="0" applyFont="1" applyFill="1" applyBorder="1" applyAlignment="1" applyProtection="1">
      <alignment horizontal="center" vertical="center" shrinkToFit="1"/>
    </xf>
    <xf numFmtId="0" fontId="104" fillId="25" borderId="20" xfId="0" applyFont="1" applyFill="1" applyBorder="1" applyAlignment="1" applyProtection="1">
      <alignment horizontal="center" vertical="center"/>
    </xf>
    <xf numFmtId="0" fontId="104" fillId="25" borderId="157" xfId="0" applyFont="1" applyFill="1" applyBorder="1" applyAlignment="1" applyProtection="1">
      <alignment horizontal="center" vertical="center"/>
    </xf>
    <xf numFmtId="0" fontId="104" fillId="25" borderId="15" xfId="0" applyFont="1" applyFill="1" applyBorder="1" applyAlignment="1" applyProtection="1">
      <alignment horizontal="center" vertical="center"/>
    </xf>
    <xf numFmtId="0" fontId="104" fillId="25" borderId="156" xfId="0" applyFont="1" applyFill="1" applyBorder="1" applyAlignment="1" applyProtection="1">
      <alignment horizontal="center" vertical="center"/>
    </xf>
    <xf numFmtId="178" fontId="49" fillId="25" borderId="81" xfId="28" applyNumberFormat="1" applyFont="1" applyFill="1" applyBorder="1" applyAlignment="1" applyProtection="1">
      <alignment horizontal="center" vertical="center"/>
    </xf>
    <xf numFmtId="178" fontId="49" fillId="25" borderId="146" xfId="28" applyNumberFormat="1" applyFont="1" applyFill="1" applyBorder="1" applyAlignment="1" applyProtection="1">
      <alignment horizontal="center" vertical="center"/>
    </xf>
    <xf numFmtId="0" fontId="49" fillId="0" borderId="99" xfId="0" applyFont="1" applyBorder="1" applyAlignment="1" applyProtection="1">
      <alignment horizontal="center" vertical="center" wrapText="1"/>
    </xf>
    <xf numFmtId="0" fontId="49" fillId="0" borderId="137" xfId="0" applyFont="1" applyBorder="1" applyAlignment="1" applyProtection="1">
      <alignment horizontal="center" vertical="center" wrapText="1"/>
    </xf>
    <xf numFmtId="0" fontId="108" fillId="30" borderId="13" xfId="0" applyFont="1" applyFill="1" applyBorder="1" applyAlignment="1" applyProtection="1">
      <alignment horizontal="center" vertical="center" shrinkToFit="1"/>
      <protection locked="0"/>
    </xf>
    <xf numFmtId="0" fontId="108" fillId="30" borderId="145" xfId="0" applyFont="1" applyFill="1" applyBorder="1" applyAlignment="1" applyProtection="1">
      <alignment horizontal="center" vertical="center" shrinkToFit="1"/>
      <protection locked="0"/>
    </xf>
    <xf numFmtId="178" fontId="49" fillId="25" borderId="13" xfId="28" applyNumberFormat="1" applyFont="1" applyFill="1" applyBorder="1" applyAlignment="1" applyProtection="1">
      <alignment horizontal="center" vertical="center" shrinkToFit="1"/>
    </xf>
    <xf numFmtId="178" fontId="49" fillId="25" borderId="145" xfId="28" applyNumberFormat="1" applyFont="1" applyFill="1" applyBorder="1" applyAlignment="1" applyProtection="1">
      <alignment horizontal="center" vertical="center" shrinkToFit="1"/>
    </xf>
    <xf numFmtId="0" fontId="43" fillId="25" borderId="14" xfId="0" applyFont="1" applyFill="1" applyBorder="1" applyAlignment="1" applyProtection="1">
      <alignment horizontal="center" vertical="center"/>
    </xf>
    <xf numFmtId="0" fontId="43" fillId="25" borderId="155" xfId="0" applyFont="1" applyFill="1" applyBorder="1" applyAlignment="1" applyProtection="1">
      <alignment horizontal="center" vertical="center"/>
    </xf>
    <xf numFmtId="0" fontId="43" fillId="30" borderId="20" xfId="0" applyFont="1" applyFill="1" applyBorder="1" applyAlignment="1" applyProtection="1">
      <alignment horizontal="center" vertical="center"/>
      <protection locked="0"/>
    </xf>
    <xf numFmtId="0" fontId="43" fillId="30" borderId="157" xfId="0" applyFont="1" applyFill="1" applyBorder="1" applyAlignment="1" applyProtection="1">
      <alignment horizontal="center" vertical="center"/>
      <protection locked="0"/>
    </xf>
    <xf numFmtId="178" fontId="49" fillId="0" borderId="79" xfId="28" applyNumberFormat="1" applyFont="1" applyFill="1" applyBorder="1" applyAlignment="1" applyProtection="1">
      <alignment horizontal="right" vertical="center" shrinkToFit="1"/>
    </xf>
    <xf numFmtId="178" fontId="49" fillId="0" borderId="10" xfId="28" applyNumberFormat="1" applyFont="1" applyFill="1" applyBorder="1" applyAlignment="1" applyProtection="1">
      <alignment horizontal="right" vertical="center" shrinkToFit="1"/>
    </xf>
    <xf numFmtId="178" fontId="49" fillId="0" borderId="13" xfId="28" applyNumberFormat="1" applyFont="1" applyFill="1" applyBorder="1" applyAlignment="1" applyProtection="1">
      <alignment horizontal="right" vertical="center" shrinkToFit="1"/>
    </xf>
    <xf numFmtId="178" fontId="49" fillId="0" borderId="28" xfId="28" applyNumberFormat="1" applyFont="1" applyFill="1" applyBorder="1" applyAlignment="1" applyProtection="1">
      <alignment horizontal="right" vertical="center" shrinkToFit="1"/>
    </xf>
    <xf numFmtId="0" fontId="104" fillId="0" borderId="142" xfId="0" applyFont="1" applyBorder="1" applyAlignment="1" applyProtection="1">
      <alignment horizontal="center" vertical="center"/>
    </xf>
    <xf numFmtId="0" fontId="104" fillId="0" borderId="41" xfId="0" applyFont="1" applyBorder="1" applyAlignment="1" applyProtection="1">
      <alignment horizontal="center" vertical="center"/>
    </xf>
    <xf numFmtId="0" fontId="104" fillId="0" borderId="143" xfId="0" applyFont="1" applyBorder="1" applyAlignment="1" applyProtection="1">
      <alignment horizontal="center" vertical="center"/>
    </xf>
    <xf numFmtId="0" fontId="104" fillId="0" borderId="17" xfId="0" applyFont="1" applyBorder="1" applyAlignment="1" applyProtection="1">
      <alignment horizontal="center" vertical="center"/>
    </xf>
    <xf numFmtId="0" fontId="104" fillId="0" borderId="18" xfId="0" applyFont="1" applyBorder="1" applyAlignment="1" applyProtection="1">
      <alignment horizontal="center" vertical="center"/>
    </xf>
    <xf numFmtId="0" fontId="104" fillId="0" borderId="19" xfId="0" applyFont="1" applyBorder="1" applyAlignment="1" applyProtection="1">
      <alignment horizontal="center" vertical="center"/>
    </xf>
    <xf numFmtId="178" fontId="49" fillId="25" borderId="144" xfId="28" applyNumberFormat="1" applyFont="1" applyFill="1" applyBorder="1" applyAlignment="1" applyProtection="1">
      <alignment horizontal="center" vertical="center"/>
    </xf>
    <xf numFmtId="178" fontId="49" fillId="25" borderId="92" xfId="28" applyNumberFormat="1" applyFont="1" applyFill="1" applyBorder="1" applyAlignment="1" applyProtection="1">
      <alignment horizontal="center" vertical="center"/>
    </xf>
    <xf numFmtId="0" fontId="49" fillId="0" borderId="141" xfId="0" applyFont="1" applyBorder="1" applyAlignment="1" applyProtection="1">
      <alignment horizontal="center" vertical="center" wrapText="1"/>
    </xf>
    <xf numFmtId="0" fontId="49" fillId="0" borderId="100" xfId="0" applyFont="1" applyBorder="1" applyAlignment="1" applyProtection="1">
      <alignment horizontal="center" vertical="center" wrapText="1"/>
    </xf>
    <xf numFmtId="0" fontId="108" fillId="31" borderId="119" xfId="0" applyFont="1" applyFill="1" applyBorder="1" applyAlignment="1" applyProtection="1">
      <alignment horizontal="center" vertical="center" shrinkToFit="1"/>
      <protection locked="0"/>
    </xf>
    <xf numFmtId="0" fontId="108" fillId="31" borderId="75" xfId="0" applyFont="1" applyFill="1" applyBorder="1" applyAlignment="1" applyProtection="1">
      <alignment horizontal="center" vertical="center" shrinkToFit="1"/>
      <protection locked="0"/>
    </xf>
    <xf numFmtId="178" fontId="49" fillId="25" borderId="119" xfId="28" applyNumberFormat="1" applyFont="1" applyFill="1" applyBorder="1" applyAlignment="1" applyProtection="1">
      <alignment horizontal="center" vertical="center" shrinkToFit="1"/>
    </xf>
    <xf numFmtId="178" fontId="49" fillId="25" borderId="75" xfId="28" applyNumberFormat="1" applyFont="1" applyFill="1" applyBorder="1" applyAlignment="1" applyProtection="1">
      <alignment horizontal="center" vertical="center" shrinkToFit="1"/>
    </xf>
    <xf numFmtId="0" fontId="43" fillId="25" borderId="142" xfId="0" applyFont="1" applyFill="1" applyBorder="1" applyAlignment="1" applyProtection="1">
      <alignment horizontal="center" vertical="center"/>
    </xf>
    <xf numFmtId="0" fontId="43" fillId="25" borderId="17" xfId="0" applyFont="1" applyFill="1" applyBorder="1" applyAlignment="1" applyProtection="1">
      <alignment horizontal="center" vertical="center"/>
    </xf>
    <xf numFmtId="0" fontId="49" fillId="0" borderId="155" xfId="0" applyFont="1" applyBorder="1" applyAlignment="1" applyProtection="1">
      <alignment horizontal="center" vertical="center" shrinkToFit="1"/>
    </xf>
    <xf numFmtId="0" fontId="49" fillId="0" borderId="157" xfId="0" applyFont="1" applyBorder="1" applyAlignment="1" applyProtection="1">
      <alignment horizontal="center" vertical="center" shrinkToFit="1"/>
    </xf>
    <xf numFmtId="0" fontId="49" fillId="0" borderId="156" xfId="0" applyFont="1" applyBorder="1" applyAlignment="1" applyProtection="1">
      <alignment horizontal="center" vertical="center" shrinkToFit="1"/>
    </xf>
    <xf numFmtId="0" fontId="43" fillId="0" borderId="142" xfId="0" applyFont="1" applyBorder="1" applyAlignment="1" applyProtection="1">
      <alignment horizontal="left" vertical="center" wrapText="1"/>
    </xf>
    <xf numFmtId="0" fontId="43" fillId="0" borderId="32" xfId="0" applyFont="1" applyBorder="1" applyAlignment="1" applyProtection="1">
      <alignment horizontal="left" vertical="center" wrapText="1"/>
    </xf>
    <xf numFmtId="0" fontId="43" fillId="0" borderId="155" xfId="0" applyFont="1" applyBorder="1" applyAlignment="1" applyProtection="1">
      <alignment horizontal="left" vertical="center" wrapText="1"/>
    </xf>
    <xf numFmtId="177" fontId="43" fillId="0" borderId="78" xfId="0" applyNumberFormat="1" applyFont="1" applyBorder="1" applyAlignment="1" applyProtection="1">
      <alignment horizontal="center" vertical="center" shrinkToFit="1"/>
      <protection locked="0"/>
    </xf>
    <xf numFmtId="177" fontId="43" fillId="0" borderId="146" xfId="0" applyNumberFormat="1" applyFont="1" applyBorder="1" applyAlignment="1" applyProtection="1">
      <alignment horizontal="center" vertical="center" shrinkToFit="1"/>
      <protection locked="0"/>
    </xf>
    <xf numFmtId="0" fontId="43" fillId="25" borderId="20" xfId="0" applyFont="1" applyFill="1" applyBorder="1" applyAlignment="1" applyProtection="1">
      <alignment horizontal="center" vertical="center"/>
      <protection locked="0"/>
    </xf>
    <xf numFmtId="0" fontId="43" fillId="25" borderId="157" xfId="0" applyFont="1" applyFill="1" applyBorder="1" applyAlignment="1" applyProtection="1">
      <alignment horizontal="center" vertical="center"/>
      <protection locked="0"/>
    </xf>
    <xf numFmtId="38" fontId="49" fillId="0" borderId="82" xfId="34" applyFont="1" applyFill="1" applyBorder="1" applyAlignment="1" applyProtection="1">
      <alignment horizontal="right" vertical="center" shrinkToFit="1"/>
    </xf>
    <xf numFmtId="38" fontId="49" fillId="0" borderId="145" xfId="34" applyFont="1" applyFill="1" applyBorder="1" applyAlignment="1" applyProtection="1">
      <alignment horizontal="right" vertical="center" shrinkToFit="1"/>
    </xf>
    <xf numFmtId="0" fontId="108" fillId="32" borderId="119" xfId="0" applyFont="1" applyFill="1" applyBorder="1" applyAlignment="1" applyProtection="1">
      <alignment horizontal="center" vertical="center" shrinkToFit="1"/>
      <protection locked="0"/>
    </xf>
    <xf numFmtId="0" fontId="108" fillId="32" borderId="75" xfId="0" applyFont="1" applyFill="1" applyBorder="1" applyAlignment="1" applyProtection="1">
      <alignment horizontal="center" vertical="center" shrinkToFit="1"/>
      <protection locked="0"/>
    </xf>
    <xf numFmtId="0" fontId="104" fillId="25" borderId="20" xfId="0" applyFont="1" applyFill="1" applyBorder="1" applyAlignment="1" applyProtection="1">
      <alignment horizontal="center" vertical="center" shrinkToFit="1"/>
    </xf>
    <xf numFmtId="0" fontId="104" fillId="25" borderId="157" xfId="0" applyFont="1" applyFill="1" applyBorder="1" applyAlignment="1" applyProtection="1">
      <alignment horizontal="center" vertical="center" shrinkToFit="1"/>
    </xf>
    <xf numFmtId="38" fontId="49" fillId="0" borderId="119" xfId="34" applyFont="1" applyFill="1" applyBorder="1" applyAlignment="1" applyProtection="1">
      <alignment horizontal="right" vertical="center" shrinkToFit="1"/>
    </xf>
    <xf numFmtId="0" fontId="43" fillId="25" borderId="141" xfId="0" applyFont="1" applyFill="1" applyBorder="1" applyAlignment="1" applyProtection="1">
      <alignment horizontal="center" vertical="center" textRotation="255" wrapText="1"/>
    </xf>
    <xf numFmtId="0" fontId="43" fillId="25" borderId="137" xfId="0" applyFont="1" applyFill="1" applyBorder="1" applyAlignment="1" applyProtection="1">
      <alignment horizontal="center" vertical="center" textRotation="255" wrapText="1"/>
    </xf>
    <xf numFmtId="0" fontId="49" fillId="25" borderId="142" xfId="0" applyFont="1" applyFill="1" applyBorder="1" applyAlignment="1" applyProtection="1">
      <alignment horizontal="center" vertical="center" wrapText="1"/>
    </xf>
    <xf numFmtId="0" fontId="49" fillId="25" borderId="155" xfId="0" applyFont="1" applyFill="1" applyBorder="1" applyAlignment="1" applyProtection="1">
      <alignment horizontal="center" vertical="center" wrapText="1"/>
    </xf>
    <xf numFmtId="0" fontId="104" fillId="0" borderId="14" xfId="0" applyFont="1" applyBorder="1" applyAlignment="1" applyProtection="1">
      <alignment horizontal="center" vertical="center" shrinkToFit="1"/>
    </xf>
    <xf numFmtId="0" fontId="104" fillId="0" borderId="155" xfId="0" applyFont="1" applyBorder="1" applyAlignment="1" applyProtection="1">
      <alignment horizontal="center" vertical="center" shrinkToFit="1"/>
    </xf>
    <xf numFmtId="0" fontId="104" fillId="0" borderId="15" xfId="0" applyFont="1" applyBorder="1" applyAlignment="1" applyProtection="1">
      <alignment horizontal="center" vertical="center"/>
    </xf>
    <xf numFmtId="0" fontId="104" fillId="0" borderId="156" xfId="0" applyFont="1" applyBorder="1" applyAlignment="1" applyProtection="1">
      <alignment horizontal="center" vertical="center"/>
    </xf>
    <xf numFmtId="0" fontId="43" fillId="25" borderId="76" xfId="0" applyFont="1" applyFill="1" applyBorder="1" applyAlignment="1" applyProtection="1">
      <alignment horizontal="center" vertical="center" wrapText="1"/>
    </xf>
    <xf numFmtId="0" fontId="43" fillId="25" borderId="106" xfId="0" applyFont="1" applyFill="1" applyBorder="1" applyAlignment="1" applyProtection="1">
      <alignment horizontal="center" vertical="center" wrapText="1"/>
    </xf>
    <xf numFmtId="0" fontId="49" fillId="25" borderId="28" xfId="0" applyFont="1" applyFill="1" applyBorder="1" applyAlignment="1" applyProtection="1">
      <alignment horizontal="center" vertical="center"/>
    </xf>
    <xf numFmtId="0" fontId="49" fillId="25" borderId="41" xfId="0" applyFont="1" applyFill="1" applyBorder="1" applyAlignment="1" applyProtection="1">
      <alignment horizontal="center" vertical="center"/>
    </xf>
    <xf numFmtId="0" fontId="49" fillId="25" borderId="143" xfId="0" applyFont="1" applyFill="1" applyBorder="1" applyAlignment="1" applyProtection="1">
      <alignment horizontal="center" vertical="center"/>
    </xf>
    <xf numFmtId="0" fontId="49" fillId="25" borderId="140" xfId="0" applyFont="1" applyFill="1" applyBorder="1" applyAlignment="1" applyProtection="1">
      <alignment horizontal="center" vertical="center"/>
    </xf>
    <xf numFmtId="0" fontId="49" fillId="25" borderId="86" xfId="0" applyFont="1" applyFill="1" applyBorder="1" applyAlignment="1" applyProtection="1">
      <alignment horizontal="center" vertical="center"/>
    </xf>
    <xf numFmtId="0" fontId="49" fillId="25" borderId="139" xfId="0" applyFont="1" applyFill="1" applyBorder="1" applyAlignment="1" applyProtection="1">
      <alignment horizontal="center" vertical="center"/>
    </xf>
    <xf numFmtId="0" fontId="72" fillId="0" borderId="142" xfId="0" applyFont="1" applyBorder="1" applyAlignment="1" applyProtection="1">
      <alignment horizontal="center" vertical="center" wrapText="1"/>
    </xf>
    <xf numFmtId="0" fontId="72" fillId="0" borderId="41" xfId="0" applyFont="1" applyBorder="1" applyAlignment="1" applyProtection="1">
      <alignment horizontal="center" vertical="center" wrapText="1"/>
    </xf>
    <xf numFmtId="0" fontId="72" fillId="0" borderId="143" xfId="0" applyFont="1" applyBorder="1" applyAlignment="1" applyProtection="1">
      <alignment horizontal="center" vertical="center" wrapText="1"/>
    </xf>
    <xf numFmtId="0" fontId="72" fillId="0" borderId="155" xfId="0" applyFont="1" applyBorder="1" applyAlignment="1" applyProtection="1">
      <alignment horizontal="center" vertical="center" wrapText="1"/>
    </xf>
    <xf numFmtId="0" fontId="72" fillId="0" borderId="157" xfId="0" applyFont="1" applyBorder="1" applyAlignment="1" applyProtection="1">
      <alignment horizontal="center" vertical="center" wrapText="1"/>
    </xf>
    <xf numFmtId="0" fontId="72" fillId="0" borderId="156" xfId="0" applyFont="1" applyBorder="1" applyAlignment="1" applyProtection="1">
      <alignment horizontal="center" vertical="center" wrapText="1"/>
    </xf>
    <xf numFmtId="0" fontId="49" fillId="25" borderId="50" xfId="0" applyFont="1" applyFill="1" applyBorder="1" applyAlignment="1" applyProtection="1">
      <alignment horizontal="center" vertical="center" wrapText="1"/>
    </xf>
    <xf numFmtId="178" fontId="49" fillId="25" borderId="79" xfId="28" applyNumberFormat="1" applyFont="1" applyFill="1" applyBorder="1" applyAlignment="1" applyProtection="1">
      <alignment horizontal="right" vertical="center" shrinkToFit="1"/>
    </xf>
    <xf numFmtId="178" fontId="49" fillId="25" borderId="10" xfId="28" applyNumberFormat="1" applyFont="1" applyFill="1" applyBorder="1" applyAlignment="1" applyProtection="1">
      <alignment horizontal="right" vertical="center" shrinkToFit="1"/>
    </xf>
    <xf numFmtId="178" fontId="49" fillId="25" borderId="13" xfId="28" applyNumberFormat="1" applyFont="1" applyFill="1" applyBorder="1" applyAlignment="1" applyProtection="1">
      <alignment horizontal="right" vertical="center" shrinkToFit="1"/>
    </xf>
    <xf numFmtId="178" fontId="49" fillId="25" borderId="28" xfId="28" applyNumberFormat="1" applyFont="1" applyFill="1" applyBorder="1" applyAlignment="1" applyProtection="1">
      <alignment horizontal="right" vertical="center" shrinkToFit="1"/>
    </xf>
    <xf numFmtId="0" fontId="49" fillId="25" borderId="21" xfId="0" applyFont="1" applyFill="1" applyBorder="1" applyAlignment="1" applyProtection="1">
      <alignment horizontal="center" vertical="center" wrapText="1"/>
    </xf>
    <xf numFmtId="0" fontId="49" fillId="25" borderId="26" xfId="0" applyFont="1" applyFill="1" applyBorder="1" applyAlignment="1" applyProtection="1">
      <alignment horizontal="center" vertical="center"/>
    </xf>
    <xf numFmtId="0" fontId="72" fillId="25" borderId="144" xfId="0" applyFont="1" applyFill="1" applyBorder="1" applyAlignment="1" applyProtection="1">
      <alignment horizontal="center" vertical="center" wrapText="1"/>
    </xf>
    <xf numFmtId="0" fontId="72" fillId="25" borderId="146" xfId="0" applyFont="1" applyFill="1" applyBorder="1" applyAlignment="1" applyProtection="1">
      <alignment horizontal="center" vertical="center" wrapText="1"/>
    </xf>
    <xf numFmtId="0" fontId="30" fillId="0" borderId="157" xfId="0" applyFont="1" applyBorder="1" applyAlignment="1" applyProtection="1">
      <alignment horizontal="center" vertical="center" shrinkToFit="1"/>
    </xf>
    <xf numFmtId="0" fontId="49" fillId="0" borderId="0" xfId="0" applyFont="1" applyBorder="1" applyAlignment="1" applyProtection="1">
      <alignment horizontal="center" vertical="center" shrinkToFit="1"/>
    </xf>
    <xf numFmtId="0" fontId="110" fillId="0" borderId="187" xfId="0" applyFont="1" applyBorder="1" applyAlignment="1" applyProtection="1">
      <alignment horizontal="center" vertical="center" wrapText="1"/>
    </xf>
    <xf numFmtId="0" fontId="38" fillId="25" borderId="14" xfId="0" applyFont="1" applyFill="1" applyBorder="1" applyAlignment="1" applyProtection="1">
      <alignment horizontal="left" vertical="center" wrapText="1"/>
    </xf>
    <xf numFmtId="0" fontId="38" fillId="25" borderId="12" xfId="0" applyFont="1" applyFill="1" applyBorder="1" applyAlignment="1" applyProtection="1">
      <alignment horizontal="left" vertical="center" wrapText="1"/>
    </xf>
    <xf numFmtId="0" fontId="38" fillId="25" borderId="17" xfId="0" applyFont="1" applyFill="1" applyBorder="1" applyAlignment="1" applyProtection="1">
      <alignment horizontal="left" vertical="center" wrapText="1"/>
    </xf>
    <xf numFmtId="0" fontId="38" fillId="25" borderId="18" xfId="0" applyFont="1" applyFill="1" applyBorder="1" applyAlignment="1" applyProtection="1">
      <alignment horizontal="left" vertical="center" wrapText="1"/>
    </xf>
    <xf numFmtId="0" fontId="38" fillId="25" borderId="80" xfId="0" applyFont="1" applyFill="1" applyBorder="1" applyAlignment="1" applyProtection="1">
      <alignment horizontal="left" vertical="center" wrapText="1"/>
    </xf>
    <xf numFmtId="0" fontId="96" fillId="0" borderId="196" xfId="0" applyFont="1" applyBorder="1" applyAlignment="1" applyProtection="1">
      <alignment horizontal="left" vertical="center" wrapText="1"/>
    </xf>
    <xf numFmtId="0" fontId="49" fillId="25" borderId="40" xfId="0" applyFont="1" applyFill="1" applyBorder="1" applyAlignment="1" applyProtection="1">
      <alignment horizontal="center" vertical="center" wrapText="1"/>
    </xf>
    <xf numFmtId="0" fontId="49" fillId="25" borderId="143" xfId="0" applyFont="1" applyFill="1" applyBorder="1" applyAlignment="1" applyProtection="1">
      <alignment horizontal="center" vertical="center" wrapText="1"/>
    </xf>
    <xf numFmtId="0" fontId="49" fillId="25" borderId="160" xfId="0" applyFont="1" applyFill="1" applyBorder="1" applyAlignment="1" applyProtection="1">
      <alignment horizontal="center" vertical="center" wrapText="1"/>
    </xf>
    <xf numFmtId="0" fontId="49" fillId="25" borderId="156" xfId="0" applyFont="1" applyFill="1" applyBorder="1" applyAlignment="1" applyProtection="1">
      <alignment horizontal="center" vertical="center" wrapText="1"/>
    </xf>
    <xf numFmtId="0" fontId="72" fillId="0" borderId="109" xfId="0" applyFont="1" applyBorder="1" applyAlignment="1" applyProtection="1">
      <alignment horizontal="center" vertical="center" wrapText="1"/>
    </xf>
    <xf numFmtId="0" fontId="95" fillId="25" borderId="183" xfId="0" applyFont="1" applyFill="1" applyBorder="1" applyAlignment="1" applyProtection="1">
      <alignment horizontal="right" vertical="center"/>
    </xf>
    <xf numFmtId="0" fontId="95" fillId="0" borderId="187" xfId="0" applyFont="1" applyBorder="1" applyAlignment="1" applyProtection="1">
      <alignment horizontal="left" vertical="center" wrapText="1"/>
    </xf>
    <xf numFmtId="0" fontId="95" fillId="0" borderId="183" xfId="0" applyFont="1" applyBorder="1" applyAlignment="1" applyProtection="1">
      <alignment horizontal="left" vertical="center" wrapText="1"/>
    </xf>
    <xf numFmtId="177" fontId="43" fillId="0" borderId="13" xfId="0" applyNumberFormat="1" applyFont="1" applyBorder="1" applyAlignment="1" applyProtection="1">
      <alignment horizontal="center" vertical="center" wrapText="1"/>
      <protection locked="0"/>
    </xf>
    <xf numFmtId="177" fontId="43" fillId="0" borderId="145" xfId="0" applyNumberFormat="1" applyFont="1" applyBorder="1" applyAlignment="1" applyProtection="1">
      <alignment horizontal="center" vertical="center" wrapText="1"/>
      <protection locked="0"/>
    </xf>
    <xf numFmtId="177" fontId="49" fillId="0" borderId="13" xfId="0" applyNumberFormat="1" applyFont="1" applyBorder="1" applyAlignment="1" applyProtection="1">
      <alignment horizontal="right" vertical="center" wrapText="1"/>
      <protection locked="0"/>
    </xf>
    <xf numFmtId="177" fontId="49" fillId="0" borderId="145" xfId="0" applyNumberFormat="1" applyFont="1" applyBorder="1" applyAlignment="1" applyProtection="1">
      <alignment horizontal="right" vertical="center" wrapText="1"/>
      <protection locked="0"/>
    </xf>
    <xf numFmtId="0" fontId="38" fillId="0" borderId="78" xfId="0" applyFont="1" applyBorder="1" applyAlignment="1" applyProtection="1">
      <alignment horizontal="center" vertical="center" wrapText="1"/>
      <protection locked="0"/>
    </xf>
    <xf numFmtId="0" fontId="38" fillId="0" borderId="146" xfId="0" applyFont="1" applyBorder="1" applyAlignment="1" applyProtection="1">
      <alignment horizontal="center" vertical="center" wrapText="1"/>
      <protection locked="0"/>
    </xf>
    <xf numFmtId="177" fontId="49" fillId="0" borderId="119" xfId="0" applyNumberFormat="1" applyFont="1" applyBorder="1" applyAlignment="1" applyProtection="1">
      <alignment horizontal="right" vertical="center" wrapText="1"/>
      <protection locked="0"/>
    </xf>
    <xf numFmtId="177" fontId="49" fillId="0" borderId="75" xfId="0" applyNumberFormat="1" applyFont="1" applyBorder="1" applyAlignment="1" applyProtection="1">
      <alignment horizontal="right" vertical="center" wrapText="1"/>
      <protection locked="0"/>
    </xf>
    <xf numFmtId="0" fontId="0" fillId="25" borderId="112" xfId="0" applyFont="1" applyFill="1" applyBorder="1" applyAlignment="1" applyProtection="1">
      <alignment horizontal="left" vertical="center" wrapText="1"/>
    </xf>
    <xf numFmtId="177" fontId="43" fillId="0" borderId="144" xfId="0" applyNumberFormat="1" applyFont="1" applyBorder="1" applyAlignment="1" applyProtection="1">
      <alignment horizontal="center" vertical="center" wrapText="1"/>
      <protection locked="0"/>
    </xf>
    <xf numFmtId="177" fontId="43" fillId="0" borderId="92" xfId="0" applyNumberFormat="1" applyFont="1" applyBorder="1" applyAlignment="1" applyProtection="1">
      <alignment horizontal="center" vertical="center" wrapText="1"/>
      <protection locked="0"/>
    </xf>
    <xf numFmtId="0" fontId="96" fillId="0" borderId="184" xfId="0" applyFont="1" applyBorder="1" applyAlignment="1" applyProtection="1">
      <alignment horizontal="center" vertical="center" wrapText="1"/>
    </xf>
    <xf numFmtId="0" fontId="96" fillId="0" borderId="186" xfId="0" applyFont="1" applyBorder="1" applyAlignment="1" applyProtection="1">
      <alignment horizontal="center" vertical="center" wrapText="1"/>
    </xf>
    <xf numFmtId="0" fontId="96" fillId="0" borderId="199" xfId="0" applyFont="1" applyBorder="1" applyAlignment="1" applyProtection="1">
      <alignment horizontal="center" vertical="center"/>
    </xf>
    <xf numFmtId="0" fontId="96" fillId="0" borderId="194" xfId="0" applyFont="1" applyBorder="1" applyAlignment="1" applyProtection="1">
      <alignment horizontal="center" vertical="center"/>
    </xf>
    <xf numFmtId="0" fontId="96" fillId="0" borderId="197" xfId="0" applyFont="1" applyBorder="1" applyAlignment="1" applyProtection="1">
      <alignment horizontal="center" vertical="center"/>
    </xf>
    <xf numFmtId="0" fontId="96" fillId="0" borderId="198" xfId="0" applyFont="1" applyBorder="1" applyAlignment="1" applyProtection="1">
      <alignment horizontal="center" vertical="center"/>
    </xf>
    <xf numFmtId="0" fontId="96" fillId="0" borderId="190" xfId="0" applyFont="1" applyBorder="1" applyAlignment="1" applyProtection="1">
      <alignment horizontal="center" vertical="center"/>
    </xf>
    <xf numFmtId="0" fontId="96" fillId="0" borderId="195" xfId="0" applyFont="1" applyBorder="1" applyAlignment="1" applyProtection="1">
      <alignment horizontal="center" vertical="center"/>
    </xf>
    <xf numFmtId="177" fontId="49" fillId="0" borderId="13" xfId="0" applyNumberFormat="1" applyFont="1" applyBorder="1" applyAlignment="1" applyProtection="1">
      <alignment horizontal="center" vertical="center"/>
      <protection locked="0"/>
    </xf>
    <xf numFmtId="177" fontId="49" fillId="0" borderId="145" xfId="0" applyNumberFormat="1" applyFont="1" applyBorder="1" applyAlignment="1" applyProtection="1">
      <alignment horizontal="center" vertical="center"/>
      <protection locked="0"/>
    </xf>
    <xf numFmtId="177" fontId="43" fillId="0" borderId="182" xfId="0" applyNumberFormat="1" applyFont="1" applyBorder="1" applyAlignment="1" applyProtection="1">
      <alignment horizontal="center" vertical="center"/>
      <protection locked="0"/>
    </xf>
    <xf numFmtId="177" fontId="43" fillId="0" borderId="151" xfId="0" applyNumberFormat="1" applyFont="1" applyBorder="1" applyAlignment="1" applyProtection="1">
      <alignment horizontal="center" vertical="center"/>
      <protection locked="0"/>
    </xf>
    <xf numFmtId="177" fontId="72" fillId="25" borderId="14" xfId="0" applyNumberFormat="1" applyFont="1" applyFill="1" applyBorder="1" applyAlignment="1" applyProtection="1">
      <alignment horizontal="right" vertical="center"/>
    </xf>
    <xf numFmtId="177" fontId="72" fillId="25" borderId="155" xfId="0" applyNumberFormat="1" applyFont="1" applyFill="1" applyBorder="1" applyAlignment="1" applyProtection="1">
      <alignment horizontal="right" vertical="center"/>
    </xf>
    <xf numFmtId="177" fontId="49" fillId="0" borderId="182" xfId="0" applyNumberFormat="1" applyFont="1" applyBorder="1" applyAlignment="1" applyProtection="1">
      <alignment horizontal="center" vertical="center"/>
    </xf>
    <xf numFmtId="177" fontId="49" fillId="0" borderId="151" xfId="0" applyNumberFormat="1" applyFont="1" applyBorder="1" applyAlignment="1" applyProtection="1">
      <alignment horizontal="center" vertical="center"/>
    </xf>
    <xf numFmtId="177" fontId="49" fillId="25" borderId="13" xfId="0" applyNumberFormat="1" applyFont="1" applyFill="1" applyBorder="1" applyAlignment="1" applyProtection="1">
      <alignment horizontal="right" vertical="center"/>
    </xf>
    <xf numFmtId="177" fontId="49" fillId="25" borderId="145" xfId="0" applyNumberFormat="1" applyFont="1" applyFill="1" applyBorder="1" applyAlignment="1" applyProtection="1">
      <alignment horizontal="right" vertical="center"/>
    </xf>
    <xf numFmtId="0" fontId="43" fillId="32" borderId="20" xfId="0" applyFont="1" applyFill="1" applyBorder="1" applyAlignment="1" applyProtection="1">
      <alignment horizontal="center" vertical="center"/>
      <protection locked="0"/>
    </xf>
    <xf numFmtId="0" fontId="43" fillId="32" borderId="157" xfId="0" applyFont="1" applyFill="1" applyBorder="1" applyAlignment="1" applyProtection="1">
      <alignment horizontal="center" vertical="center"/>
      <protection locked="0"/>
    </xf>
    <xf numFmtId="178" fontId="49" fillId="0" borderId="13" xfId="28" applyNumberFormat="1" applyFont="1" applyFill="1" applyBorder="1" applyAlignment="1" applyProtection="1">
      <alignment horizontal="center" vertical="center" shrinkToFit="1"/>
    </xf>
    <xf numFmtId="178" fontId="49" fillId="0" borderId="145" xfId="28" applyNumberFormat="1" applyFont="1" applyFill="1" applyBorder="1" applyAlignment="1" applyProtection="1">
      <alignment horizontal="center" vertical="center" shrinkToFit="1"/>
    </xf>
    <xf numFmtId="178" fontId="49" fillId="0" borderId="81" xfId="28" applyNumberFormat="1" applyFont="1" applyFill="1" applyBorder="1" applyAlignment="1" applyProtection="1">
      <alignment horizontal="center" vertical="center"/>
    </xf>
    <xf numFmtId="178" fontId="49" fillId="0" borderId="146" xfId="28" applyNumberFormat="1" applyFont="1" applyFill="1" applyBorder="1" applyAlignment="1" applyProtection="1">
      <alignment horizontal="center" vertical="center"/>
    </xf>
    <xf numFmtId="0" fontId="108" fillId="32" borderId="13" xfId="0" applyFont="1" applyFill="1" applyBorder="1" applyAlignment="1" applyProtection="1">
      <alignment horizontal="center" vertical="center" shrinkToFit="1"/>
      <protection locked="0"/>
    </xf>
    <xf numFmtId="0" fontId="108" fillId="32" borderId="145" xfId="0" applyFont="1" applyFill="1" applyBorder="1" applyAlignment="1" applyProtection="1">
      <alignment horizontal="center" vertical="center" shrinkToFit="1"/>
      <protection locked="0"/>
    </xf>
    <xf numFmtId="177" fontId="49" fillId="0" borderId="119" xfId="0" applyNumberFormat="1" applyFont="1" applyBorder="1" applyAlignment="1" applyProtection="1">
      <alignment horizontal="right" vertical="center"/>
    </xf>
    <xf numFmtId="177" fontId="49" fillId="0" borderId="75" xfId="0" applyNumberFormat="1" applyFont="1" applyBorder="1" applyAlignment="1" applyProtection="1">
      <alignment horizontal="right" vertical="center"/>
    </xf>
    <xf numFmtId="177" fontId="49" fillId="0" borderId="119" xfId="0" applyNumberFormat="1" applyFont="1" applyBorder="1" applyAlignment="1" applyProtection="1">
      <alignment horizontal="center" vertical="center"/>
      <protection locked="0"/>
    </xf>
    <xf numFmtId="177" fontId="49" fillId="0" borderId="75" xfId="0" applyNumberFormat="1" applyFont="1" applyBorder="1" applyAlignment="1" applyProtection="1">
      <alignment horizontal="center" vertical="center"/>
      <protection locked="0"/>
    </xf>
    <xf numFmtId="177" fontId="43" fillId="0" borderId="82" xfId="0" applyNumberFormat="1" applyFont="1" applyBorder="1" applyAlignment="1" applyProtection="1">
      <alignment horizontal="center" vertical="center"/>
      <protection locked="0"/>
    </xf>
    <xf numFmtId="177" fontId="49" fillId="0" borderId="142" xfId="0" applyNumberFormat="1" applyFont="1" applyBorder="1" applyAlignment="1" applyProtection="1">
      <alignment horizontal="right" vertical="center"/>
    </xf>
    <xf numFmtId="177" fontId="49" fillId="0" borderId="17" xfId="0" applyNumberFormat="1" applyFont="1" applyBorder="1" applyAlignment="1" applyProtection="1">
      <alignment horizontal="right" vertical="center"/>
    </xf>
    <xf numFmtId="177" fontId="72" fillId="0" borderId="142" xfId="0" applyNumberFormat="1" applyFont="1" applyBorder="1" applyAlignment="1" applyProtection="1">
      <alignment horizontal="right" vertical="center"/>
    </xf>
    <xf numFmtId="177" fontId="72" fillId="0" borderId="17" xfId="0" applyNumberFormat="1" applyFont="1" applyBorder="1" applyAlignment="1" applyProtection="1">
      <alignment horizontal="right" vertical="center"/>
    </xf>
    <xf numFmtId="177" fontId="49" fillId="0" borderId="40" xfId="0" applyNumberFormat="1" applyFont="1" applyBorder="1" applyAlignment="1" applyProtection="1">
      <alignment horizontal="right" vertical="center"/>
    </xf>
    <xf numFmtId="177" fontId="49" fillId="0" borderId="101" xfId="0" applyNumberFormat="1" applyFont="1" applyBorder="1" applyAlignment="1" applyProtection="1">
      <alignment horizontal="right" vertical="center"/>
    </xf>
    <xf numFmtId="177" fontId="49" fillId="0" borderId="180" xfId="0" applyNumberFormat="1" applyFont="1" applyBorder="1" applyAlignment="1" applyProtection="1">
      <alignment horizontal="center" vertical="center"/>
    </xf>
    <xf numFmtId="177" fontId="49" fillId="0" borderId="181" xfId="0" applyNumberFormat="1" applyFont="1" applyBorder="1" applyAlignment="1" applyProtection="1">
      <alignment horizontal="center" vertical="center"/>
    </xf>
    <xf numFmtId="0" fontId="43" fillId="25" borderId="41" xfId="0" applyFont="1" applyFill="1" applyBorder="1" applyAlignment="1" applyProtection="1">
      <alignment horizontal="center" vertical="center"/>
      <protection locked="0"/>
    </xf>
    <xf numFmtId="0" fontId="43" fillId="25" borderId="18" xfId="0" applyFont="1" applyFill="1" applyBorder="1" applyAlignment="1" applyProtection="1">
      <alignment horizontal="center" vertical="center"/>
      <protection locked="0"/>
    </xf>
    <xf numFmtId="0" fontId="108" fillId="25" borderId="119" xfId="0" applyFont="1" applyFill="1" applyBorder="1" applyAlignment="1" applyProtection="1">
      <alignment horizontal="center" vertical="center" shrinkToFit="1"/>
      <protection locked="0"/>
    </xf>
    <xf numFmtId="0" fontId="108" fillId="25" borderId="75" xfId="0" applyFont="1" applyFill="1" applyBorder="1" applyAlignment="1" applyProtection="1">
      <alignment horizontal="center" vertical="center" shrinkToFit="1"/>
      <protection locked="0"/>
    </xf>
    <xf numFmtId="178" fontId="49" fillId="0" borderId="119" xfId="28" applyNumberFormat="1" applyFont="1" applyFill="1" applyBorder="1" applyAlignment="1" applyProtection="1">
      <alignment horizontal="center" vertical="center" shrinkToFit="1"/>
    </xf>
    <xf numFmtId="178" fontId="49" fillId="0" borderId="75" xfId="28" applyNumberFormat="1" applyFont="1" applyFill="1" applyBorder="1" applyAlignment="1" applyProtection="1">
      <alignment horizontal="center" vertical="center" shrinkToFit="1"/>
    </xf>
    <xf numFmtId="178" fontId="49" fillId="0" borderId="144" xfId="28" applyNumberFormat="1" applyFont="1" applyFill="1" applyBorder="1" applyAlignment="1" applyProtection="1">
      <alignment horizontal="center" vertical="center"/>
    </xf>
    <xf numFmtId="178" fontId="49" fillId="0" borderId="92" xfId="28" applyNumberFormat="1" applyFont="1" applyFill="1" applyBorder="1" applyAlignment="1" applyProtection="1">
      <alignment horizontal="center" vertical="center"/>
    </xf>
    <xf numFmtId="177" fontId="43" fillId="0" borderId="82" xfId="0" applyNumberFormat="1" applyFont="1" applyBorder="1" applyAlignment="1" applyProtection="1">
      <alignment horizontal="center" vertical="center" wrapText="1"/>
      <protection locked="0"/>
    </xf>
    <xf numFmtId="0" fontId="72" fillId="25" borderId="142" xfId="0" applyFont="1" applyFill="1" applyBorder="1" applyAlignment="1" applyProtection="1">
      <alignment horizontal="center" vertical="center" wrapText="1"/>
    </xf>
    <xf numFmtId="0" fontId="72" fillId="25" borderId="155" xfId="0" applyFont="1" applyFill="1" applyBorder="1" applyAlignment="1" applyProtection="1">
      <alignment horizontal="center" vertical="center" wrapText="1"/>
    </xf>
    <xf numFmtId="0" fontId="49" fillId="25" borderId="76" xfId="0" applyFont="1" applyFill="1" applyBorder="1" applyAlignment="1" applyProtection="1">
      <alignment horizontal="center" vertical="center" wrapText="1"/>
    </xf>
    <xf numFmtId="177" fontId="43" fillId="0" borderId="16" xfId="0" applyNumberFormat="1" applyFont="1" applyBorder="1" applyAlignment="1" applyProtection="1">
      <alignment horizontal="center" vertical="center" wrapText="1"/>
      <protection locked="0"/>
    </xf>
    <xf numFmtId="0" fontId="49" fillId="25" borderId="13" xfId="0" applyFont="1" applyFill="1" applyBorder="1" applyAlignment="1" applyProtection="1">
      <alignment horizontal="center" vertical="center"/>
    </xf>
    <xf numFmtId="0" fontId="49" fillId="25" borderId="32" xfId="0" applyFont="1" applyFill="1" applyBorder="1" applyAlignment="1" applyProtection="1">
      <alignment horizontal="center" vertical="center"/>
    </xf>
    <xf numFmtId="0" fontId="49" fillId="25" borderId="16" xfId="0" applyFont="1" applyFill="1" applyBorder="1" applyAlignment="1" applyProtection="1">
      <alignment horizontal="center" vertical="center"/>
    </xf>
    <xf numFmtId="0" fontId="49" fillId="25" borderId="32" xfId="0" applyFont="1" applyFill="1" applyBorder="1" applyAlignment="1" applyProtection="1">
      <alignment horizontal="center" vertical="center" wrapText="1"/>
    </xf>
    <xf numFmtId="177" fontId="38" fillId="0" borderId="13" xfId="0" applyNumberFormat="1" applyFont="1" applyBorder="1" applyAlignment="1" applyProtection="1">
      <alignment horizontal="center" vertical="center" wrapText="1"/>
      <protection locked="0"/>
    </xf>
    <xf numFmtId="177" fontId="38" fillId="0" borderId="145" xfId="0" applyNumberFormat="1" applyFont="1" applyBorder="1" applyAlignment="1" applyProtection="1">
      <alignment horizontal="center" vertical="center" wrapText="1"/>
      <protection locked="0"/>
    </xf>
    <xf numFmtId="0" fontId="110" fillId="0" borderId="203" xfId="0" applyFont="1" applyBorder="1" applyAlignment="1" applyProtection="1">
      <alignment horizontal="center" vertical="center" wrapText="1"/>
    </xf>
    <xf numFmtId="0" fontId="95" fillId="0" borderId="204" xfId="0" applyFont="1" applyBorder="1" applyAlignment="1" applyProtection="1">
      <alignment horizontal="center" vertical="center" wrapText="1"/>
    </xf>
    <xf numFmtId="0" fontId="95" fillId="0" borderId="205" xfId="0" applyFont="1" applyBorder="1" applyAlignment="1" applyProtection="1">
      <alignment horizontal="center" vertical="center" wrapText="1"/>
    </xf>
    <xf numFmtId="0" fontId="95" fillId="0" borderId="206" xfId="0" applyFont="1" applyBorder="1" applyAlignment="1" applyProtection="1">
      <alignment horizontal="center" vertical="center" wrapText="1"/>
    </xf>
    <xf numFmtId="0" fontId="95" fillId="0" borderId="196" xfId="0" applyFont="1" applyBorder="1" applyAlignment="1" applyProtection="1">
      <alignment horizontal="center" vertical="center" wrapText="1"/>
    </xf>
    <xf numFmtId="0" fontId="95" fillId="0" borderId="207" xfId="0" applyFont="1" applyBorder="1" applyAlignment="1" applyProtection="1">
      <alignment horizontal="center" vertical="center" wrapText="1"/>
    </xf>
    <xf numFmtId="0" fontId="38" fillId="25" borderId="20" xfId="0" applyFont="1" applyFill="1" applyBorder="1" applyAlignment="1" applyProtection="1">
      <alignment horizontal="left" vertical="center"/>
    </xf>
    <xf numFmtId="0" fontId="38" fillId="25" borderId="37" xfId="0" applyFont="1" applyFill="1" applyBorder="1" applyAlignment="1" applyProtection="1">
      <alignment horizontal="left" vertical="center"/>
    </xf>
    <xf numFmtId="0" fontId="33" fillId="0" borderId="40" xfId="0" applyFont="1" applyBorder="1" applyAlignment="1">
      <alignment horizontal="center" vertical="center" wrapText="1"/>
    </xf>
    <xf numFmtId="0" fontId="33" fillId="0" borderId="33" xfId="0" applyFont="1" applyBorder="1" applyAlignment="1">
      <alignment horizontal="center" vertical="center" wrapText="1"/>
    </xf>
    <xf numFmtId="0" fontId="33" fillId="0" borderId="106" xfId="0" applyFont="1" applyBorder="1" applyAlignment="1">
      <alignment horizontal="center" vertical="center" wrapText="1"/>
    </xf>
    <xf numFmtId="0" fontId="33" fillId="0" borderId="79" xfId="0" applyFont="1" applyBorder="1" applyAlignment="1">
      <alignment horizontal="center" vertical="center" wrapText="1"/>
    </xf>
    <xf numFmtId="0" fontId="33" fillId="0" borderId="21" xfId="0" applyFont="1" applyBorder="1" applyAlignment="1">
      <alignment horizontal="center" vertical="center" wrapText="1"/>
    </xf>
    <xf numFmtId="0" fontId="33" fillId="0" borderId="15" xfId="0" applyFont="1" applyBorder="1" applyAlignment="1">
      <alignment horizontal="center" vertical="center" wrapText="1"/>
    </xf>
    <xf numFmtId="0" fontId="33" fillId="0" borderId="13" xfId="0" applyFont="1" applyBorder="1" applyAlignment="1">
      <alignment horizontal="center" vertical="center" wrapText="1"/>
    </xf>
    <xf numFmtId="0" fontId="33" fillId="0" borderId="78" xfId="0" applyFont="1" applyBorder="1" applyAlignment="1">
      <alignment horizontal="center" vertical="center" wrapText="1"/>
    </xf>
    <xf numFmtId="0" fontId="90" fillId="0" borderId="46" xfId="0" applyFont="1" applyBorder="1" applyAlignment="1">
      <alignment horizontal="center" vertical="center" wrapText="1"/>
    </xf>
    <xf numFmtId="0" fontId="75" fillId="0" borderId="76" xfId="0" applyFont="1" applyBorder="1" applyAlignment="1">
      <alignment horizontal="center" vertical="center" wrapText="1"/>
    </xf>
    <xf numFmtId="0" fontId="75" fillId="0" borderId="23" xfId="0" applyFont="1" applyBorder="1" applyAlignment="1">
      <alignment horizontal="center" vertical="center" wrapText="1"/>
    </xf>
    <xf numFmtId="0" fontId="33" fillId="0" borderId="42" xfId="0" applyFont="1" applyBorder="1" applyAlignment="1">
      <alignment horizontal="center" vertical="center" wrapText="1"/>
    </xf>
    <xf numFmtId="0" fontId="33" fillId="0" borderId="160" xfId="0" applyFont="1" applyBorder="1" applyAlignment="1">
      <alignment horizontal="center" vertical="center" wrapText="1"/>
    </xf>
    <xf numFmtId="0" fontId="33" fillId="0" borderId="159" xfId="0" applyFont="1" applyBorder="1" applyAlignment="1">
      <alignment horizontal="center" vertical="center" wrapText="1"/>
    </xf>
    <xf numFmtId="0" fontId="33" fillId="0" borderId="45" xfId="0" applyFont="1" applyBorder="1" applyAlignment="1">
      <alignment horizontal="center" vertical="center" wrapText="1"/>
    </xf>
    <xf numFmtId="0" fontId="33" fillId="0" borderId="77" xfId="0" applyFont="1" applyBorder="1" applyAlignment="1">
      <alignment horizontal="center" vertical="center" wrapText="1"/>
    </xf>
    <xf numFmtId="0" fontId="33" fillId="0" borderId="50" xfId="0" applyFont="1" applyBorder="1" applyAlignment="1">
      <alignment horizontal="center" vertical="center" wrapText="1"/>
    </xf>
    <xf numFmtId="0" fontId="33" fillId="0" borderId="10" xfId="0" applyFont="1" applyBorder="1" applyAlignment="1">
      <alignment horizontal="center" vertical="center" wrapText="1"/>
    </xf>
    <xf numFmtId="0" fontId="33" fillId="0" borderId="28" xfId="0" applyFont="1" applyBorder="1" applyAlignment="1">
      <alignment horizontal="center" vertical="center" wrapText="1"/>
    </xf>
    <xf numFmtId="0" fontId="33" fillId="0" borderId="22" xfId="0" applyFont="1" applyBorder="1" applyAlignment="1">
      <alignment horizontal="center" vertical="center" wrapText="1"/>
    </xf>
    <xf numFmtId="0" fontId="33" fillId="0" borderId="26" xfId="0" applyFont="1" applyBorder="1" applyAlignment="1">
      <alignment horizontal="center" vertical="center" wrapText="1"/>
    </xf>
    <xf numFmtId="0" fontId="33" fillId="0" borderId="40" xfId="0" applyFont="1" applyBorder="1" applyAlignment="1">
      <alignment horizontal="center" vertical="center"/>
    </xf>
    <xf numFmtId="0" fontId="33" fillId="0" borderId="41" xfId="0" applyFont="1" applyBorder="1" applyAlignment="1">
      <alignment horizontal="center" vertical="center"/>
    </xf>
    <xf numFmtId="0" fontId="33" fillId="0" borderId="42" xfId="0" applyFont="1" applyBorder="1" applyAlignment="1">
      <alignment horizontal="center" vertical="center"/>
    </xf>
    <xf numFmtId="0" fontId="33" fillId="0" borderId="25" xfId="0" applyFont="1" applyBorder="1" applyAlignment="1">
      <alignment horizontal="center" vertical="center" wrapText="1"/>
    </xf>
    <xf numFmtId="0" fontId="33" fillId="0" borderId="30" xfId="0" applyFont="1" applyBorder="1" applyAlignment="1">
      <alignment horizontal="center" vertical="center" wrapText="1"/>
    </xf>
    <xf numFmtId="0" fontId="33" fillId="0" borderId="31" xfId="0" applyFont="1" applyBorder="1" applyAlignment="1">
      <alignment horizontal="center" vertical="center" wrapText="1"/>
    </xf>
    <xf numFmtId="0" fontId="33" fillId="0" borderId="103" xfId="0" applyFont="1" applyBorder="1" applyAlignment="1">
      <alignment horizontal="center" vertical="center" wrapText="1"/>
    </xf>
    <xf numFmtId="0" fontId="33" fillId="0" borderId="12" xfId="0" applyFont="1" applyBorder="1" applyAlignment="1">
      <alignment horizontal="center" vertical="center" wrapText="1"/>
    </xf>
    <xf numFmtId="0" fontId="33" fillId="0" borderId="55" xfId="0" applyFont="1" applyBorder="1" applyAlignment="1">
      <alignment horizontal="center" vertical="center" wrapText="1"/>
    </xf>
    <xf numFmtId="0" fontId="74" fillId="0" borderId="76" xfId="0" applyFont="1" applyBorder="1" applyAlignment="1">
      <alignment horizontal="center" vertical="center" wrapText="1"/>
    </xf>
    <xf numFmtId="0" fontId="74" fillId="0" borderId="54" xfId="0" applyFont="1" applyBorder="1" applyAlignment="1">
      <alignment horizontal="center" vertical="center" wrapText="1"/>
    </xf>
    <xf numFmtId="0" fontId="74" fillId="0" borderId="34" xfId="0" applyFont="1" applyBorder="1" applyAlignment="1">
      <alignment horizontal="center" vertical="center" wrapText="1"/>
    </xf>
    <xf numFmtId="0" fontId="33" fillId="0" borderId="21" xfId="43" applyFont="1" applyBorder="1" applyAlignment="1">
      <alignment horizontal="center" vertical="center" wrapText="1"/>
    </xf>
    <xf numFmtId="0" fontId="33" fillId="0" borderId="22" xfId="43" applyFont="1" applyBorder="1" applyAlignment="1">
      <alignment horizontal="center" vertical="center" wrapText="1"/>
    </xf>
    <xf numFmtId="0" fontId="33" fillId="0" borderId="45" xfId="43" applyFont="1" applyBorder="1" applyAlignment="1">
      <alignment horizontal="center" vertical="center" wrapText="1"/>
    </xf>
    <xf numFmtId="0" fontId="33" fillId="0" borderId="77" xfId="43" applyFont="1" applyBorder="1" applyAlignment="1">
      <alignment horizontal="center" vertical="center" wrapText="1"/>
    </xf>
    <xf numFmtId="0" fontId="90" fillId="0" borderId="109" xfId="0" applyFont="1" applyBorder="1" applyAlignment="1">
      <alignment horizontal="center" vertical="center" wrapText="1"/>
    </xf>
    <xf numFmtId="0" fontId="90" fillId="0" borderId="110" xfId="0" applyFont="1" applyBorder="1" applyAlignment="1">
      <alignment horizontal="center" vertical="center" wrapText="1"/>
    </xf>
    <xf numFmtId="0" fontId="90" fillId="0" borderId="36" xfId="0" applyFont="1" applyBorder="1" applyAlignment="1">
      <alignment horizontal="center" vertical="center" wrapText="1"/>
    </xf>
  </cellXfs>
  <cellStyles count="106">
    <cellStyle name="20% - アクセント 1" xfId="1" builtinId="30" customBuiltin="1"/>
    <cellStyle name="20% - アクセント 1 2" xfId="52" xr:uid="{890BDFB7-E042-40A4-8DC1-AD1E568C83FE}"/>
    <cellStyle name="20% - アクセント 2" xfId="2" builtinId="34" customBuiltin="1"/>
    <cellStyle name="20% - アクセント 2 2" xfId="53" xr:uid="{A93F60BB-CE08-4797-AE23-B534F13282BE}"/>
    <cellStyle name="20% - アクセント 3" xfId="3" builtinId="38" customBuiltin="1"/>
    <cellStyle name="20% - アクセント 3 2" xfId="54" xr:uid="{F66F9971-AA90-4C5B-B7A2-C7CA5C15976D}"/>
    <cellStyle name="20% - アクセント 4" xfId="4" builtinId="42" customBuiltin="1"/>
    <cellStyle name="20% - アクセント 4 2" xfId="55" xr:uid="{2B466ECC-942B-4991-9C9F-2BBDD2D5B754}"/>
    <cellStyle name="20% - アクセント 5" xfId="5" builtinId="46" customBuiltin="1"/>
    <cellStyle name="20% - アクセント 5 2" xfId="56" xr:uid="{B8961D37-298C-4A5C-9E2C-E11527A7B9AC}"/>
    <cellStyle name="20% - アクセント 6" xfId="6" builtinId="50" customBuiltin="1"/>
    <cellStyle name="20% - アクセント 6 2" xfId="57" xr:uid="{9CBD2526-C10D-4332-96EE-F0CCDEEE2F14}"/>
    <cellStyle name="40% - アクセント 1" xfId="7" builtinId="31" customBuiltin="1"/>
    <cellStyle name="40% - アクセント 1 2" xfId="58" xr:uid="{106D1D9E-1519-4420-9FEE-C90CD3F7C606}"/>
    <cellStyle name="40% - アクセント 2" xfId="8" builtinId="35" customBuiltin="1"/>
    <cellStyle name="40% - アクセント 2 2" xfId="59" xr:uid="{FFF19ACF-ADCD-4C41-A627-C188966A39F5}"/>
    <cellStyle name="40% - アクセント 3" xfId="9" builtinId="39" customBuiltin="1"/>
    <cellStyle name="40% - アクセント 3 2" xfId="60" xr:uid="{8473581D-A54A-4699-B310-8C17CEF109B6}"/>
    <cellStyle name="40% - アクセント 4" xfId="10" builtinId="43" customBuiltin="1"/>
    <cellStyle name="40% - アクセント 4 2" xfId="61" xr:uid="{5783AE6D-5BB3-451A-BFD1-EE9C7FCB8AA2}"/>
    <cellStyle name="40% - アクセント 5" xfId="11" builtinId="47" customBuiltin="1"/>
    <cellStyle name="40% - アクセント 5 2" xfId="62" xr:uid="{567B2048-2605-46F9-883E-4FE12F0B09E6}"/>
    <cellStyle name="40% - アクセント 6" xfId="12" builtinId="51" customBuiltin="1"/>
    <cellStyle name="40% - アクセント 6 2" xfId="63" xr:uid="{E159CC8F-A159-4B84-88E6-EB223A750A19}"/>
    <cellStyle name="60% - アクセント 1" xfId="13" builtinId="32" customBuiltin="1"/>
    <cellStyle name="60% - アクセント 1 2" xfId="64" xr:uid="{A0BD033B-82FD-4463-9B9E-998AF0152427}"/>
    <cellStyle name="60% - アクセント 2" xfId="14" builtinId="36" customBuiltin="1"/>
    <cellStyle name="60% - アクセント 2 2" xfId="65" xr:uid="{1A9A8DC4-BB17-4034-9952-459E4ACEFD31}"/>
    <cellStyle name="60% - アクセント 3" xfId="15" builtinId="40" customBuiltin="1"/>
    <cellStyle name="60% - アクセント 3 2" xfId="66" xr:uid="{099F04E3-0E6F-42D2-ABB7-DFC47D1EAA17}"/>
    <cellStyle name="60% - アクセント 4" xfId="16" builtinId="44" customBuiltin="1"/>
    <cellStyle name="60% - アクセント 4 2" xfId="67" xr:uid="{60B227EF-D021-485B-A011-B243C11BA2E0}"/>
    <cellStyle name="60% - アクセント 5" xfId="17" builtinId="48" customBuiltin="1"/>
    <cellStyle name="60% - アクセント 5 2" xfId="68" xr:uid="{91F2547D-4643-4AB1-B18A-868E6C072DD5}"/>
    <cellStyle name="60% - アクセント 6" xfId="18" builtinId="52" customBuiltin="1"/>
    <cellStyle name="60% - アクセント 6 2" xfId="69" xr:uid="{639ACBB3-F444-4498-B607-B04340A3022E}"/>
    <cellStyle name="アクセント 1" xfId="19" builtinId="29" customBuiltin="1"/>
    <cellStyle name="アクセント 1 2" xfId="70" xr:uid="{5D7E33B6-B32A-48C5-8010-D91FBDBB92A5}"/>
    <cellStyle name="アクセント 2" xfId="20" builtinId="33" customBuiltin="1"/>
    <cellStyle name="アクセント 2 2" xfId="71" xr:uid="{D5BD9AE2-C4E3-4DD0-B65B-EA6B98BB64C6}"/>
    <cellStyle name="アクセント 3" xfId="21" builtinId="37" customBuiltin="1"/>
    <cellStyle name="アクセント 3 2" xfId="72" xr:uid="{C2D2059D-AA49-46D4-8C9F-BC6FB034672E}"/>
    <cellStyle name="アクセント 4" xfId="22" builtinId="41" customBuiltin="1"/>
    <cellStyle name="アクセント 4 2" xfId="73" xr:uid="{BDC88D91-2384-4387-8E56-6902E68D2B73}"/>
    <cellStyle name="アクセント 5" xfId="23" builtinId="45" customBuiltin="1"/>
    <cellStyle name="アクセント 5 2" xfId="74" xr:uid="{81723CDC-CC1A-48B7-BA12-BE30D48F4AA6}"/>
    <cellStyle name="アクセント 6" xfId="24" builtinId="49" customBuiltin="1"/>
    <cellStyle name="アクセント 6 2" xfId="75" xr:uid="{7E02AF1E-F595-4DC6-AEEA-5FD7D06AF3FF}"/>
    <cellStyle name="タイトル" xfId="25" builtinId="15" customBuiltin="1"/>
    <cellStyle name="タイトル 2" xfId="76" xr:uid="{AEBDDFD0-1117-4301-A58A-AA7057A8BDB0}"/>
    <cellStyle name="チェック セル" xfId="26" builtinId="23" customBuiltin="1"/>
    <cellStyle name="チェック セル 2" xfId="77" xr:uid="{E00C3C2E-975C-4474-9BFA-85666D99A186}"/>
    <cellStyle name="どちらでもない" xfId="27" builtinId="28" customBuiltin="1"/>
    <cellStyle name="どちらでもない 2" xfId="78" xr:uid="{1EC0E63A-96D9-4367-BC73-DB5B60E4210C}"/>
    <cellStyle name="パーセント" xfId="28" builtinId="5"/>
    <cellStyle name="パーセント 2" xfId="50" xr:uid="{9568A852-D2E0-4E79-A360-978E2721C58E}"/>
    <cellStyle name="ハイパーリンク" xfId="48" builtinId="8"/>
    <cellStyle name="メモ" xfId="29" builtinId="10" customBuiltin="1"/>
    <cellStyle name="メモ 2" xfId="79" xr:uid="{D66D1D84-DDAE-419F-80E3-816D6F74F2DC}"/>
    <cellStyle name="リンク セル" xfId="30" builtinId="24" customBuiltin="1"/>
    <cellStyle name="リンク セル 2" xfId="80" xr:uid="{AE0E01AB-03E7-41FF-AA48-682E0DE1603F}"/>
    <cellStyle name="悪い" xfId="31" builtinId="27" customBuiltin="1"/>
    <cellStyle name="悪い 2" xfId="81" xr:uid="{66296596-0D6D-4FFE-BFCC-A03296E3D3A8}"/>
    <cellStyle name="計算" xfId="32" builtinId="22" customBuiltin="1"/>
    <cellStyle name="計算 2" xfId="82" xr:uid="{ABA2BC2A-612C-4683-86A7-0E68486E7DB8}"/>
    <cellStyle name="警告文" xfId="33" builtinId="11" customBuiltin="1"/>
    <cellStyle name="警告文 2" xfId="83" xr:uid="{439AEB0F-6F59-4E70-839B-4892FDE90935}"/>
    <cellStyle name="桁区切り" xfId="34" builtinId="6"/>
    <cellStyle name="桁区切り 2" xfId="49" xr:uid="{0BF3C154-9D88-494C-BB91-3E5884B0D5AD}"/>
    <cellStyle name="見出し 1" xfId="35" builtinId="16" customBuiltin="1"/>
    <cellStyle name="見出し 1 2" xfId="84" xr:uid="{8833C4CA-DFA0-4C07-9CF1-C51EB173B2C7}"/>
    <cellStyle name="見出し 2" xfId="36" builtinId="17" customBuiltin="1"/>
    <cellStyle name="見出し 2 2" xfId="85" xr:uid="{421295FD-9DAE-48E1-9ABF-52073BE1D76E}"/>
    <cellStyle name="見出し 3" xfId="37" builtinId="18" customBuiltin="1"/>
    <cellStyle name="見出し 3 2" xfId="86" xr:uid="{0CC6F667-E5F7-4EFB-819C-7B49F342B057}"/>
    <cellStyle name="見出し 3 2 2" xfId="102" xr:uid="{CA63FDBA-4AEB-4E9A-89EF-C851640979FE}"/>
    <cellStyle name="見出し 4" xfId="38" builtinId="19" customBuiltin="1"/>
    <cellStyle name="見出し 4 2" xfId="87" xr:uid="{8B2B353B-152F-4F31-AA3D-C1C74717DC5F}"/>
    <cellStyle name="集計" xfId="39" builtinId="25" customBuiltin="1"/>
    <cellStyle name="集計 2" xfId="88" xr:uid="{7F965B74-40CA-4441-82EC-B9AB3904725A}"/>
    <cellStyle name="出力" xfId="40" builtinId="21" customBuiltin="1"/>
    <cellStyle name="出力 2" xfId="89" xr:uid="{7B0B005B-0606-407F-8459-F3554BA0DEBF}"/>
    <cellStyle name="説明文" xfId="41" builtinId="53" customBuiltin="1"/>
    <cellStyle name="説明文 2" xfId="90" xr:uid="{9B009CA0-7C98-42A6-BADE-2E2203D4453B}"/>
    <cellStyle name="入力" xfId="42" builtinId="20" customBuiltin="1"/>
    <cellStyle name="入力 2" xfId="91" xr:uid="{85031E38-0BB7-4EE2-9A76-83BA3DAB1251}"/>
    <cellStyle name="標準" xfId="0" builtinId="0"/>
    <cellStyle name="標準 10" xfId="97" xr:uid="{1BCF5761-1A35-4AE9-AC38-094C542953D5}"/>
    <cellStyle name="標準 2" xfId="43" xr:uid="{00000000-0005-0000-0000-00002C000000}"/>
    <cellStyle name="標準 2 2" xfId="51" xr:uid="{A0853B3B-BCC8-4669-935F-844BC3DDFBA4}"/>
    <cellStyle name="標準 2 2 2" xfId="101" xr:uid="{69790AD3-9529-4860-816A-FF5F48C7CCB7}"/>
    <cellStyle name="標準 2 3" xfId="92" xr:uid="{A5712C89-75E4-4F14-A7A7-8FECC186F7F6}"/>
    <cellStyle name="標準 3" xfId="45" xr:uid="{00000000-0005-0000-0000-00002D000000}"/>
    <cellStyle name="標準 3 2" xfId="46" xr:uid="{00000000-0005-0000-0000-00002E000000}"/>
    <cellStyle name="標準 3 2 2" xfId="95" xr:uid="{D5F3183E-9E31-4B66-BFDE-D91A7DAE6598}"/>
    <cellStyle name="標準 3 2 2 2" xfId="104" xr:uid="{4F022167-3738-432D-8C6A-55B6777EE59B}"/>
    <cellStyle name="標準 3 2 3" xfId="99" xr:uid="{D7692488-8C50-4FDA-AEFB-135BA681C67D}"/>
    <cellStyle name="標準 3 3" xfId="47" xr:uid="{00000000-0005-0000-0000-00002F000000}"/>
    <cellStyle name="標準 3 3 2" xfId="96" xr:uid="{BE0DD03E-4068-4C0E-9DCB-6D942BE4C709}"/>
    <cellStyle name="標準 3 3 2 2" xfId="105" xr:uid="{FB2B8EA7-3E6C-4985-BA6D-803D07FC563A}"/>
    <cellStyle name="標準 3 3 3" xfId="100" xr:uid="{1684418C-034F-47AB-A3F2-FDE03DE20E14}"/>
    <cellStyle name="標準 3 4" xfId="94" xr:uid="{C9F854C4-7861-4B74-A330-DC5426C63A2D}"/>
    <cellStyle name="標準 3 4 2" xfId="103" xr:uid="{D28642AC-DE39-4D45-9D35-44F2EC35FD95}"/>
    <cellStyle name="標準 3 5" xfId="98" xr:uid="{D578E2C4-6D80-4CE0-B6B0-5E54D130B23A}"/>
    <cellStyle name="良い" xfId="44" builtinId="26" customBuiltin="1"/>
    <cellStyle name="良い 2" xfId="93" xr:uid="{9CA78D28-FBEC-4696-A5A9-2E7962BDE85F}"/>
  </cellStyles>
  <dxfs count="94">
    <dxf>
      <fill>
        <patternFill>
          <bgColor rgb="FFFEE5FC"/>
        </patternFill>
      </fill>
    </dxf>
    <dxf>
      <font>
        <color rgb="FFA0A0A0"/>
      </font>
      <fill>
        <patternFill patternType="solid">
          <bgColor theme="0" tint="-0.34998626667073579"/>
        </patternFill>
      </fill>
      <border>
        <right/>
        <top/>
      </border>
    </dxf>
    <dxf>
      <fill>
        <patternFill>
          <bgColor rgb="FFFFE5FC"/>
        </patternFill>
      </fill>
    </dxf>
    <dxf>
      <fill>
        <patternFill>
          <bgColor rgb="FFFFC000"/>
        </patternFill>
      </fill>
    </dxf>
    <dxf>
      <fill>
        <patternFill>
          <bgColor rgb="FFFEE5FC"/>
        </patternFill>
      </fill>
    </dxf>
    <dxf>
      <fill>
        <patternFill>
          <bgColor rgb="FFFFE5FC"/>
        </patternFill>
      </fill>
    </dxf>
    <dxf>
      <fill>
        <patternFill>
          <bgColor rgb="FFFFE5FF"/>
        </patternFill>
      </fill>
    </dxf>
    <dxf>
      <font>
        <b/>
        <i val="0"/>
        <color rgb="FFFF0000"/>
      </font>
    </dxf>
    <dxf>
      <fill>
        <patternFill>
          <bgColor theme="0"/>
        </patternFill>
      </fill>
    </dxf>
    <dxf>
      <font>
        <b/>
        <i val="0"/>
        <color rgb="FFFF0000"/>
      </font>
    </dxf>
    <dxf>
      <fill>
        <patternFill>
          <bgColor theme="0"/>
        </patternFill>
      </fill>
    </dxf>
    <dxf>
      <fill>
        <patternFill>
          <bgColor rgb="FFFEE5FC"/>
        </patternFill>
      </fill>
    </dxf>
    <dxf>
      <font>
        <color rgb="FFA0A0A0"/>
      </font>
      <fill>
        <patternFill patternType="solid">
          <bgColor theme="0" tint="-0.34998626667073579"/>
        </patternFill>
      </fill>
      <border>
        <right/>
        <top/>
      </border>
    </dxf>
    <dxf>
      <fill>
        <patternFill>
          <bgColor rgb="FFFFE5FC"/>
        </patternFill>
      </fill>
    </dxf>
    <dxf>
      <fill>
        <patternFill>
          <bgColor rgb="FFFFC000"/>
        </patternFill>
      </fill>
    </dxf>
    <dxf>
      <fill>
        <patternFill>
          <bgColor rgb="FFFEE5FC"/>
        </patternFill>
      </fill>
    </dxf>
    <dxf>
      <fill>
        <patternFill>
          <bgColor rgb="FFFFE5FC"/>
        </patternFill>
      </fill>
    </dxf>
    <dxf>
      <fill>
        <patternFill>
          <bgColor rgb="FFFFE5FC"/>
        </patternFill>
      </fill>
    </dxf>
    <dxf>
      <fill>
        <patternFill>
          <bgColor rgb="FFFFE5FF"/>
        </patternFill>
      </fill>
    </dxf>
    <dxf>
      <font>
        <b/>
        <i val="0"/>
        <color rgb="FFFF0000"/>
      </font>
      <fill>
        <patternFill patternType="none">
          <bgColor auto="1"/>
        </patternFill>
      </fill>
    </dxf>
    <dxf>
      <font>
        <b/>
        <i val="0"/>
        <color rgb="FFFF0000"/>
      </font>
    </dxf>
    <dxf>
      <fill>
        <patternFill>
          <bgColor theme="0"/>
        </patternFill>
      </fill>
    </dxf>
    <dxf>
      <font>
        <b/>
        <i val="0"/>
        <color rgb="FFFF0000"/>
      </font>
    </dxf>
    <dxf>
      <font>
        <b/>
        <i val="0"/>
        <color rgb="FFFF0000"/>
      </font>
    </dxf>
    <dxf>
      <fill>
        <patternFill>
          <bgColor theme="0"/>
        </patternFill>
      </fill>
    </dxf>
    <dxf>
      <fill>
        <patternFill>
          <bgColor rgb="FFCCFFFF"/>
        </patternFill>
      </fill>
    </dxf>
    <dxf>
      <font>
        <b/>
        <i val="0"/>
        <color rgb="FFFF0000"/>
      </font>
    </dxf>
    <dxf>
      <font>
        <color rgb="FFA0A0A0"/>
      </font>
      <fill>
        <patternFill patternType="solid">
          <bgColor theme="0" tint="-0.24994659260841701"/>
        </patternFill>
      </fill>
      <border>
        <right/>
        <top/>
      </border>
    </dxf>
    <dxf>
      <fill>
        <patternFill>
          <bgColor rgb="FFCCFFFF"/>
        </patternFill>
      </fill>
    </dxf>
    <dxf>
      <fill>
        <patternFill>
          <bgColor rgb="FFFFC000"/>
        </patternFill>
      </fill>
    </dxf>
    <dxf>
      <fill>
        <patternFill>
          <bgColor rgb="FFCCFFCC"/>
        </patternFill>
      </fill>
    </dxf>
    <dxf>
      <fill>
        <patternFill>
          <bgColor rgb="FFCCFFCC"/>
        </patternFill>
      </fill>
    </dxf>
    <dxf>
      <fill>
        <patternFill>
          <bgColor rgb="FFCCFFCC"/>
        </patternFill>
      </fill>
    </dxf>
    <dxf>
      <fill>
        <patternFill>
          <bgColor rgb="FFFFFFCC"/>
        </patternFill>
      </fill>
    </dxf>
    <dxf>
      <font>
        <b/>
        <i val="0"/>
      </font>
    </dxf>
    <dxf>
      <fill>
        <patternFill>
          <bgColor theme="0"/>
        </patternFill>
      </fill>
    </dxf>
    <dxf>
      <font>
        <b/>
        <i val="0"/>
        <color rgb="FFFF0000"/>
      </font>
    </dxf>
    <dxf>
      <fill>
        <patternFill>
          <bgColor theme="0"/>
        </patternFill>
      </fill>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rgb="FFA0A0A0"/>
      </font>
      <fill>
        <patternFill>
          <fgColor theme="0" tint="-0.34998626667073579"/>
          <bgColor theme="0" tint="-0.34998626667073579"/>
        </patternFill>
      </fill>
      <border>
        <left/>
        <right/>
        <top/>
        <bottom/>
      </border>
    </dxf>
    <dxf>
      <font>
        <color rgb="FFA0A0A0"/>
      </font>
      <fill>
        <patternFill>
          <bgColor rgb="FFA0A0A0"/>
        </patternFill>
      </fill>
      <border>
        <left/>
        <right/>
        <top/>
        <bottom/>
        <vertical/>
        <horizontal/>
      </border>
    </dxf>
    <dxf>
      <border>
        <left/>
        <right/>
        <top/>
        <bottom/>
        <vertical/>
        <horizontal/>
      </border>
    </dxf>
    <dxf>
      <fill>
        <patternFill>
          <bgColor theme="0" tint="-4.9989318521683403E-2"/>
        </patternFill>
      </fill>
    </dxf>
    <dxf>
      <fill>
        <patternFill>
          <bgColor theme="0" tint="-4.9989318521683403E-2"/>
        </patternFill>
      </fill>
    </dxf>
    <dxf>
      <font>
        <color rgb="FFA0A0A0"/>
      </font>
      <fill>
        <patternFill>
          <bgColor rgb="FFA0A0A0"/>
        </patternFill>
      </fill>
      <border>
        <left style="thin">
          <color theme="1" tint="0.499984740745262"/>
        </left>
        <right/>
        <top/>
        <bottom/>
        <vertical/>
        <horizontal/>
      </border>
    </dxf>
    <dxf>
      <font>
        <color theme="2" tint="-9.9948118533890809E-2"/>
      </font>
      <fill>
        <patternFill patternType="solid">
          <bgColor theme="2" tint="-9.9948118533890809E-2"/>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theme="0" tint="-0.34998626667073579"/>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ill>
        <patternFill>
          <bgColor theme="0" tint="-4.9989318521683403E-2"/>
        </patternFill>
      </fill>
    </dxf>
    <dxf>
      <font>
        <color theme="2" tint="-9.9948118533890809E-2"/>
      </font>
      <fill>
        <patternFill patternType="solid">
          <bgColor theme="2" tint="-9.9948118533890809E-2"/>
        </patternFill>
      </fill>
      <border>
        <left/>
        <right/>
        <top/>
        <bottom/>
        <vertical/>
        <horizontal/>
      </border>
    </dxf>
    <dxf>
      <font>
        <color rgb="FFA0A0A0"/>
      </font>
      <fill>
        <patternFill patternType="solid">
          <bgColor theme="0" tint="-0.34998626667073579"/>
        </patternFill>
      </fill>
      <border>
        <left/>
        <right/>
        <top/>
        <vertical/>
        <horizontal/>
      </border>
    </dxf>
    <dxf>
      <font>
        <color theme="2" tint="-9.9948118533890809E-2"/>
      </font>
      <fill>
        <patternFill patternType="solid">
          <bgColor theme="2" tint="-9.9948118533890809E-2"/>
        </patternFill>
      </fill>
      <border>
        <right/>
        <top/>
        <bottom/>
        <vertical/>
        <horizontal/>
      </border>
    </dxf>
    <dxf>
      <fill>
        <patternFill>
          <bgColor rgb="FFFFC000"/>
        </patternFill>
      </fill>
    </dxf>
    <dxf>
      <font>
        <color theme="0"/>
      </font>
      <fill>
        <patternFill patternType="solid">
          <bgColor theme="0"/>
        </patternFill>
      </fill>
      <border>
        <right/>
        <top/>
        <vertical/>
        <horizontal/>
      </border>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bottom/>
        <vertical/>
        <horizontal/>
      </border>
    </dxf>
  </dxfs>
  <tableStyles count="0" defaultTableStyle="TableStyleMedium2" defaultPivotStyle="PivotStyleLight16"/>
  <colors>
    <mruColors>
      <color rgb="FFA0A0A0"/>
      <color rgb="FFFFF2CC"/>
      <color rgb="FFFFE5FF"/>
      <color rgb="FFFFFFCC"/>
      <color rgb="FFCCFFCC"/>
      <color rgb="FFCCFFFF"/>
      <color rgb="FFFFB7FF"/>
      <color rgb="FFFFFF99"/>
      <color rgb="FFFFE5FC"/>
      <color rgb="FFFFE2A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trlProps/ctrlProp1.xml><?xml version="1.0" encoding="utf-8"?>
<formControlPr xmlns="http://schemas.microsoft.com/office/spreadsheetml/2009/9/main" objectType="CheckBox" checked="Checked" fmlaLink="$AM$36" lockText="1" noThreeD="1"/>
</file>

<file path=xl/ctrlProps/ctrlProp10.xml><?xml version="1.0" encoding="utf-8"?>
<formControlPr xmlns="http://schemas.microsoft.com/office/spreadsheetml/2009/9/main" objectType="CheckBox" checked="Checked" fmlaLink="$AR$52" lockText="1" noThreeD="1"/>
</file>

<file path=xl/ctrlProps/ctrlProp11.xml><?xml version="1.0" encoding="utf-8"?>
<formControlPr xmlns="http://schemas.microsoft.com/office/spreadsheetml/2009/9/main" objectType="CheckBox" fmlaLink="$AR$53" lockText="1" noThreeD="1"/>
</file>

<file path=xl/ctrlProps/ctrlProp12.xml><?xml version="1.0" encoding="utf-8"?>
<formControlPr xmlns="http://schemas.microsoft.com/office/spreadsheetml/2009/9/main" objectType="CheckBox" checked="Checked" fmlaLink="$AR$54" lockText="1" noThreeD="1"/>
</file>

<file path=xl/ctrlProps/ctrlProp13.xml><?xml version="1.0" encoding="utf-8"?>
<formControlPr xmlns="http://schemas.microsoft.com/office/spreadsheetml/2009/9/main" objectType="CheckBox" fmlaLink="$AM$99" lockText="1" noThreeD="1"/>
</file>

<file path=xl/ctrlProps/ctrlProp14.xml><?xml version="1.0" encoding="utf-8"?>
<formControlPr xmlns="http://schemas.microsoft.com/office/spreadsheetml/2009/9/main" objectType="CheckBox" checked="Checked" fmlaLink="$AM$100" lockText="1" noThreeD="1"/>
</file>

<file path=xl/ctrlProps/ctrlProp15.xml><?xml version="1.0" encoding="utf-8"?>
<formControlPr xmlns="http://schemas.microsoft.com/office/spreadsheetml/2009/9/main" objectType="CheckBox" fmlaLink="$AM$107" lockText="1" noThreeD="1"/>
</file>

<file path=xl/ctrlProps/ctrlProp16.xml><?xml version="1.0" encoding="utf-8"?>
<formControlPr xmlns="http://schemas.microsoft.com/office/spreadsheetml/2009/9/main" objectType="CheckBox" checked="Checked" fmlaLink="$AM$108" lockText="1" noThreeD="1"/>
</file>

<file path=xl/ctrlProps/ctrlProp17.xml><?xml version="1.0" encoding="utf-8"?>
<formControlPr xmlns="http://schemas.microsoft.com/office/spreadsheetml/2009/9/main" objectType="CheckBox" fmlaLink="$AM$118" lockText="1" noThreeD="1"/>
</file>

<file path=xl/ctrlProps/ctrlProp18.xml><?xml version="1.0" encoding="utf-8"?>
<formControlPr xmlns="http://schemas.microsoft.com/office/spreadsheetml/2009/9/main" objectType="CheckBox" checked="Checked" fmlaLink="$AM$119" lockText="1" noThreeD="1"/>
</file>

<file path=xl/ctrlProps/ctrlProp19.xml><?xml version="1.0" encoding="utf-8"?>
<formControlPr xmlns="http://schemas.microsoft.com/office/spreadsheetml/2009/9/main" objectType="CheckBox" fmlaLink="$AR$107" lockText="1" noThreeD="1"/>
</file>

<file path=xl/ctrlProps/ctrlProp2.xml><?xml version="1.0" encoding="utf-8"?>
<formControlPr xmlns="http://schemas.microsoft.com/office/spreadsheetml/2009/9/main" objectType="CheckBox" fmlaLink="$AM$50" lockText="1" noThreeD="1"/>
</file>

<file path=xl/ctrlProps/ctrlProp20.xml><?xml version="1.0" encoding="utf-8"?>
<formControlPr xmlns="http://schemas.microsoft.com/office/spreadsheetml/2009/9/main" objectType="CheckBox" fmlaLink="$AR$108" lockText="1" noThreeD="1"/>
</file>

<file path=xl/ctrlProps/ctrlProp21.xml><?xml version="1.0" encoding="utf-8"?>
<formControlPr xmlns="http://schemas.microsoft.com/office/spreadsheetml/2009/9/main" objectType="CheckBox" fmlaLink="$AR$117" lockText="1" noThreeD="1"/>
</file>

<file path=xl/ctrlProps/ctrlProp22.xml><?xml version="1.0" encoding="utf-8"?>
<formControlPr xmlns="http://schemas.microsoft.com/office/spreadsheetml/2009/9/main" objectType="CheckBox" fmlaLink="$AR$118" lockText="1" noThreeD="1"/>
</file>

<file path=xl/ctrlProps/ctrlProp23.xml><?xml version="1.0" encoding="utf-8"?>
<formControlPr xmlns="http://schemas.microsoft.com/office/spreadsheetml/2009/9/main" objectType="CheckBox" fmlaLink="$AR$119" lockText="1" noThreeD="1"/>
</file>

<file path=xl/ctrlProps/ctrlProp24.xml><?xml version="1.0" encoding="utf-8"?>
<formControlPr xmlns="http://schemas.microsoft.com/office/spreadsheetml/2009/9/main" objectType="CheckBox" checked="Checked" fmlaLink="$AM$182" lockText="1" noThreeD="1"/>
</file>

<file path=xl/ctrlProps/ctrlProp25.xml><?xml version="1.0" encoding="utf-8"?>
<formControlPr xmlns="http://schemas.microsoft.com/office/spreadsheetml/2009/9/main" objectType="CheckBox" fmlaLink="$AM$183" lockText="1" noThreeD="1"/>
</file>

<file path=xl/ctrlProps/ctrlProp26.xml><?xml version="1.0" encoding="utf-8"?>
<formControlPr xmlns="http://schemas.microsoft.com/office/spreadsheetml/2009/9/main" objectType="CheckBox" checked="Checked" fmlaLink="$AM$188" lockText="1" noThreeD="1"/>
</file>

<file path=xl/ctrlProps/ctrlProp27.xml><?xml version="1.0" encoding="utf-8"?>
<formControlPr xmlns="http://schemas.microsoft.com/office/spreadsheetml/2009/9/main" objectType="CheckBox" checked="Checked" fmlaLink="$AM$189" lockText="1" noThreeD="1"/>
</file>

<file path=xl/ctrlProps/ctrlProp28.xml><?xml version="1.0" encoding="utf-8"?>
<formControlPr xmlns="http://schemas.microsoft.com/office/spreadsheetml/2009/9/main" objectType="CheckBox" checked="Checked" fmlaLink="$AM$190" lockText="1" noThreeD="1"/>
</file>

<file path=xl/ctrlProps/ctrlProp29.xml><?xml version="1.0" encoding="utf-8"?>
<formControlPr xmlns="http://schemas.microsoft.com/office/spreadsheetml/2009/9/main" objectType="CheckBox" checked="Checked" fmlaLink="$AM$191" lockText="1" noThreeD="1"/>
</file>

<file path=xl/ctrlProps/ctrlProp3.xml><?xml version="1.0" encoding="utf-8"?>
<formControlPr xmlns="http://schemas.microsoft.com/office/spreadsheetml/2009/9/main" objectType="CheckBox" fmlaLink="$AM$51" lockText="1" noThreeD="1"/>
</file>

<file path=xl/ctrlProps/ctrlProp30.xml><?xml version="1.0" encoding="utf-8"?>
<formControlPr xmlns="http://schemas.microsoft.com/office/spreadsheetml/2009/9/main" objectType="CheckBox" checked="Checked" fmlaLink="$AM$192" lockText="1" noThreeD="1"/>
</file>

<file path=xl/ctrlProps/ctrlProp31.xml><?xml version="1.0" encoding="utf-8"?>
<formControlPr xmlns="http://schemas.microsoft.com/office/spreadsheetml/2009/9/main" objectType="CheckBox" checked="Checked" fmlaLink="$AM$193" lockText="1" noThreeD="1"/>
</file>

<file path=xl/ctrlProps/ctrlProp32.xml><?xml version="1.0" encoding="utf-8"?>
<formControlPr xmlns="http://schemas.microsoft.com/office/spreadsheetml/2009/9/main" objectType="CheckBox" checked="Checked" fmlaLink="$AM$74" lockText="1" noThreeD="1"/>
</file>

<file path=xl/ctrlProps/ctrlProp33.xml><?xml version="1.0" encoding="utf-8"?>
<formControlPr xmlns="http://schemas.microsoft.com/office/spreadsheetml/2009/9/main" objectType="CheckBox" fmlaLink="$AM$135" lockText="1" noThreeD="1"/>
</file>

<file path=xl/ctrlProps/ctrlProp34.xml><?xml version="1.0" encoding="utf-8"?>
<formControlPr xmlns="http://schemas.microsoft.com/office/spreadsheetml/2009/9/main" objectType="CheckBox" checked="Checked" fmlaLink="$AM$136" lockText="1" noThreeD="1"/>
</file>

<file path=xl/ctrlProps/ctrlProp35.xml><?xml version="1.0" encoding="utf-8"?>
<formControlPr xmlns="http://schemas.microsoft.com/office/spreadsheetml/2009/9/main" objectType="CheckBox" fmlaLink="$AM$137" lockText="1" noThreeD="1"/>
</file>

<file path=xl/ctrlProps/ctrlProp36.xml><?xml version="1.0" encoding="utf-8"?>
<formControlPr xmlns="http://schemas.microsoft.com/office/spreadsheetml/2009/9/main" objectType="CheckBox" fmlaLink="$AM$138" lockText="1" noThreeD="1"/>
</file>

<file path=xl/ctrlProps/ctrlProp37.xml><?xml version="1.0" encoding="utf-8"?>
<formControlPr xmlns="http://schemas.microsoft.com/office/spreadsheetml/2009/9/main" objectType="CheckBox" fmlaLink="$AM$155" lockText="1" noThreeD="1"/>
</file>

<file path=xl/ctrlProps/ctrlProp38.xml><?xml version="1.0" encoding="utf-8"?>
<formControlPr xmlns="http://schemas.microsoft.com/office/spreadsheetml/2009/9/main" objectType="CheckBox" fmlaLink="$AM$156" lockText="1" noThreeD="1"/>
</file>

<file path=xl/ctrlProps/ctrlProp39.xml><?xml version="1.0" encoding="utf-8"?>
<formControlPr xmlns="http://schemas.microsoft.com/office/spreadsheetml/2009/9/main" objectType="CheckBox" checked="Checked" fmlaLink="$AM$157" lockText="1" noThreeD="1"/>
</file>

<file path=xl/ctrlProps/ctrlProp4.xml><?xml version="1.0" encoding="utf-8"?>
<formControlPr xmlns="http://schemas.microsoft.com/office/spreadsheetml/2009/9/main" objectType="CheckBox" checked="Checked" fmlaLink="$AM$52" lockText="1" noThreeD="1"/>
</file>

<file path=xl/ctrlProps/ctrlProp40.xml><?xml version="1.0" encoding="utf-8"?>
<formControlPr xmlns="http://schemas.microsoft.com/office/spreadsheetml/2009/9/main" objectType="CheckBox" fmlaLink="$AM$158" lockText="1" noThreeD="1"/>
</file>

<file path=xl/ctrlProps/ctrlProp41.xml><?xml version="1.0" encoding="utf-8"?>
<formControlPr xmlns="http://schemas.microsoft.com/office/spreadsheetml/2009/9/main" objectType="CheckBox" fmlaLink="$AM$159" lockText="1" noThreeD="1"/>
</file>

<file path=xl/ctrlProps/ctrlProp42.xml><?xml version="1.0" encoding="utf-8"?>
<formControlPr xmlns="http://schemas.microsoft.com/office/spreadsheetml/2009/9/main" objectType="CheckBox" fmlaLink="$AM$160" lockText="1" noThreeD="1"/>
</file>

<file path=xl/ctrlProps/ctrlProp43.xml><?xml version="1.0" encoding="utf-8"?>
<formControlPr xmlns="http://schemas.microsoft.com/office/spreadsheetml/2009/9/main" objectType="CheckBox" fmlaLink="$AM$161" lockText="1" noThreeD="1"/>
</file>

<file path=xl/ctrlProps/ctrlProp44.xml><?xml version="1.0" encoding="utf-8"?>
<formControlPr xmlns="http://schemas.microsoft.com/office/spreadsheetml/2009/9/main" objectType="CheckBox" fmlaLink="$AM$162" lockText="1" noThreeD="1"/>
</file>

<file path=xl/ctrlProps/ctrlProp45.xml><?xml version="1.0" encoding="utf-8"?>
<formControlPr xmlns="http://schemas.microsoft.com/office/spreadsheetml/2009/9/main" objectType="CheckBox" fmlaLink="$AM$163" lockText="1" noThreeD="1"/>
</file>

<file path=xl/ctrlProps/ctrlProp46.xml><?xml version="1.0" encoding="utf-8"?>
<formControlPr xmlns="http://schemas.microsoft.com/office/spreadsheetml/2009/9/main" objectType="CheckBox" fmlaLink="$AM$164" lockText="1" noThreeD="1"/>
</file>

<file path=xl/ctrlProps/ctrlProp47.xml><?xml version="1.0" encoding="utf-8"?>
<formControlPr xmlns="http://schemas.microsoft.com/office/spreadsheetml/2009/9/main" objectType="CheckBox" fmlaLink="$AM$168" lockText="1" noThreeD="1"/>
</file>

<file path=xl/ctrlProps/ctrlProp48.xml><?xml version="1.0" encoding="utf-8"?>
<formControlPr xmlns="http://schemas.microsoft.com/office/spreadsheetml/2009/9/main" objectType="CheckBox" fmlaLink="$AM$169" lockText="1" noThreeD="1"/>
</file>

<file path=xl/ctrlProps/ctrlProp49.xml><?xml version="1.0" encoding="utf-8"?>
<formControlPr xmlns="http://schemas.microsoft.com/office/spreadsheetml/2009/9/main" objectType="CheckBox" checked="Checked" fmlaLink="$AM$170" lockText="1" noThreeD="1"/>
</file>

<file path=xl/ctrlProps/ctrlProp5.xml><?xml version="1.0" encoding="utf-8"?>
<formControlPr xmlns="http://schemas.microsoft.com/office/spreadsheetml/2009/9/main" objectType="CheckBox" checked="Checked" fmlaLink="$AM$53" lockText="1" noThreeD="1"/>
</file>

<file path=xl/ctrlProps/ctrlProp50.xml><?xml version="1.0" encoding="utf-8"?>
<formControlPr xmlns="http://schemas.microsoft.com/office/spreadsheetml/2009/9/main" objectType="CheckBox" checked="Checked" fmlaLink="$AM$171" lockText="1" noThreeD="1"/>
</file>

<file path=xl/ctrlProps/ctrlProp51.xml><?xml version="1.0" encoding="utf-8"?>
<formControlPr xmlns="http://schemas.microsoft.com/office/spreadsheetml/2009/9/main" objectType="CheckBox" checked="Checked" fmlaLink="$AM$172" lockText="1" noThreeD="1"/>
</file>

<file path=xl/ctrlProps/ctrlProp52.xml><?xml version="1.0" encoding="utf-8"?>
<formControlPr xmlns="http://schemas.microsoft.com/office/spreadsheetml/2009/9/main" objectType="CheckBox" fmlaLink="$AM$173" lockText="1" noThreeD="1"/>
</file>

<file path=xl/ctrlProps/ctrlProp53.xml><?xml version="1.0" encoding="utf-8"?>
<formControlPr xmlns="http://schemas.microsoft.com/office/spreadsheetml/2009/9/main" objectType="CheckBox" fmlaLink="$AM$174" lockText="1" noThreeD="1"/>
</file>

<file path=xl/ctrlProps/ctrlProp54.xml><?xml version="1.0" encoding="utf-8"?>
<formControlPr xmlns="http://schemas.microsoft.com/office/spreadsheetml/2009/9/main" objectType="CheckBox" fmlaLink="$AM$154" lockText="1" noThreeD="1"/>
</file>

<file path=xl/ctrlProps/ctrlProp55.xml><?xml version="1.0" encoding="utf-8"?>
<formControlPr xmlns="http://schemas.microsoft.com/office/spreadsheetml/2009/9/main" objectType="CheckBox" fmlaLink="$AM$175" lockText="1" noThreeD="1"/>
</file>

<file path=xl/ctrlProps/ctrlProp56.xml><?xml version="1.0" encoding="utf-8"?>
<formControlPr xmlns="http://schemas.microsoft.com/office/spreadsheetml/2009/9/main" objectType="CheckBox" fmlaLink="$AM$176" lockText="1" noThreeD="1"/>
</file>

<file path=xl/ctrlProps/ctrlProp57.xml><?xml version="1.0" encoding="utf-8"?>
<formControlPr xmlns="http://schemas.microsoft.com/office/spreadsheetml/2009/9/main" objectType="CheckBox" fmlaLink="$AM$177" lockText="1" noThreeD="1"/>
</file>

<file path=xl/ctrlProps/ctrlProp58.xml><?xml version="1.0" encoding="utf-8"?>
<formControlPr xmlns="http://schemas.microsoft.com/office/spreadsheetml/2009/9/main" objectType="CheckBox" fmlaLink="$AM$178" lockText="1" noThreeD="1"/>
</file>

<file path=xl/ctrlProps/ctrlProp59.xml><?xml version="1.0" encoding="utf-8"?>
<formControlPr xmlns="http://schemas.microsoft.com/office/spreadsheetml/2009/9/main" objectType="CheckBox" fmlaLink="$AM$154" lockText="1" noThreeD="1"/>
</file>

<file path=xl/ctrlProps/ctrlProp6.xml><?xml version="1.0" encoding="utf-8"?>
<formControlPr xmlns="http://schemas.microsoft.com/office/spreadsheetml/2009/9/main" objectType="CheckBox" fmlaLink="$AM$54" lockText="1" noThreeD="1"/>
</file>

<file path=xl/ctrlProps/ctrlProp60.xml><?xml version="1.0" encoding="utf-8"?>
<formControlPr xmlns="http://schemas.microsoft.com/office/spreadsheetml/2009/9/main" objectType="CheckBox" fmlaLink="$AM$165" lockText="1" noThreeD="1"/>
</file>

<file path=xl/ctrlProps/ctrlProp61.xml><?xml version="1.0" encoding="utf-8"?>
<formControlPr xmlns="http://schemas.microsoft.com/office/spreadsheetml/2009/9/main" objectType="CheckBox" fmlaLink="$AM$166" lockText="1" noThreeD="1"/>
</file>

<file path=xl/ctrlProps/ctrlProp62.xml><?xml version="1.0" encoding="utf-8"?>
<formControlPr xmlns="http://schemas.microsoft.com/office/spreadsheetml/2009/9/main" objectType="CheckBox" fmlaLink="$AM$167" lockText="1" noThreeD="1"/>
</file>

<file path=xl/ctrlProps/ctrlProp7.xml><?xml version="1.0" encoding="utf-8"?>
<formControlPr xmlns="http://schemas.microsoft.com/office/spreadsheetml/2009/9/main" objectType="CheckBox" fmlaLink="$AR$49" lockText="1" noThreeD="1"/>
</file>

<file path=xl/ctrlProps/ctrlProp8.xml><?xml version="1.0" encoding="utf-8"?>
<formControlPr xmlns="http://schemas.microsoft.com/office/spreadsheetml/2009/9/main" objectType="CheckBox" checked="Checked" fmlaLink="$AR$50" lockText="1" noThreeD="1"/>
</file>

<file path=xl/ctrlProps/ctrlProp9.xml><?xml version="1.0" encoding="utf-8"?>
<formControlPr xmlns="http://schemas.microsoft.com/office/spreadsheetml/2009/9/main" objectType="CheckBox" fmlaLink="$AR$51"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38099</xdr:colOff>
      <xdr:row>15</xdr:row>
      <xdr:rowOff>142875</xdr:rowOff>
    </xdr:from>
    <xdr:to>
      <xdr:col>23</xdr:col>
      <xdr:colOff>1539874</xdr:colOff>
      <xdr:row>29</xdr:row>
      <xdr:rowOff>19050</xdr:rowOff>
    </xdr:to>
    <xdr:sp macro="" textlink="">
      <xdr:nvSpPr>
        <xdr:cNvPr id="35" name="四角形: 角を丸くする 34">
          <a:extLst>
            <a:ext uri="{FF2B5EF4-FFF2-40B4-BE49-F238E27FC236}">
              <a16:creationId xmlns:a16="http://schemas.microsoft.com/office/drawing/2014/main" id="{00000000-0008-0000-0000-000023000000}"/>
            </a:ext>
          </a:extLst>
        </xdr:cNvPr>
        <xdr:cNvSpPr/>
      </xdr:nvSpPr>
      <xdr:spPr bwMode="auto">
        <a:xfrm>
          <a:off x="403224" y="3556000"/>
          <a:ext cx="7439025" cy="2320925"/>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1</xdr:col>
      <xdr:colOff>38100</xdr:colOff>
      <xdr:row>15</xdr:row>
      <xdr:rowOff>142876</xdr:rowOff>
    </xdr:from>
    <xdr:to>
      <xdr:col>7</xdr:col>
      <xdr:colOff>110290</xdr:colOff>
      <xdr:row>18</xdr:row>
      <xdr:rowOff>123826</xdr:rowOff>
    </xdr:to>
    <xdr:sp macro="" textlink="">
      <xdr:nvSpPr>
        <xdr:cNvPr id="36" name="四角形: 角を丸くする 35">
          <a:extLst>
            <a:ext uri="{FF2B5EF4-FFF2-40B4-BE49-F238E27FC236}">
              <a16:creationId xmlns:a16="http://schemas.microsoft.com/office/drawing/2014/main" id="{00000000-0008-0000-0000-000024000000}"/>
            </a:ext>
          </a:extLst>
        </xdr:cNvPr>
        <xdr:cNvSpPr/>
      </xdr:nvSpPr>
      <xdr:spPr bwMode="auto">
        <a:xfrm>
          <a:off x="389021" y="4043113"/>
          <a:ext cx="1917032" cy="492292"/>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各加算による賃金改善額の算出イメージ（４・５月分の例）</a:t>
          </a:r>
        </a:p>
      </xdr:txBody>
    </xdr:sp>
    <xdr:clientData/>
  </xdr:twoCellAnchor>
  <xdr:twoCellAnchor>
    <xdr:from>
      <xdr:col>30</xdr:col>
      <xdr:colOff>199510</xdr:colOff>
      <xdr:row>2</xdr:row>
      <xdr:rowOff>127059</xdr:rowOff>
    </xdr:from>
    <xdr:to>
      <xdr:col>39</xdr:col>
      <xdr:colOff>132404</xdr:colOff>
      <xdr:row>7</xdr:row>
      <xdr:rowOff>76773</xdr:rowOff>
    </xdr:to>
    <xdr:grpSp>
      <xdr:nvGrpSpPr>
        <xdr:cNvPr id="27" name="グループ化 26">
          <a:extLst>
            <a:ext uri="{FF2B5EF4-FFF2-40B4-BE49-F238E27FC236}">
              <a16:creationId xmlns:a16="http://schemas.microsoft.com/office/drawing/2014/main" id="{00000000-0008-0000-0000-00001B000000}"/>
            </a:ext>
          </a:extLst>
        </xdr:cNvPr>
        <xdr:cNvGrpSpPr/>
      </xdr:nvGrpSpPr>
      <xdr:grpSpPr>
        <a:xfrm>
          <a:off x="15286751" y="495479"/>
          <a:ext cx="6079214" cy="1351506"/>
          <a:chOff x="16240278" y="361733"/>
          <a:chExt cx="6606248" cy="1164497"/>
        </a:xfrm>
      </xdr:grpSpPr>
      <xdr:sp macro="" textlink="">
        <xdr:nvSpPr>
          <xdr:cNvPr id="7" name="正方形/長方形 6">
            <a:extLst>
              <a:ext uri="{FF2B5EF4-FFF2-40B4-BE49-F238E27FC236}">
                <a16:creationId xmlns:a16="http://schemas.microsoft.com/office/drawing/2014/main" id="{00000000-0008-0000-0000-000007000000}"/>
              </a:ext>
            </a:extLst>
          </xdr:cNvPr>
          <xdr:cNvSpPr/>
        </xdr:nvSpPr>
        <xdr:spPr bwMode="auto">
          <a:xfrm>
            <a:off x="16240278" y="361733"/>
            <a:ext cx="6606248" cy="1164497"/>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各加算に共通して必要な情報　入力セル</a:t>
            </a:r>
            <a:endParaRPr kumimoji="1" lang="en-US" altLang="ja-JP" sz="1100"/>
          </a:p>
        </xdr:txBody>
      </xdr:sp>
      <xdr:sp macro="" textlink="">
        <xdr:nvSpPr>
          <xdr:cNvPr id="6" name="正方形/長方形 5">
            <a:extLst>
              <a:ext uri="{FF2B5EF4-FFF2-40B4-BE49-F238E27FC236}">
                <a16:creationId xmlns:a16="http://schemas.microsoft.com/office/drawing/2014/main" id="{00000000-0008-0000-0000-000006000000}"/>
              </a:ext>
            </a:extLst>
          </xdr:cNvPr>
          <xdr:cNvSpPr/>
        </xdr:nvSpPr>
        <xdr:spPr bwMode="auto">
          <a:xfrm>
            <a:off x="16486889" y="1071075"/>
            <a:ext cx="331013" cy="164504"/>
          </a:xfrm>
          <a:prstGeom prst="rect">
            <a:avLst/>
          </a:prstGeom>
          <a:solidFill>
            <a:srgbClr val="FFFF66"/>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xdr:col>
      <xdr:colOff>13457</xdr:colOff>
      <xdr:row>7</xdr:row>
      <xdr:rowOff>82502</xdr:rowOff>
    </xdr:from>
    <xdr:to>
      <xdr:col>26</xdr:col>
      <xdr:colOff>942473</xdr:colOff>
      <xdr:row>12</xdr:row>
      <xdr:rowOff>239077</xdr:rowOff>
    </xdr:to>
    <xdr:sp macro="" textlink="">
      <xdr:nvSpPr>
        <xdr:cNvPr id="9" name="四角形: 角を丸くする 8">
          <a:extLst>
            <a:ext uri="{FF2B5EF4-FFF2-40B4-BE49-F238E27FC236}">
              <a16:creationId xmlns:a16="http://schemas.microsoft.com/office/drawing/2014/main" id="{00000000-0008-0000-0000-000009000000}"/>
            </a:ext>
          </a:extLst>
        </xdr:cNvPr>
        <xdr:cNvSpPr/>
      </xdr:nvSpPr>
      <xdr:spPr bwMode="auto">
        <a:xfrm>
          <a:off x="364378" y="1857160"/>
          <a:ext cx="12028148" cy="1409864"/>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3</xdr:col>
      <xdr:colOff>182208</xdr:colOff>
      <xdr:row>8</xdr:row>
      <xdr:rowOff>105551</xdr:rowOff>
    </xdr:from>
    <xdr:to>
      <xdr:col>9</xdr:col>
      <xdr:colOff>76397</xdr:colOff>
      <xdr:row>11</xdr:row>
      <xdr:rowOff>250339</xdr:rowOff>
    </xdr:to>
    <xdr:sp macro="" textlink="">
      <xdr:nvSpPr>
        <xdr:cNvPr id="10" name="フローチャート: 書類 9">
          <a:extLst>
            <a:ext uri="{FF2B5EF4-FFF2-40B4-BE49-F238E27FC236}">
              <a16:creationId xmlns:a16="http://schemas.microsoft.com/office/drawing/2014/main" id="{00000000-0008-0000-0000-00000A000000}"/>
            </a:ext>
          </a:extLst>
        </xdr:cNvPr>
        <xdr:cNvSpPr/>
      </xdr:nvSpPr>
      <xdr:spPr bwMode="auto">
        <a:xfrm>
          <a:off x="1575866" y="2130867"/>
          <a:ext cx="1097347"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endParaRPr kumimoji="1" lang="en-US" altLang="ja-JP" sz="1400" b="1"/>
        </a:p>
      </xdr:txBody>
    </xdr:sp>
    <xdr:clientData/>
  </xdr:twoCellAnchor>
  <xdr:twoCellAnchor>
    <xdr:from>
      <xdr:col>19</xdr:col>
      <xdr:colOff>6943</xdr:colOff>
      <xdr:row>8</xdr:row>
      <xdr:rowOff>98980</xdr:rowOff>
    </xdr:from>
    <xdr:to>
      <xdr:col>22</xdr:col>
      <xdr:colOff>495703</xdr:colOff>
      <xdr:row>11</xdr:row>
      <xdr:rowOff>243768</xdr:rowOff>
    </xdr:to>
    <xdr:sp macro="" textlink="">
      <xdr:nvSpPr>
        <xdr:cNvPr id="11" name="フローチャート: 書類 10">
          <a:extLst>
            <a:ext uri="{FF2B5EF4-FFF2-40B4-BE49-F238E27FC236}">
              <a16:creationId xmlns:a16="http://schemas.microsoft.com/office/drawing/2014/main" id="{00000000-0008-0000-0000-00000B000000}"/>
            </a:ext>
          </a:extLst>
        </xdr:cNvPr>
        <xdr:cNvSpPr/>
      </xdr:nvSpPr>
      <xdr:spPr bwMode="auto">
        <a:xfrm>
          <a:off x="4609022" y="2124296"/>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2-2,2-3</a:t>
          </a:r>
        </a:p>
      </xdr:txBody>
    </xdr:sp>
    <xdr:clientData/>
  </xdr:twoCellAnchor>
  <xdr:twoCellAnchor>
    <xdr:from>
      <xdr:col>25</xdr:col>
      <xdr:colOff>463129</xdr:colOff>
      <xdr:row>8</xdr:row>
      <xdr:rowOff>105551</xdr:rowOff>
    </xdr:from>
    <xdr:to>
      <xdr:col>25</xdr:col>
      <xdr:colOff>1553468</xdr:colOff>
      <xdr:row>11</xdr:row>
      <xdr:rowOff>250339</xdr:rowOff>
    </xdr:to>
    <xdr:sp macro="" textlink="">
      <xdr:nvSpPr>
        <xdr:cNvPr id="12" name="フローチャート: 書類 11">
          <a:extLst>
            <a:ext uri="{FF2B5EF4-FFF2-40B4-BE49-F238E27FC236}">
              <a16:creationId xmlns:a16="http://schemas.microsoft.com/office/drawing/2014/main" id="{00000000-0008-0000-0000-00000C000000}"/>
            </a:ext>
          </a:extLst>
        </xdr:cNvPr>
        <xdr:cNvSpPr/>
      </xdr:nvSpPr>
      <xdr:spPr bwMode="auto">
        <a:xfrm>
          <a:off x="10248813" y="2130867"/>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baseline="0"/>
            <a:t> </a:t>
          </a:r>
          <a:r>
            <a:rPr kumimoji="1" lang="ja-JP" altLang="en-US" sz="1400" b="1"/>
            <a:t>様式</a:t>
          </a:r>
          <a:endParaRPr kumimoji="1" lang="en-US" altLang="ja-JP" sz="1400" b="1"/>
        </a:p>
        <a:p>
          <a:pPr algn="l"/>
          <a:r>
            <a:rPr kumimoji="1" lang="en-US" altLang="ja-JP" sz="1400" b="1"/>
            <a:t> 2-1</a:t>
          </a:r>
        </a:p>
      </xdr:txBody>
    </xdr:sp>
    <xdr:clientData/>
  </xdr:twoCellAnchor>
  <xdr:twoCellAnchor>
    <xdr:from>
      <xdr:col>10</xdr:col>
      <xdr:colOff>63100</xdr:colOff>
      <xdr:row>9</xdr:row>
      <xdr:rowOff>110665</xdr:rowOff>
    </xdr:from>
    <xdr:to>
      <xdr:col>17</xdr:col>
      <xdr:colOff>170273</xdr:colOff>
      <xdr:row>10</xdr:row>
      <xdr:rowOff>159447</xdr:rowOff>
    </xdr:to>
    <xdr:sp macro="" textlink="">
      <xdr:nvSpPr>
        <xdr:cNvPr id="13" name="矢印: 右 12">
          <a:extLst>
            <a:ext uri="{FF2B5EF4-FFF2-40B4-BE49-F238E27FC236}">
              <a16:creationId xmlns:a16="http://schemas.microsoft.com/office/drawing/2014/main" id="{00000000-0008-0000-0000-00000D000000}"/>
            </a:ext>
          </a:extLst>
        </xdr:cNvPr>
        <xdr:cNvSpPr/>
      </xdr:nvSpPr>
      <xdr:spPr bwMode="auto">
        <a:xfrm>
          <a:off x="2860442" y="2386639"/>
          <a:ext cx="1510857"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xdr:col>
      <xdr:colOff>13458</xdr:colOff>
      <xdr:row>7</xdr:row>
      <xdr:rowOff>82502</xdr:rowOff>
    </xdr:from>
    <xdr:to>
      <xdr:col>3</xdr:col>
      <xdr:colOff>116128</xdr:colOff>
      <xdr:row>9</xdr:row>
      <xdr:rowOff>68556</xdr:rowOff>
    </xdr:to>
    <xdr:sp macro="" textlink="">
      <xdr:nvSpPr>
        <xdr:cNvPr id="14" name="四角形: 角を丸くする 13">
          <a:extLst>
            <a:ext uri="{FF2B5EF4-FFF2-40B4-BE49-F238E27FC236}">
              <a16:creationId xmlns:a16="http://schemas.microsoft.com/office/drawing/2014/main" id="{00000000-0008-0000-0000-00000E000000}"/>
            </a:ext>
          </a:extLst>
        </xdr:cNvPr>
        <xdr:cNvSpPr/>
      </xdr:nvSpPr>
      <xdr:spPr bwMode="auto">
        <a:xfrm>
          <a:off x="364379" y="1857160"/>
          <a:ext cx="1145407" cy="487370"/>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ワークシート入力の流れ</a:t>
          </a:r>
        </a:p>
      </xdr:txBody>
    </xdr:sp>
    <xdr:clientData/>
  </xdr:twoCellAnchor>
  <xdr:twoCellAnchor>
    <xdr:from>
      <xdr:col>24</xdr:col>
      <xdr:colOff>415462</xdr:colOff>
      <xdr:row>9</xdr:row>
      <xdr:rowOff>110665</xdr:rowOff>
    </xdr:from>
    <xdr:to>
      <xdr:col>25</xdr:col>
      <xdr:colOff>220830</xdr:colOff>
      <xdr:row>10</xdr:row>
      <xdr:rowOff>159447</xdr:rowOff>
    </xdr:to>
    <xdr:sp macro="" textlink="">
      <xdr:nvSpPr>
        <xdr:cNvPr id="15" name="矢印: 右 14">
          <a:extLst>
            <a:ext uri="{FF2B5EF4-FFF2-40B4-BE49-F238E27FC236}">
              <a16:creationId xmlns:a16="http://schemas.microsoft.com/office/drawing/2014/main" id="{00000000-0008-0000-0000-00000F000000}"/>
            </a:ext>
          </a:extLst>
        </xdr:cNvPr>
        <xdr:cNvSpPr/>
      </xdr:nvSpPr>
      <xdr:spPr bwMode="auto">
        <a:xfrm>
          <a:off x="8486646" y="2386639"/>
          <a:ext cx="1519868"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10</xdr:col>
      <xdr:colOff>41077</xdr:colOff>
      <xdr:row>10</xdr:row>
      <xdr:rowOff>176601</xdr:rowOff>
    </xdr:from>
    <xdr:to>
      <xdr:col>15</xdr:col>
      <xdr:colOff>161269</xdr:colOff>
      <xdr:row>11</xdr:row>
      <xdr:rowOff>221273</xdr:rowOff>
    </xdr:to>
    <xdr:sp macro="" textlink="">
      <xdr:nvSpPr>
        <xdr:cNvPr id="16" name="テキスト ボックス 15">
          <a:extLst>
            <a:ext uri="{FF2B5EF4-FFF2-40B4-BE49-F238E27FC236}">
              <a16:creationId xmlns:a16="http://schemas.microsoft.com/office/drawing/2014/main" id="{00000000-0008-0000-0000-000010000000}"/>
            </a:ext>
          </a:extLst>
        </xdr:cNvPr>
        <xdr:cNvSpPr txBox="1"/>
      </xdr:nvSpPr>
      <xdr:spPr>
        <a:xfrm>
          <a:off x="2838419"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24</xdr:col>
      <xdr:colOff>382424</xdr:colOff>
      <xdr:row>10</xdr:row>
      <xdr:rowOff>176601</xdr:rowOff>
    </xdr:from>
    <xdr:to>
      <xdr:col>24</xdr:col>
      <xdr:colOff>1505248</xdr:colOff>
      <xdr:row>11</xdr:row>
      <xdr:rowOff>221273</xdr:rowOff>
    </xdr:to>
    <xdr:sp macro="" textlink="">
      <xdr:nvSpPr>
        <xdr:cNvPr id="17" name="テキスト ボックス 16">
          <a:extLst>
            <a:ext uri="{FF2B5EF4-FFF2-40B4-BE49-F238E27FC236}">
              <a16:creationId xmlns:a16="http://schemas.microsoft.com/office/drawing/2014/main" id="{00000000-0008-0000-0000-000011000000}"/>
            </a:ext>
          </a:extLst>
        </xdr:cNvPr>
        <xdr:cNvSpPr txBox="1"/>
      </xdr:nvSpPr>
      <xdr:spPr>
        <a:xfrm>
          <a:off x="8453608"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3</xdr:col>
      <xdr:colOff>123102</xdr:colOff>
      <xdr:row>8</xdr:row>
      <xdr:rowOff>169185</xdr:rowOff>
    </xdr:from>
    <xdr:to>
      <xdr:col>9</xdr:col>
      <xdr:colOff>105774</xdr:colOff>
      <xdr:row>11</xdr:row>
      <xdr:rowOff>148278</xdr:rowOff>
    </xdr:to>
    <xdr:sp macro="" textlink="">
      <xdr:nvSpPr>
        <xdr:cNvPr id="3" name="テキスト ボックス 2">
          <a:extLst>
            <a:ext uri="{FF2B5EF4-FFF2-40B4-BE49-F238E27FC236}">
              <a16:creationId xmlns:a16="http://schemas.microsoft.com/office/drawing/2014/main" id="{00000000-0008-0000-0000-000003000000}"/>
            </a:ext>
          </a:extLst>
        </xdr:cNvPr>
        <xdr:cNvSpPr txBox="1"/>
      </xdr:nvSpPr>
      <xdr:spPr>
        <a:xfrm>
          <a:off x="1516760" y="2194501"/>
          <a:ext cx="1185830" cy="7310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400" b="1">
              <a:solidFill>
                <a:schemeClr val="dk1"/>
              </a:solidFill>
              <a:effectLst/>
              <a:latin typeface="+mn-lt"/>
              <a:ea typeface="+mn-ea"/>
              <a:cs typeface="+mn-cs"/>
            </a:rPr>
            <a:t> 基本情報</a:t>
          </a:r>
          <a:endParaRPr lang="ja-JP" altLang="ja-JP" sz="1400">
            <a:effectLst/>
          </a:endParaRPr>
        </a:p>
        <a:p>
          <a:r>
            <a:rPr kumimoji="1" lang="en-US" altLang="ja-JP" sz="1400" b="1">
              <a:solidFill>
                <a:schemeClr val="dk1"/>
              </a:solidFill>
              <a:effectLst/>
              <a:latin typeface="+mn-lt"/>
              <a:ea typeface="+mn-ea"/>
              <a:cs typeface="+mn-cs"/>
            </a:rPr>
            <a:t> </a:t>
          </a:r>
          <a:r>
            <a:rPr kumimoji="1" lang="ja-JP" altLang="ja-JP" sz="1400" b="1">
              <a:solidFill>
                <a:schemeClr val="dk1"/>
              </a:solidFill>
              <a:effectLst/>
              <a:latin typeface="+mn-lt"/>
              <a:ea typeface="+mn-ea"/>
              <a:cs typeface="+mn-cs"/>
            </a:rPr>
            <a:t>入力シート</a:t>
          </a:r>
          <a:endParaRPr lang="ja-JP" altLang="ja-JP" sz="1400">
            <a:effectLst/>
          </a:endParaRPr>
        </a:p>
      </xdr:txBody>
    </xdr:sp>
    <xdr:clientData/>
  </xdr:twoCellAnchor>
  <xdr:twoCellAnchor>
    <xdr:from>
      <xdr:col>9</xdr:col>
      <xdr:colOff>105810</xdr:colOff>
      <xdr:row>7</xdr:row>
      <xdr:rowOff>179462</xdr:rowOff>
    </xdr:from>
    <xdr:to>
      <xdr:col>13</xdr:col>
      <xdr:colOff>145972</xdr:colOff>
      <xdr:row>9</xdr:row>
      <xdr:rowOff>28669</xdr:rowOff>
    </xdr:to>
    <xdr:sp macro="" textlink="">
      <xdr:nvSpPr>
        <xdr:cNvPr id="18" name="吹き出し: 円形 17">
          <a:extLst>
            <a:ext uri="{FF2B5EF4-FFF2-40B4-BE49-F238E27FC236}">
              <a16:creationId xmlns:a16="http://schemas.microsoft.com/office/drawing/2014/main" id="{00000000-0008-0000-0000-000012000000}"/>
            </a:ext>
          </a:extLst>
        </xdr:cNvPr>
        <xdr:cNvSpPr/>
      </xdr:nvSpPr>
      <xdr:spPr bwMode="auto">
        <a:xfrm>
          <a:off x="2702626" y="1954120"/>
          <a:ext cx="842267" cy="35052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10</xdr:col>
      <xdr:colOff>27561</xdr:colOff>
      <xdr:row>7</xdr:row>
      <xdr:rowOff>172669</xdr:rowOff>
    </xdr:from>
    <xdr:to>
      <xdr:col>14</xdr:col>
      <xdr:colOff>49122</xdr:colOff>
      <xdr:row>9</xdr:row>
      <xdr:rowOff>65506</xdr:rowOff>
    </xdr:to>
    <xdr:sp macro="" textlink="">
      <xdr:nvSpPr>
        <xdr:cNvPr id="19" name="テキスト ボックス 18">
          <a:extLst>
            <a:ext uri="{FF2B5EF4-FFF2-40B4-BE49-F238E27FC236}">
              <a16:creationId xmlns:a16="http://schemas.microsoft.com/office/drawing/2014/main" id="{00000000-0008-0000-0000-000013000000}"/>
            </a:ext>
          </a:extLst>
        </xdr:cNvPr>
        <xdr:cNvSpPr txBox="1"/>
      </xdr:nvSpPr>
      <xdr:spPr>
        <a:xfrm>
          <a:off x="2824903" y="1947327"/>
          <a:ext cx="823666" cy="3941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紙の場合</a:t>
          </a:r>
          <a:endParaRPr kumimoji="1" lang="en-US" altLang="ja-JP" sz="800" b="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800" b="1">
              <a:solidFill>
                <a:schemeClr val="dk1"/>
              </a:solidFill>
              <a:effectLst/>
              <a:latin typeface="+mn-lt"/>
              <a:ea typeface="+mn-ea"/>
              <a:cs typeface="+mn-cs"/>
            </a:rPr>
            <a:t>提出不要</a:t>
          </a:r>
          <a:endParaRPr lang="ja-JP" altLang="ja-JP" sz="800" b="1">
            <a:effectLst/>
          </a:endParaRPr>
        </a:p>
      </xdr:txBody>
    </xdr:sp>
    <xdr:clientData/>
  </xdr:twoCellAnchor>
  <xdr:twoCellAnchor>
    <xdr:from>
      <xdr:col>22</xdr:col>
      <xdr:colOff>533189</xdr:colOff>
      <xdr:row>7</xdr:row>
      <xdr:rowOff>159039</xdr:rowOff>
    </xdr:from>
    <xdr:to>
      <xdr:col>23</xdr:col>
      <xdr:colOff>239969</xdr:colOff>
      <xdr:row>8</xdr:row>
      <xdr:rowOff>80664</xdr:rowOff>
    </xdr:to>
    <xdr:sp macro="" textlink="">
      <xdr:nvSpPr>
        <xdr:cNvPr id="20" name="吹き出し: 円形 19">
          <a:extLst>
            <a:ext uri="{FF2B5EF4-FFF2-40B4-BE49-F238E27FC236}">
              <a16:creationId xmlns:a16="http://schemas.microsoft.com/office/drawing/2014/main" id="{00000000-0008-0000-0000-000014000000}"/>
            </a:ext>
          </a:extLst>
        </xdr:cNvPr>
        <xdr:cNvSpPr/>
      </xdr:nvSpPr>
      <xdr:spPr bwMode="auto">
        <a:xfrm>
          <a:off x="5736847" y="1933697"/>
          <a:ext cx="669306"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22</xdr:col>
      <xdr:colOff>621350</xdr:colOff>
      <xdr:row>7</xdr:row>
      <xdr:rowOff>138616</xdr:rowOff>
    </xdr:from>
    <xdr:to>
      <xdr:col>23</xdr:col>
      <xdr:colOff>304305</xdr:colOff>
      <xdr:row>8</xdr:row>
      <xdr:rowOff>138332</xdr:rowOff>
    </xdr:to>
    <xdr:sp macro="" textlink="">
      <xdr:nvSpPr>
        <xdr:cNvPr id="21" name="テキスト ボックス 20">
          <a:extLst>
            <a:ext uri="{FF2B5EF4-FFF2-40B4-BE49-F238E27FC236}">
              <a16:creationId xmlns:a16="http://schemas.microsoft.com/office/drawing/2014/main" id="{00000000-0008-0000-0000-000015000000}"/>
            </a:ext>
          </a:extLst>
        </xdr:cNvPr>
        <xdr:cNvSpPr txBox="1"/>
      </xdr:nvSpPr>
      <xdr:spPr>
        <a:xfrm>
          <a:off x="5825008" y="1913274"/>
          <a:ext cx="645481"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25</xdr:col>
      <xdr:colOff>1598147</xdr:colOff>
      <xdr:row>7</xdr:row>
      <xdr:rowOff>162396</xdr:rowOff>
    </xdr:from>
    <xdr:to>
      <xdr:col>26</xdr:col>
      <xdr:colOff>600933</xdr:colOff>
      <xdr:row>8</xdr:row>
      <xdr:rowOff>84021</xdr:rowOff>
    </xdr:to>
    <xdr:sp macro="" textlink="">
      <xdr:nvSpPr>
        <xdr:cNvPr id="22" name="吹き出し: 円形 21">
          <a:extLst>
            <a:ext uri="{FF2B5EF4-FFF2-40B4-BE49-F238E27FC236}">
              <a16:creationId xmlns:a16="http://schemas.microsoft.com/office/drawing/2014/main" id="{00000000-0008-0000-0000-000016000000}"/>
            </a:ext>
          </a:extLst>
        </xdr:cNvPr>
        <xdr:cNvSpPr/>
      </xdr:nvSpPr>
      <xdr:spPr bwMode="auto">
        <a:xfrm>
          <a:off x="11383831" y="1937054"/>
          <a:ext cx="667155"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26</xdr:col>
      <xdr:colOff>22609</xdr:colOff>
      <xdr:row>7</xdr:row>
      <xdr:rowOff>144623</xdr:rowOff>
    </xdr:from>
    <xdr:to>
      <xdr:col>26</xdr:col>
      <xdr:colOff>665939</xdr:colOff>
      <xdr:row>8</xdr:row>
      <xdr:rowOff>144339</xdr:rowOff>
    </xdr:to>
    <xdr:sp macro="" textlink="">
      <xdr:nvSpPr>
        <xdr:cNvPr id="23" name="テキスト ボックス 22">
          <a:extLst>
            <a:ext uri="{FF2B5EF4-FFF2-40B4-BE49-F238E27FC236}">
              <a16:creationId xmlns:a16="http://schemas.microsoft.com/office/drawing/2014/main" id="{00000000-0008-0000-0000-000017000000}"/>
            </a:ext>
          </a:extLst>
        </xdr:cNvPr>
        <xdr:cNvSpPr txBox="1"/>
      </xdr:nvSpPr>
      <xdr:spPr>
        <a:xfrm>
          <a:off x="11472662" y="1919281"/>
          <a:ext cx="643330"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editAs="oneCell">
    <xdr:from>
      <xdr:col>9</xdr:col>
      <xdr:colOff>31750</xdr:colOff>
      <xdr:row>16</xdr:row>
      <xdr:rowOff>158750</xdr:rowOff>
    </xdr:from>
    <xdr:to>
      <xdr:col>23</xdr:col>
      <xdr:colOff>1000462</xdr:colOff>
      <xdr:row>28</xdr:row>
      <xdr:rowOff>32428</xdr:rowOff>
    </xdr:to>
    <xdr:pic>
      <xdr:nvPicPr>
        <xdr:cNvPr id="2" name="図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2682875" y="3841750"/>
          <a:ext cx="4639458" cy="1969179"/>
        </a:xfrm>
        <a:prstGeom prst="rect">
          <a:avLst/>
        </a:prstGeom>
      </xdr:spPr>
    </xdr:pic>
    <xdr:clientData/>
  </xdr:twoCellAnchor>
  <xdr:twoCellAnchor>
    <xdr:from>
      <xdr:col>27</xdr:col>
      <xdr:colOff>67272</xdr:colOff>
      <xdr:row>0</xdr:row>
      <xdr:rowOff>61039</xdr:rowOff>
    </xdr:from>
    <xdr:to>
      <xdr:col>28</xdr:col>
      <xdr:colOff>260591</xdr:colOff>
      <xdr:row>2</xdr:row>
      <xdr:rowOff>116817</xdr:rowOff>
    </xdr:to>
    <xdr:sp macro="" textlink="">
      <xdr:nvSpPr>
        <xdr:cNvPr id="24" name="テキスト ボックス 23">
          <a:extLst>
            <a:ext uri="{FF2B5EF4-FFF2-40B4-BE49-F238E27FC236}">
              <a16:creationId xmlns:a16="http://schemas.microsoft.com/office/drawing/2014/main" id="{00000000-0008-0000-0000-000018000000}"/>
            </a:ext>
          </a:extLst>
        </xdr:cNvPr>
        <xdr:cNvSpPr txBox="1"/>
      </xdr:nvSpPr>
      <xdr:spPr>
        <a:xfrm>
          <a:off x="13132697" y="61039"/>
          <a:ext cx="1864686" cy="424198"/>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400">
              <a:solidFill>
                <a:srgbClr val="FF0000"/>
              </a:solidFill>
              <a:latin typeface="メイリオ" panose="020B0604030504040204" pitchFamily="50" charset="-128"/>
              <a:ea typeface="メイリオ" panose="020B0604030504040204" pitchFamily="50" charset="-128"/>
            </a:rPr>
            <a:t>令和６年度計画書</a:t>
          </a:r>
        </a:p>
      </xdr:txBody>
    </xdr:sp>
    <xdr:clientData/>
  </xdr:twoCellAnchor>
  <xdr:twoCellAnchor>
    <xdr:from>
      <xdr:col>23</xdr:col>
      <xdr:colOff>660659</xdr:colOff>
      <xdr:row>8</xdr:row>
      <xdr:rowOff>100985</xdr:rowOff>
    </xdr:from>
    <xdr:to>
      <xdr:col>23</xdr:col>
      <xdr:colOff>1750998</xdr:colOff>
      <xdr:row>11</xdr:row>
      <xdr:rowOff>245773</xdr:rowOff>
    </xdr:to>
    <xdr:sp macro="" textlink="">
      <xdr:nvSpPr>
        <xdr:cNvPr id="8" name="フローチャート: 書類 7">
          <a:extLst>
            <a:ext uri="{FF2B5EF4-FFF2-40B4-BE49-F238E27FC236}">
              <a16:creationId xmlns:a16="http://schemas.microsoft.com/office/drawing/2014/main" id="{00000000-0008-0000-0000-000008000000}"/>
            </a:ext>
          </a:extLst>
        </xdr:cNvPr>
        <xdr:cNvSpPr/>
      </xdr:nvSpPr>
      <xdr:spPr bwMode="auto">
        <a:xfrm>
          <a:off x="6826843" y="2126301"/>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a:t>
          </a:r>
          <a:r>
            <a:rPr kumimoji="1" lang="en-US" altLang="ja-JP" sz="1400" b="1" baseline="0"/>
            <a:t> </a:t>
          </a:r>
          <a:r>
            <a:rPr kumimoji="1" lang="en-US" altLang="ja-JP" sz="1400" b="1"/>
            <a:t>2-4</a:t>
          </a:r>
        </a:p>
      </xdr:txBody>
    </xdr:sp>
    <xdr:clientData/>
  </xdr:twoCellAnchor>
  <xdr:twoCellAnchor>
    <xdr:from>
      <xdr:col>23</xdr:col>
      <xdr:colOff>1828588</xdr:colOff>
      <xdr:row>7</xdr:row>
      <xdr:rowOff>140368</xdr:rowOff>
    </xdr:from>
    <xdr:to>
      <xdr:col>24</xdr:col>
      <xdr:colOff>592894</xdr:colOff>
      <xdr:row>9</xdr:row>
      <xdr:rowOff>10026</xdr:rowOff>
    </xdr:to>
    <xdr:sp macro="" textlink="">
      <xdr:nvSpPr>
        <xdr:cNvPr id="26" name="吹き出し: 円形 25">
          <a:extLst>
            <a:ext uri="{FF2B5EF4-FFF2-40B4-BE49-F238E27FC236}">
              <a16:creationId xmlns:a16="http://schemas.microsoft.com/office/drawing/2014/main" id="{00000000-0008-0000-0000-00001A000000}"/>
            </a:ext>
          </a:extLst>
        </xdr:cNvPr>
        <xdr:cNvSpPr/>
      </xdr:nvSpPr>
      <xdr:spPr bwMode="auto">
        <a:xfrm>
          <a:off x="7994772" y="1915026"/>
          <a:ext cx="669306" cy="370974"/>
        </a:xfrm>
        <a:prstGeom prst="wedgeEllipseCallout">
          <a:avLst>
            <a:gd name="adj1" fmla="val -51400"/>
            <a:gd name="adj2" fmla="val 41016"/>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23</xdr:col>
      <xdr:colOff>1876645</xdr:colOff>
      <xdr:row>7</xdr:row>
      <xdr:rowOff>140620</xdr:rowOff>
    </xdr:from>
    <xdr:to>
      <xdr:col>24</xdr:col>
      <xdr:colOff>617126</xdr:colOff>
      <xdr:row>9</xdr:row>
      <xdr:rowOff>20051</xdr:rowOff>
    </xdr:to>
    <xdr:sp macro="" textlink="">
      <xdr:nvSpPr>
        <xdr:cNvPr id="28" name="テキスト ボックス 27">
          <a:extLst>
            <a:ext uri="{FF2B5EF4-FFF2-40B4-BE49-F238E27FC236}">
              <a16:creationId xmlns:a16="http://schemas.microsoft.com/office/drawing/2014/main" id="{00000000-0008-0000-0000-00001C000000}"/>
            </a:ext>
          </a:extLst>
        </xdr:cNvPr>
        <xdr:cNvSpPr txBox="1"/>
      </xdr:nvSpPr>
      <xdr:spPr>
        <a:xfrm>
          <a:off x="8042829" y="1915278"/>
          <a:ext cx="645481" cy="3807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必要に応じて</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22</xdr:col>
      <xdr:colOff>892342</xdr:colOff>
      <xdr:row>9</xdr:row>
      <xdr:rowOff>40105</xdr:rowOff>
    </xdr:from>
    <xdr:to>
      <xdr:col>23</xdr:col>
      <xdr:colOff>300790</xdr:colOff>
      <xdr:row>10</xdr:row>
      <xdr:rowOff>170447</xdr:rowOff>
    </xdr:to>
    <xdr:sp macro="" textlink="">
      <xdr:nvSpPr>
        <xdr:cNvPr id="29" name="十字形 28">
          <a:extLst>
            <a:ext uri="{FF2B5EF4-FFF2-40B4-BE49-F238E27FC236}">
              <a16:creationId xmlns:a16="http://schemas.microsoft.com/office/drawing/2014/main" id="{00000000-0008-0000-0000-00001D000000}"/>
            </a:ext>
          </a:extLst>
        </xdr:cNvPr>
        <xdr:cNvSpPr/>
      </xdr:nvSpPr>
      <xdr:spPr bwMode="auto">
        <a:xfrm>
          <a:off x="6096000" y="2316079"/>
          <a:ext cx="370974" cy="381000"/>
        </a:xfrm>
        <a:prstGeom prst="plus">
          <a:avLst>
            <a:gd name="adj" fmla="val 3611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38100</xdr:colOff>
          <xdr:row>167</xdr:row>
          <xdr:rowOff>142875</xdr:rowOff>
        </xdr:from>
        <xdr:to>
          <xdr:col>6</xdr:col>
          <xdr:colOff>19050</xdr:colOff>
          <xdr:row>178</xdr:row>
          <xdr:rowOff>28575</xdr:rowOff>
        </xdr:to>
        <xdr:grpSp>
          <xdr:nvGrpSpPr>
            <xdr:cNvPr id="19" name="Group 41">
              <a:extLst>
                <a:ext uri="{FF2B5EF4-FFF2-40B4-BE49-F238E27FC236}">
                  <a16:creationId xmlns:a16="http://schemas.microsoft.com/office/drawing/2014/main" id="{00000000-0008-0000-0100-000013000000}"/>
                </a:ext>
              </a:extLst>
            </xdr:cNvPr>
            <xdr:cNvGrpSpPr>
              <a:grpSpLocks/>
            </xdr:cNvGrpSpPr>
          </xdr:nvGrpSpPr>
          <xdr:grpSpPr bwMode="auto">
            <a:xfrm>
              <a:off x="1038225" y="38385750"/>
              <a:ext cx="180975" cy="18669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183</xdr:row>
          <xdr:rowOff>0</xdr:rowOff>
        </xdr:from>
        <xdr:to>
          <xdr:col>6</xdr:col>
          <xdr:colOff>19050</xdr:colOff>
          <xdr:row>183</xdr:row>
          <xdr:rowOff>28575</xdr:rowOff>
        </xdr:to>
        <xdr:grpSp>
          <xdr:nvGrpSpPr>
            <xdr:cNvPr id="32" name="Group 41">
              <a:extLst>
                <a:ext uri="{FF2B5EF4-FFF2-40B4-BE49-F238E27FC236}">
                  <a16:creationId xmlns:a16="http://schemas.microsoft.com/office/drawing/2014/main" id="{00000000-0008-0000-0100-000020000000}"/>
                </a:ext>
              </a:extLst>
            </xdr:cNvPr>
            <xdr:cNvGrpSpPr>
              <a:grpSpLocks/>
            </xdr:cNvGrpSpPr>
          </xdr:nvGrpSpPr>
          <xdr:grpSpPr bwMode="auto">
            <a:xfrm>
              <a:off x="1038225" y="41300400"/>
              <a:ext cx="180975"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145</xdr:row>
          <xdr:rowOff>0</xdr:rowOff>
        </xdr:from>
        <xdr:to>
          <xdr:col>6</xdr:col>
          <xdr:colOff>19050</xdr:colOff>
          <xdr:row>146</xdr:row>
          <xdr:rowOff>0</xdr:rowOff>
        </xdr:to>
        <xdr:grpSp>
          <xdr:nvGrpSpPr>
            <xdr:cNvPr id="153" name="Group 41">
              <a:extLst>
                <a:ext uri="{FF2B5EF4-FFF2-40B4-BE49-F238E27FC236}">
                  <a16:creationId xmlns:a16="http://schemas.microsoft.com/office/drawing/2014/main" id="{00000000-0008-0000-0100-000099000000}"/>
                </a:ext>
              </a:extLst>
            </xdr:cNvPr>
            <xdr:cNvGrpSpPr>
              <a:grpSpLocks/>
            </xdr:cNvGrpSpPr>
          </xdr:nvGrpSpPr>
          <xdr:grpSpPr bwMode="auto">
            <a:xfrm>
              <a:off x="1038225" y="33670875"/>
              <a:ext cx="180975" cy="2286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177</xdr:row>
          <xdr:rowOff>0</xdr:rowOff>
        </xdr:from>
        <xdr:to>
          <xdr:col>6</xdr:col>
          <xdr:colOff>19050</xdr:colOff>
          <xdr:row>179</xdr:row>
          <xdr:rowOff>0</xdr:rowOff>
        </xdr:to>
        <xdr:grpSp>
          <xdr:nvGrpSpPr>
            <xdr:cNvPr id="139" name="Group 41">
              <a:extLst>
                <a:ext uri="{FF2B5EF4-FFF2-40B4-BE49-F238E27FC236}">
                  <a16:creationId xmlns:a16="http://schemas.microsoft.com/office/drawing/2014/main" id="{00000000-0008-0000-0100-00008B000000}"/>
                </a:ext>
              </a:extLst>
            </xdr:cNvPr>
            <xdr:cNvGrpSpPr>
              <a:grpSpLocks/>
            </xdr:cNvGrpSpPr>
          </xdr:nvGrpSpPr>
          <xdr:grpSpPr bwMode="auto">
            <a:xfrm>
              <a:off x="1038225" y="40052625"/>
              <a:ext cx="180975" cy="2571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53</xdr:row>
          <xdr:rowOff>0</xdr:rowOff>
        </xdr:from>
        <xdr:to>
          <xdr:col>6</xdr:col>
          <xdr:colOff>19050</xdr:colOff>
          <xdr:row>127</xdr:row>
          <xdr:rowOff>131884</xdr:rowOff>
        </xdr:to>
        <xdr:grpSp>
          <xdr:nvGrpSpPr>
            <xdr:cNvPr id="140" name="Group 41">
              <a:extLst>
                <a:ext uri="{FF2B5EF4-FFF2-40B4-BE49-F238E27FC236}">
                  <a16:creationId xmlns:a16="http://schemas.microsoft.com/office/drawing/2014/main" id="{00000000-0008-0000-0100-00008C000000}"/>
                </a:ext>
              </a:extLst>
            </xdr:cNvPr>
            <xdr:cNvGrpSpPr>
              <a:grpSpLocks/>
            </xdr:cNvGrpSpPr>
          </xdr:nvGrpSpPr>
          <xdr:grpSpPr bwMode="auto">
            <a:xfrm>
              <a:off x="1038225" y="13858875"/>
              <a:ext cx="180975" cy="165910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178</xdr:row>
          <xdr:rowOff>96537</xdr:rowOff>
        </xdr:from>
        <xdr:to>
          <xdr:col>6</xdr:col>
          <xdr:colOff>19050</xdr:colOff>
          <xdr:row>183</xdr:row>
          <xdr:rowOff>0</xdr:rowOff>
        </xdr:to>
        <xdr:grpSp>
          <xdr:nvGrpSpPr>
            <xdr:cNvPr id="142" name="Group 41">
              <a:extLst>
                <a:ext uri="{FF2B5EF4-FFF2-40B4-BE49-F238E27FC236}">
                  <a16:creationId xmlns:a16="http://schemas.microsoft.com/office/drawing/2014/main" id="{00000000-0008-0000-0100-00008E000000}"/>
                </a:ext>
              </a:extLst>
            </xdr:cNvPr>
            <xdr:cNvGrpSpPr>
              <a:grpSpLocks/>
            </xdr:cNvGrpSpPr>
          </xdr:nvGrpSpPr>
          <xdr:grpSpPr bwMode="auto">
            <a:xfrm>
              <a:off x="1038225" y="40311087"/>
              <a:ext cx="180975" cy="989313"/>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144</xdr:row>
          <xdr:rowOff>0</xdr:rowOff>
        </xdr:from>
        <xdr:to>
          <xdr:col>6</xdr:col>
          <xdr:colOff>19050</xdr:colOff>
          <xdr:row>144</xdr:row>
          <xdr:rowOff>93784</xdr:rowOff>
        </xdr:to>
        <xdr:grpSp>
          <xdr:nvGrpSpPr>
            <xdr:cNvPr id="144" name="Group 41">
              <a:extLst>
                <a:ext uri="{FF2B5EF4-FFF2-40B4-BE49-F238E27FC236}">
                  <a16:creationId xmlns:a16="http://schemas.microsoft.com/office/drawing/2014/main" id="{00000000-0008-0000-0100-000090000000}"/>
                </a:ext>
              </a:extLst>
            </xdr:cNvPr>
            <xdr:cNvGrpSpPr>
              <a:grpSpLocks/>
            </xdr:cNvGrpSpPr>
          </xdr:nvGrpSpPr>
          <xdr:grpSpPr bwMode="auto">
            <a:xfrm>
              <a:off x="1038225" y="33585150"/>
              <a:ext cx="180975" cy="84259"/>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100</xdr:row>
          <xdr:rowOff>0</xdr:rowOff>
        </xdr:from>
        <xdr:to>
          <xdr:col>6</xdr:col>
          <xdr:colOff>19050</xdr:colOff>
          <xdr:row>101</xdr:row>
          <xdr:rowOff>131884</xdr:rowOff>
        </xdr:to>
        <xdr:grpSp>
          <xdr:nvGrpSpPr>
            <xdr:cNvPr id="146" name="Group 41">
              <a:extLst>
                <a:ext uri="{FF2B5EF4-FFF2-40B4-BE49-F238E27FC236}">
                  <a16:creationId xmlns:a16="http://schemas.microsoft.com/office/drawing/2014/main" id="{00000000-0008-0000-0100-000092000000}"/>
                </a:ext>
              </a:extLst>
            </xdr:cNvPr>
            <xdr:cNvGrpSpPr>
              <a:grpSpLocks/>
            </xdr:cNvGrpSpPr>
          </xdr:nvGrpSpPr>
          <xdr:grpSpPr bwMode="auto">
            <a:xfrm>
              <a:off x="1038225" y="23260050"/>
              <a:ext cx="180975" cy="293809"/>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111</xdr:row>
          <xdr:rowOff>0</xdr:rowOff>
        </xdr:from>
        <xdr:to>
          <xdr:col>6</xdr:col>
          <xdr:colOff>19050</xdr:colOff>
          <xdr:row>112</xdr:row>
          <xdr:rowOff>131884</xdr:rowOff>
        </xdr:to>
        <xdr:grpSp>
          <xdr:nvGrpSpPr>
            <xdr:cNvPr id="148" name="Group 41">
              <a:extLst>
                <a:ext uri="{FF2B5EF4-FFF2-40B4-BE49-F238E27FC236}">
                  <a16:creationId xmlns:a16="http://schemas.microsoft.com/office/drawing/2014/main" id="{00000000-0008-0000-0100-000094000000}"/>
                </a:ext>
              </a:extLst>
            </xdr:cNvPr>
            <xdr:cNvGrpSpPr>
              <a:grpSpLocks/>
            </xdr:cNvGrpSpPr>
          </xdr:nvGrpSpPr>
          <xdr:grpSpPr bwMode="auto">
            <a:xfrm>
              <a:off x="1038225" y="26184225"/>
              <a:ext cx="180975" cy="312859"/>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122</xdr:row>
          <xdr:rowOff>0</xdr:rowOff>
        </xdr:from>
        <xdr:to>
          <xdr:col>5</xdr:col>
          <xdr:colOff>19050</xdr:colOff>
          <xdr:row>123</xdr:row>
          <xdr:rowOff>131884</xdr:rowOff>
        </xdr:to>
        <xdr:grpSp>
          <xdr:nvGrpSpPr>
            <xdr:cNvPr id="150" name="Group 41">
              <a:extLst>
                <a:ext uri="{FF2B5EF4-FFF2-40B4-BE49-F238E27FC236}">
                  <a16:creationId xmlns:a16="http://schemas.microsoft.com/office/drawing/2014/main" id="{00000000-0008-0000-0100-000096000000}"/>
                </a:ext>
              </a:extLst>
            </xdr:cNvPr>
            <xdr:cNvGrpSpPr>
              <a:grpSpLocks/>
            </xdr:cNvGrpSpPr>
          </xdr:nvGrpSpPr>
          <xdr:grpSpPr bwMode="auto">
            <a:xfrm>
              <a:off x="838200" y="29308425"/>
              <a:ext cx="180975" cy="274759"/>
              <a:chOff x="9239" y="107537"/>
              <a:chExt cx="2190" cy="12573"/>
            </a:xfrm>
          </xdr:grpSpPr>
        </xdr:grpSp>
        <xdr:clientData/>
      </xdr:twoCellAnchor>
    </mc:Choice>
    <mc:Fallback/>
  </mc:AlternateContent>
  <xdr:twoCellAnchor>
    <xdr:from>
      <xdr:col>55</xdr:col>
      <xdr:colOff>54093</xdr:colOff>
      <xdr:row>0</xdr:row>
      <xdr:rowOff>181309</xdr:rowOff>
    </xdr:from>
    <xdr:to>
      <xdr:col>66</xdr:col>
      <xdr:colOff>46088</xdr:colOff>
      <xdr:row>6</xdr:row>
      <xdr:rowOff>150611</xdr:rowOff>
    </xdr:to>
    <xdr:grpSp>
      <xdr:nvGrpSpPr>
        <xdr:cNvPr id="4" name="グループ化 3">
          <a:extLst>
            <a:ext uri="{FF2B5EF4-FFF2-40B4-BE49-F238E27FC236}">
              <a16:creationId xmlns:a16="http://schemas.microsoft.com/office/drawing/2014/main" id="{00000000-0008-0000-0100-000004000000}"/>
            </a:ext>
          </a:extLst>
        </xdr:cNvPr>
        <xdr:cNvGrpSpPr/>
      </xdr:nvGrpSpPr>
      <xdr:grpSpPr>
        <a:xfrm>
          <a:off x="14655918" y="181309"/>
          <a:ext cx="4563995" cy="1178977"/>
          <a:chOff x="7796192" y="349906"/>
          <a:chExt cx="4238927" cy="994568"/>
        </a:xfrm>
      </xdr:grpSpPr>
      <xdr:sp macro="" textlink="">
        <xdr:nvSpPr>
          <xdr:cNvPr id="145" name="正方形/長方形 144">
            <a:extLst>
              <a:ext uri="{FF2B5EF4-FFF2-40B4-BE49-F238E27FC236}">
                <a16:creationId xmlns:a16="http://schemas.microsoft.com/office/drawing/2014/main" id="{00000000-0008-0000-0100-000091000000}"/>
              </a:ext>
            </a:extLst>
          </xdr:cNvPr>
          <xdr:cNvSpPr/>
        </xdr:nvSpPr>
        <xdr:spPr bwMode="auto">
          <a:xfrm>
            <a:off x="7796192" y="349906"/>
            <a:ext cx="4238927" cy="994568"/>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各加算の算定に共通して必要な情報　入力セル</a:t>
            </a:r>
            <a:endParaRPr kumimoji="1" lang="en-US" altLang="ja-JP" sz="1100"/>
          </a:p>
          <a:p>
            <a:r>
              <a:rPr kumimoji="1" lang="ja-JP" altLang="en-US" sz="1100">
                <a:solidFill>
                  <a:schemeClr val="dk1"/>
                </a:solidFill>
                <a:effectLst/>
                <a:latin typeface="+mn-lt"/>
                <a:ea typeface="+mn-ea"/>
                <a:cs typeface="+mn-cs"/>
              </a:rPr>
              <a:t>　　　　　</a:t>
            </a:r>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lang="ja-JP" altLang="ja-JP">
              <a:effectLst/>
            </a:endParaRPr>
          </a:p>
        </xdr:txBody>
      </xdr:sp>
      <xdr:sp macro="" textlink="">
        <xdr:nvSpPr>
          <xdr:cNvPr id="151" name="正方形/長方形 150">
            <a:extLst>
              <a:ext uri="{FF2B5EF4-FFF2-40B4-BE49-F238E27FC236}">
                <a16:creationId xmlns:a16="http://schemas.microsoft.com/office/drawing/2014/main" id="{00000000-0008-0000-0100-000097000000}"/>
              </a:ext>
            </a:extLst>
          </xdr:cNvPr>
          <xdr:cNvSpPr/>
        </xdr:nvSpPr>
        <xdr:spPr bwMode="auto">
          <a:xfrm>
            <a:off x="7943384" y="815513"/>
            <a:ext cx="288000" cy="97899"/>
          </a:xfrm>
          <a:prstGeom prst="rect">
            <a:avLst/>
          </a:prstGeom>
          <a:solidFill>
            <a:srgbClr val="FFF2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152" name="正方形/長方形 151">
            <a:extLst>
              <a:ext uri="{FF2B5EF4-FFF2-40B4-BE49-F238E27FC236}">
                <a16:creationId xmlns:a16="http://schemas.microsoft.com/office/drawing/2014/main" id="{00000000-0008-0000-0100-000098000000}"/>
              </a:ext>
            </a:extLst>
          </xdr:cNvPr>
          <xdr:cNvSpPr/>
        </xdr:nvSpPr>
        <xdr:spPr bwMode="auto">
          <a:xfrm>
            <a:off x="7943384" y="978887"/>
            <a:ext cx="288000" cy="97899"/>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100-000006000000}"/>
              </a:ext>
            </a:extLst>
          </xdr:cNvPr>
          <xdr:cNvSpPr/>
        </xdr:nvSpPr>
        <xdr:spPr bwMode="auto">
          <a:xfrm>
            <a:off x="7943384" y="1141872"/>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mc:AlternateContent xmlns:mc="http://schemas.openxmlformats.org/markup-compatibility/2006">
    <mc:Choice xmlns:a14="http://schemas.microsoft.com/office/drawing/2010/main" Requires="a14">
      <xdr:twoCellAnchor>
        <xdr:from>
          <xdr:col>5</xdr:col>
          <xdr:colOff>38100</xdr:colOff>
          <xdr:row>183</xdr:row>
          <xdr:rowOff>0</xdr:rowOff>
        </xdr:from>
        <xdr:to>
          <xdr:col>6</xdr:col>
          <xdr:colOff>19050</xdr:colOff>
          <xdr:row>183</xdr:row>
          <xdr:rowOff>173934</xdr:rowOff>
        </xdr:to>
        <xdr:grpSp>
          <xdr:nvGrpSpPr>
            <xdr:cNvPr id="7" name="Group 41">
              <a:extLst>
                <a:ext uri="{FF2B5EF4-FFF2-40B4-BE49-F238E27FC236}">
                  <a16:creationId xmlns:a16="http://schemas.microsoft.com/office/drawing/2014/main" id="{00000000-0008-0000-0100-000007000000}"/>
                </a:ext>
              </a:extLst>
            </xdr:cNvPr>
            <xdr:cNvGrpSpPr>
              <a:grpSpLocks/>
            </xdr:cNvGrpSpPr>
          </xdr:nvGrpSpPr>
          <xdr:grpSpPr bwMode="auto">
            <a:xfrm>
              <a:off x="1038225" y="41300400"/>
              <a:ext cx="180975" cy="5963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192</xdr:row>
          <xdr:rowOff>0</xdr:rowOff>
        </xdr:from>
        <xdr:to>
          <xdr:col>2</xdr:col>
          <xdr:colOff>19050</xdr:colOff>
          <xdr:row>194</xdr:row>
          <xdr:rowOff>2899</xdr:rowOff>
        </xdr:to>
        <xdr:grpSp>
          <xdr:nvGrpSpPr>
            <xdr:cNvPr id="8" name="Group 41">
              <a:extLst>
                <a:ext uri="{FF2B5EF4-FFF2-40B4-BE49-F238E27FC236}">
                  <a16:creationId xmlns:a16="http://schemas.microsoft.com/office/drawing/2014/main" id="{00000000-0008-0000-0100-000008000000}"/>
                </a:ext>
              </a:extLst>
            </xdr:cNvPr>
            <xdr:cNvGrpSpPr>
              <a:grpSpLocks/>
            </xdr:cNvGrpSpPr>
          </xdr:nvGrpSpPr>
          <xdr:grpSpPr bwMode="auto">
            <a:xfrm>
              <a:off x="200025" y="44119800"/>
              <a:ext cx="219075" cy="24102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192</xdr:row>
          <xdr:rowOff>0</xdr:rowOff>
        </xdr:from>
        <xdr:to>
          <xdr:col>2</xdr:col>
          <xdr:colOff>19050</xdr:colOff>
          <xdr:row>194</xdr:row>
          <xdr:rowOff>2899</xdr:rowOff>
        </xdr:to>
        <xdr:grpSp>
          <xdr:nvGrpSpPr>
            <xdr:cNvPr id="9" name="Group 41">
              <a:extLst>
                <a:ext uri="{FF2B5EF4-FFF2-40B4-BE49-F238E27FC236}">
                  <a16:creationId xmlns:a16="http://schemas.microsoft.com/office/drawing/2014/main" id="{00000000-0008-0000-0100-000009000000}"/>
                </a:ext>
              </a:extLst>
            </xdr:cNvPr>
            <xdr:cNvGrpSpPr>
              <a:grpSpLocks/>
            </xdr:cNvGrpSpPr>
          </xdr:nvGrpSpPr>
          <xdr:grpSpPr bwMode="auto">
            <a:xfrm>
              <a:off x="200025" y="44119800"/>
              <a:ext cx="219075" cy="241024"/>
              <a:chOff x="9239" y="107537"/>
              <a:chExt cx="2190" cy="12573"/>
            </a:xfrm>
          </xdr:grpSpPr>
        </xdr:grpSp>
        <xdr:clientData/>
      </xdr:twoCellAnchor>
    </mc:Choice>
    <mc:Fallback/>
  </mc:AlternateContent>
  <xdr:twoCellAnchor>
    <xdr:from>
      <xdr:col>1</xdr:col>
      <xdr:colOff>65426</xdr:colOff>
      <xdr:row>72</xdr:row>
      <xdr:rowOff>68036</xdr:rowOff>
    </xdr:from>
    <xdr:to>
      <xdr:col>1</xdr:col>
      <xdr:colOff>111145</xdr:colOff>
      <xdr:row>89</xdr:row>
      <xdr:rowOff>212411</xdr:rowOff>
    </xdr:to>
    <xdr:sp macro="" textlink="">
      <xdr:nvSpPr>
        <xdr:cNvPr id="2" name="左大かっこ 1">
          <a:extLst>
            <a:ext uri="{FF2B5EF4-FFF2-40B4-BE49-F238E27FC236}">
              <a16:creationId xmlns:a16="http://schemas.microsoft.com/office/drawing/2014/main" id="{00000000-0008-0000-0100-000002000000}"/>
            </a:ext>
          </a:extLst>
        </xdr:cNvPr>
        <xdr:cNvSpPr/>
      </xdr:nvSpPr>
      <xdr:spPr bwMode="auto">
        <a:xfrm>
          <a:off x="65426" y="17475795"/>
          <a:ext cx="45719" cy="3042931"/>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77124</xdr:colOff>
      <xdr:row>96</xdr:row>
      <xdr:rowOff>98654</xdr:rowOff>
    </xdr:from>
    <xdr:to>
      <xdr:col>1</xdr:col>
      <xdr:colOff>122843</xdr:colOff>
      <xdr:row>113</xdr:row>
      <xdr:rowOff>322793</xdr:rowOff>
    </xdr:to>
    <xdr:sp macro="" textlink="">
      <xdr:nvSpPr>
        <xdr:cNvPr id="3" name="左大かっこ 2">
          <a:extLst>
            <a:ext uri="{FF2B5EF4-FFF2-40B4-BE49-F238E27FC236}">
              <a16:creationId xmlns:a16="http://schemas.microsoft.com/office/drawing/2014/main" id="{00000000-0008-0000-0100-000003000000}"/>
            </a:ext>
          </a:extLst>
        </xdr:cNvPr>
        <xdr:cNvSpPr/>
      </xdr:nvSpPr>
      <xdr:spPr bwMode="auto">
        <a:xfrm>
          <a:off x="248574" y="24625529"/>
          <a:ext cx="45719" cy="4558014"/>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95249</xdr:colOff>
      <xdr:row>134</xdr:row>
      <xdr:rowOff>17318</xdr:rowOff>
    </xdr:from>
    <xdr:to>
      <xdr:col>1</xdr:col>
      <xdr:colOff>168401</xdr:colOff>
      <xdr:row>137</xdr:row>
      <xdr:rowOff>138222</xdr:rowOff>
    </xdr:to>
    <xdr:sp macro="" textlink="">
      <xdr:nvSpPr>
        <xdr:cNvPr id="5" name="左大かっこ 4">
          <a:extLst>
            <a:ext uri="{FF2B5EF4-FFF2-40B4-BE49-F238E27FC236}">
              <a16:creationId xmlns:a16="http://schemas.microsoft.com/office/drawing/2014/main" id="{00000000-0008-0000-0100-000005000000}"/>
            </a:ext>
          </a:extLst>
        </xdr:cNvPr>
        <xdr:cNvSpPr/>
      </xdr:nvSpPr>
      <xdr:spPr bwMode="auto">
        <a:xfrm>
          <a:off x="268431" y="32826613"/>
          <a:ext cx="73152" cy="856927"/>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xdr:twoCellAnchor>
    <xdr:from>
      <xdr:col>15</xdr:col>
      <xdr:colOff>160088</xdr:colOff>
      <xdr:row>17</xdr:row>
      <xdr:rowOff>92177</xdr:rowOff>
    </xdr:from>
    <xdr:to>
      <xdr:col>17</xdr:col>
      <xdr:colOff>184355</xdr:colOff>
      <xdr:row>17</xdr:row>
      <xdr:rowOff>276532</xdr:rowOff>
    </xdr:to>
    <xdr:sp macro="" textlink="">
      <xdr:nvSpPr>
        <xdr:cNvPr id="17" name="テキスト ボックス 16">
          <a:extLst>
            <a:ext uri="{FF2B5EF4-FFF2-40B4-BE49-F238E27FC236}">
              <a16:creationId xmlns:a16="http://schemas.microsoft.com/office/drawing/2014/main" id="{00000000-0008-0000-0100-000011000000}"/>
            </a:ext>
          </a:extLst>
        </xdr:cNvPr>
        <xdr:cNvSpPr txBox="1"/>
      </xdr:nvSpPr>
      <xdr:spPr>
        <a:xfrm>
          <a:off x="3109765" y="529252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(a)</a:t>
          </a:r>
          <a:endParaRPr kumimoji="1" lang="ja-JP" altLang="en-US" sz="900">
            <a:latin typeface="+mn-ea"/>
            <a:ea typeface="+mn-ea"/>
          </a:endParaRPr>
        </a:p>
      </xdr:txBody>
    </xdr:sp>
    <xdr:clientData/>
  </xdr:twoCellAnchor>
  <xdr:twoCellAnchor>
    <xdr:from>
      <xdr:col>15</xdr:col>
      <xdr:colOff>160088</xdr:colOff>
      <xdr:row>18</xdr:row>
      <xdr:rowOff>75586</xdr:rowOff>
    </xdr:from>
    <xdr:to>
      <xdr:col>17</xdr:col>
      <xdr:colOff>184355</xdr:colOff>
      <xdr:row>18</xdr:row>
      <xdr:rowOff>259941</xdr:rowOff>
    </xdr:to>
    <xdr:sp macro="" textlink="">
      <xdr:nvSpPr>
        <xdr:cNvPr id="22" name="テキスト ボックス 21">
          <a:extLst>
            <a:ext uri="{FF2B5EF4-FFF2-40B4-BE49-F238E27FC236}">
              <a16:creationId xmlns:a16="http://schemas.microsoft.com/office/drawing/2014/main" id="{00000000-0008-0000-0100-000016000000}"/>
            </a:ext>
          </a:extLst>
        </xdr:cNvPr>
        <xdr:cNvSpPr txBox="1"/>
      </xdr:nvSpPr>
      <xdr:spPr>
        <a:xfrm>
          <a:off x="3109765" y="5606231"/>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(b)</a:t>
          </a:r>
          <a:endParaRPr kumimoji="1" lang="ja-JP" altLang="en-US" sz="900">
            <a:latin typeface="+mn-ea"/>
            <a:ea typeface="+mn-ea"/>
          </a:endParaRPr>
        </a:p>
      </xdr:txBody>
    </xdr:sp>
    <xdr:clientData/>
  </xdr:twoCellAnchor>
  <xdr:twoCellAnchor>
    <xdr:from>
      <xdr:col>15</xdr:col>
      <xdr:colOff>160088</xdr:colOff>
      <xdr:row>19</xdr:row>
      <xdr:rowOff>105082</xdr:rowOff>
    </xdr:from>
    <xdr:to>
      <xdr:col>17</xdr:col>
      <xdr:colOff>184355</xdr:colOff>
      <xdr:row>19</xdr:row>
      <xdr:rowOff>289437</xdr:rowOff>
    </xdr:to>
    <xdr:sp macro="" textlink="">
      <xdr:nvSpPr>
        <xdr:cNvPr id="23" name="テキスト ボックス 22">
          <a:extLst>
            <a:ext uri="{FF2B5EF4-FFF2-40B4-BE49-F238E27FC236}">
              <a16:creationId xmlns:a16="http://schemas.microsoft.com/office/drawing/2014/main" id="{00000000-0008-0000-0100-000017000000}"/>
            </a:ext>
          </a:extLst>
        </xdr:cNvPr>
        <xdr:cNvSpPr txBox="1"/>
      </xdr:nvSpPr>
      <xdr:spPr>
        <a:xfrm>
          <a:off x="3109765" y="596603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(c)</a:t>
          </a:r>
          <a:endParaRPr kumimoji="1" lang="ja-JP" altLang="en-US" sz="900">
            <a:latin typeface="+mn-ea"/>
            <a:ea typeface="+mn-ea"/>
          </a:endParaRPr>
        </a:p>
      </xdr:txBody>
    </xdr:sp>
    <xdr:clientData/>
  </xdr:twoCellAnchor>
  <xdr:twoCellAnchor>
    <xdr:from>
      <xdr:col>15</xdr:col>
      <xdr:colOff>160088</xdr:colOff>
      <xdr:row>20</xdr:row>
      <xdr:rowOff>88492</xdr:rowOff>
    </xdr:from>
    <xdr:to>
      <xdr:col>17</xdr:col>
      <xdr:colOff>184355</xdr:colOff>
      <xdr:row>20</xdr:row>
      <xdr:rowOff>272847</xdr:rowOff>
    </xdr:to>
    <xdr:sp macro="" textlink="">
      <xdr:nvSpPr>
        <xdr:cNvPr id="24" name="テキスト ボックス 23">
          <a:extLst>
            <a:ext uri="{FF2B5EF4-FFF2-40B4-BE49-F238E27FC236}">
              <a16:creationId xmlns:a16="http://schemas.microsoft.com/office/drawing/2014/main" id="{00000000-0008-0000-0100-000018000000}"/>
            </a:ext>
          </a:extLst>
        </xdr:cNvPr>
        <xdr:cNvSpPr txBox="1"/>
      </xdr:nvSpPr>
      <xdr:spPr>
        <a:xfrm>
          <a:off x="3109765" y="6333512"/>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(d)</a:t>
          </a:r>
          <a:endParaRPr kumimoji="1" lang="ja-JP" altLang="en-US" sz="900">
            <a:latin typeface="+mn-ea"/>
            <a:ea typeface="+mn-ea"/>
          </a:endParaRPr>
        </a:p>
      </xdr:txBody>
    </xdr:sp>
    <xdr:clientData/>
  </xdr:twoCellAnchor>
  <xdr:twoCellAnchor>
    <xdr:from>
      <xdr:col>15</xdr:col>
      <xdr:colOff>160088</xdr:colOff>
      <xdr:row>21</xdr:row>
      <xdr:rowOff>110308</xdr:rowOff>
    </xdr:from>
    <xdr:to>
      <xdr:col>17</xdr:col>
      <xdr:colOff>184355</xdr:colOff>
      <xdr:row>21</xdr:row>
      <xdr:rowOff>294663</xdr:rowOff>
    </xdr:to>
    <xdr:sp macro="" textlink="">
      <xdr:nvSpPr>
        <xdr:cNvPr id="25" name="テキスト ボックス 24">
          <a:extLst>
            <a:ext uri="{FF2B5EF4-FFF2-40B4-BE49-F238E27FC236}">
              <a16:creationId xmlns:a16="http://schemas.microsoft.com/office/drawing/2014/main" id="{00000000-0008-0000-0100-000019000000}"/>
            </a:ext>
          </a:extLst>
        </xdr:cNvPr>
        <xdr:cNvSpPr txBox="1"/>
      </xdr:nvSpPr>
      <xdr:spPr>
        <a:xfrm>
          <a:off x="3109765" y="6716356"/>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(e)</a:t>
          </a:r>
          <a:endParaRPr kumimoji="1" lang="ja-JP" altLang="en-US" sz="900">
            <a:latin typeface="+mn-ea"/>
            <a:ea typeface="+mn-ea"/>
          </a:endParaRPr>
        </a:p>
      </xdr:txBody>
    </xdr:sp>
    <xdr:clientData/>
  </xdr:twoCellAnchor>
  <xdr:twoCellAnchor>
    <xdr:from>
      <xdr:col>15</xdr:col>
      <xdr:colOff>160088</xdr:colOff>
      <xdr:row>24</xdr:row>
      <xdr:rowOff>78351</xdr:rowOff>
    </xdr:from>
    <xdr:to>
      <xdr:col>17</xdr:col>
      <xdr:colOff>184355</xdr:colOff>
      <xdr:row>24</xdr:row>
      <xdr:rowOff>262706</xdr:rowOff>
    </xdr:to>
    <xdr:sp macro="" textlink="">
      <xdr:nvSpPr>
        <xdr:cNvPr id="26" name="テキスト ボックス 25">
          <a:extLst>
            <a:ext uri="{FF2B5EF4-FFF2-40B4-BE49-F238E27FC236}">
              <a16:creationId xmlns:a16="http://schemas.microsoft.com/office/drawing/2014/main" id="{00000000-0008-0000-0100-00001A000000}"/>
            </a:ext>
          </a:extLst>
        </xdr:cNvPr>
        <xdr:cNvSpPr txBox="1"/>
      </xdr:nvSpPr>
      <xdr:spPr>
        <a:xfrm>
          <a:off x="3109765" y="7452545"/>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(f)</a:t>
          </a:r>
          <a:endParaRPr kumimoji="1" lang="ja-JP" altLang="en-US" sz="900">
            <a:latin typeface="+mn-ea"/>
            <a:ea typeface="+mn-ea"/>
          </a:endParaRPr>
        </a:p>
      </xdr:txBody>
    </xdr:sp>
    <xdr:clientData/>
  </xdr:twoCellAnchor>
  <xdr:twoCellAnchor>
    <xdr:from>
      <xdr:col>15</xdr:col>
      <xdr:colOff>160088</xdr:colOff>
      <xdr:row>26</xdr:row>
      <xdr:rowOff>84495</xdr:rowOff>
    </xdr:from>
    <xdr:to>
      <xdr:col>17</xdr:col>
      <xdr:colOff>184355</xdr:colOff>
      <xdr:row>26</xdr:row>
      <xdr:rowOff>268850</xdr:rowOff>
    </xdr:to>
    <xdr:sp macro="" textlink="">
      <xdr:nvSpPr>
        <xdr:cNvPr id="27" name="テキスト ボックス 26">
          <a:extLst>
            <a:ext uri="{FF2B5EF4-FFF2-40B4-BE49-F238E27FC236}">
              <a16:creationId xmlns:a16="http://schemas.microsoft.com/office/drawing/2014/main" id="{00000000-0008-0000-0100-00001B000000}"/>
            </a:ext>
          </a:extLst>
        </xdr:cNvPr>
        <xdr:cNvSpPr txBox="1"/>
      </xdr:nvSpPr>
      <xdr:spPr>
        <a:xfrm>
          <a:off x="3109765" y="828060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(h)</a:t>
          </a:r>
          <a:endParaRPr kumimoji="1" lang="ja-JP" altLang="en-US" sz="900">
            <a:latin typeface="+mn-ea"/>
            <a:ea typeface="+mn-ea"/>
          </a:endParaRPr>
        </a:p>
      </xdr:txBody>
    </xdr:sp>
    <xdr:clientData/>
  </xdr:twoCellAnchor>
  <xdr:twoCellAnchor>
    <xdr:from>
      <xdr:col>15</xdr:col>
      <xdr:colOff>160088</xdr:colOff>
      <xdr:row>25</xdr:row>
      <xdr:rowOff>160389</xdr:rowOff>
    </xdr:from>
    <xdr:to>
      <xdr:col>17</xdr:col>
      <xdr:colOff>184355</xdr:colOff>
      <xdr:row>25</xdr:row>
      <xdr:rowOff>344744</xdr:rowOff>
    </xdr:to>
    <xdr:sp macro="" textlink="">
      <xdr:nvSpPr>
        <xdr:cNvPr id="28" name="テキスト ボックス 27">
          <a:extLst>
            <a:ext uri="{FF2B5EF4-FFF2-40B4-BE49-F238E27FC236}">
              <a16:creationId xmlns:a16="http://schemas.microsoft.com/office/drawing/2014/main" id="{00000000-0008-0000-0100-00001C000000}"/>
            </a:ext>
          </a:extLst>
        </xdr:cNvPr>
        <xdr:cNvSpPr txBox="1"/>
      </xdr:nvSpPr>
      <xdr:spPr>
        <a:xfrm>
          <a:off x="3109765" y="7880248"/>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(g)</a:t>
          </a:r>
          <a:endParaRPr kumimoji="1" lang="ja-JP" altLang="en-US" sz="900">
            <a:latin typeface="+mn-ea"/>
            <a:ea typeface="+mn-ea"/>
          </a:endParaRPr>
        </a:p>
      </xdr:txBody>
    </xdr:sp>
    <xdr:clientData/>
  </xdr:twoCellAnchor>
  <xdr:twoCellAnchor>
    <xdr:from>
      <xdr:col>15</xdr:col>
      <xdr:colOff>175450</xdr:colOff>
      <xdr:row>27</xdr:row>
      <xdr:rowOff>13213</xdr:rowOff>
    </xdr:from>
    <xdr:to>
      <xdr:col>18</xdr:col>
      <xdr:colOff>7681</xdr:colOff>
      <xdr:row>27</xdr:row>
      <xdr:rowOff>197568</xdr:rowOff>
    </xdr:to>
    <xdr:sp macro="" textlink="">
      <xdr:nvSpPr>
        <xdr:cNvPr id="29" name="テキスト ボックス 28">
          <a:extLst>
            <a:ext uri="{FF2B5EF4-FFF2-40B4-BE49-F238E27FC236}">
              <a16:creationId xmlns:a16="http://schemas.microsoft.com/office/drawing/2014/main" id="{00000000-0008-0000-0100-00001D000000}"/>
            </a:ext>
          </a:extLst>
        </xdr:cNvPr>
        <xdr:cNvSpPr txBox="1"/>
      </xdr:nvSpPr>
      <xdr:spPr>
        <a:xfrm>
          <a:off x="3125127" y="853962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(i)</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editAs="oneCell">
        <xdr:from>
          <xdr:col>1</xdr:col>
          <xdr:colOff>114300</xdr:colOff>
          <xdr:row>36</xdr:row>
          <xdr:rowOff>19050</xdr:rowOff>
        </xdr:from>
        <xdr:to>
          <xdr:col>2</xdr:col>
          <xdr:colOff>95250</xdr:colOff>
          <xdr:row>36</xdr:row>
          <xdr:rowOff>219075</xdr:rowOff>
        </xdr:to>
        <xdr:sp macro="" textlink="">
          <xdr:nvSpPr>
            <xdr:cNvPr id="76328" name="Check Box 552" hidden="1">
              <a:extLst>
                <a:ext uri="{63B3BB69-23CF-44E3-9099-C40C66FF867C}">
                  <a14:compatExt spid="_x0000_s76328"/>
                </a:ext>
                <a:ext uri="{FF2B5EF4-FFF2-40B4-BE49-F238E27FC236}">
                  <a16:creationId xmlns:a16="http://schemas.microsoft.com/office/drawing/2014/main" id="{00000000-0008-0000-0100-00002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43</xdr:row>
          <xdr:rowOff>66675</xdr:rowOff>
        </xdr:from>
        <xdr:to>
          <xdr:col>6</xdr:col>
          <xdr:colOff>19050</xdr:colOff>
          <xdr:row>43</xdr:row>
          <xdr:rowOff>276225</xdr:rowOff>
        </xdr:to>
        <xdr:sp macro="" textlink="">
          <xdr:nvSpPr>
            <xdr:cNvPr id="76329" name="Check Box 553" hidden="1">
              <a:extLst>
                <a:ext uri="{63B3BB69-23CF-44E3-9099-C40C66FF867C}">
                  <a14:compatExt spid="_x0000_s76329"/>
                </a:ext>
                <a:ext uri="{FF2B5EF4-FFF2-40B4-BE49-F238E27FC236}">
                  <a16:creationId xmlns:a16="http://schemas.microsoft.com/office/drawing/2014/main" id="{00000000-0008-0000-0100-00002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43</xdr:row>
          <xdr:rowOff>66675</xdr:rowOff>
        </xdr:from>
        <xdr:to>
          <xdr:col>10</xdr:col>
          <xdr:colOff>28575</xdr:colOff>
          <xdr:row>43</xdr:row>
          <xdr:rowOff>276225</xdr:rowOff>
        </xdr:to>
        <xdr:sp macro="" textlink="">
          <xdr:nvSpPr>
            <xdr:cNvPr id="76330" name="Check Box 554" hidden="1">
              <a:extLst>
                <a:ext uri="{63B3BB69-23CF-44E3-9099-C40C66FF867C}">
                  <a14:compatExt spid="_x0000_s76330"/>
                </a:ext>
                <a:ext uri="{FF2B5EF4-FFF2-40B4-BE49-F238E27FC236}">
                  <a16:creationId xmlns:a16="http://schemas.microsoft.com/office/drawing/2014/main" id="{00000000-0008-0000-0100-00002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43</xdr:row>
          <xdr:rowOff>66675</xdr:rowOff>
        </xdr:from>
        <xdr:to>
          <xdr:col>16</xdr:col>
          <xdr:colOff>28575</xdr:colOff>
          <xdr:row>43</xdr:row>
          <xdr:rowOff>276225</xdr:rowOff>
        </xdr:to>
        <xdr:sp macro="" textlink="">
          <xdr:nvSpPr>
            <xdr:cNvPr id="76331" name="Check Box 555" hidden="1">
              <a:extLst>
                <a:ext uri="{63B3BB69-23CF-44E3-9099-C40C66FF867C}">
                  <a14:compatExt spid="_x0000_s76331"/>
                </a:ext>
                <a:ext uri="{FF2B5EF4-FFF2-40B4-BE49-F238E27FC236}">
                  <a16:creationId xmlns:a16="http://schemas.microsoft.com/office/drawing/2014/main" id="{00000000-0008-0000-0100-00002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180975</xdr:colOff>
          <xdr:row>43</xdr:row>
          <xdr:rowOff>66675</xdr:rowOff>
        </xdr:from>
        <xdr:to>
          <xdr:col>23</xdr:col>
          <xdr:colOff>28575</xdr:colOff>
          <xdr:row>43</xdr:row>
          <xdr:rowOff>276225</xdr:rowOff>
        </xdr:to>
        <xdr:sp macro="" textlink="">
          <xdr:nvSpPr>
            <xdr:cNvPr id="76332" name="Check Box 556" hidden="1">
              <a:extLst>
                <a:ext uri="{63B3BB69-23CF-44E3-9099-C40C66FF867C}">
                  <a14:compatExt spid="_x0000_s76332"/>
                </a:ext>
                <a:ext uri="{FF2B5EF4-FFF2-40B4-BE49-F238E27FC236}">
                  <a16:creationId xmlns:a16="http://schemas.microsoft.com/office/drawing/2014/main" id="{00000000-0008-0000-0100-00002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43</xdr:row>
          <xdr:rowOff>66675</xdr:rowOff>
        </xdr:from>
        <xdr:to>
          <xdr:col>27</xdr:col>
          <xdr:colOff>19050</xdr:colOff>
          <xdr:row>43</xdr:row>
          <xdr:rowOff>276225</xdr:rowOff>
        </xdr:to>
        <xdr:sp macro="" textlink="">
          <xdr:nvSpPr>
            <xdr:cNvPr id="76333" name="Check Box 557" hidden="1">
              <a:extLst>
                <a:ext uri="{63B3BB69-23CF-44E3-9099-C40C66FF867C}">
                  <a14:compatExt spid="_x0000_s76333"/>
                </a:ext>
                <a:ext uri="{FF2B5EF4-FFF2-40B4-BE49-F238E27FC236}">
                  <a16:creationId xmlns:a16="http://schemas.microsoft.com/office/drawing/2014/main" id="{00000000-0008-0000-0100-00002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44</xdr:row>
          <xdr:rowOff>219075</xdr:rowOff>
        </xdr:from>
        <xdr:to>
          <xdr:col>6</xdr:col>
          <xdr:colOff>19050</xdr:colOff>
          <xdr:row>46</xdr:row>
          <xdr:rowOff>19050</xdr:rowOff>
        </xdr:to>
        <xdr:sp macro="" textlink="">
          <xdr:nvSpPr>
            <xdr:cNvPr id="76334" name="Check Box 558" hidden="1">
              <a:extLst>
                <a:ext uri="{63B3BB69-23CF-44E3-9099-C40C66FF867C}">
                  <a14:compatExt spid="_x0000_s76334"/>
                </a:ext>
                <a:ext uri="{FF2B5EF4-FFF2-40B4-BE49-F238E27FC236}">
                  <a16:creationId xmlns:a16="http://schemas.microsoft.com/office/drawing/2014/main" id="{00000000-0008-0000-0100-00002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44</xdr:row>
          <xdr:rowOff>228600</xdr:rowOff>
        </xdr:from>
        <xdr:to>
          <xdr:col>13</xdr:col>
          <xdr:colOff>28575</xdr:colOff>
          <xdr:row>46</xdr:row>
          <xdr:rowOff>19050</xdr:rowOff>
        </xdr:to>
        <xdr:sp macro="" textlink="">
          <xdr:nvSpPr>
            <xdr:cNvPr id="76335" name="Check Box 559" hidden="1">
              <a:extLst>
                <a:ext uri="{63B3BB69-23CF-44E3-9099-C40C66FF867C}">
                  <a14:compatExt spid="_x0000_s76335"/>
                </a:ext>
                <a:ext uri="{FF2B5EF4-FFF2-40B4-BE49-F238E27FC236}">
                  <a16:creationId xmlns:a16="http://schemas.microsoft.com/office/drawing/2014/main" id="{00000000-0008-0000-0100-00002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44</xdr:row>
          <xdr:rowOff>228600</xdr:rowOff>
        </xdr:from>
        <xdr:to>
          <xdr:col>20</xdr:col>
          <xdr:colOff>28575</xdr:colOff>
          <xdr:row>46</xdr:row>
          <xdr:rowOff>19050</xdr:rowOff>
        </xdr:to>
        <xdr:sp macro="" textlink="">
          <xdr:nvSpPr>
            <xdr:cNvPr id="76336" name="Check Box 560" hidden="1">
              <a:extLst>
                <a:ext uri="{63B3BB69-23CF-44E3-9099-C40C66FF867C}">
                  <a14:compatExt spid="_x0000_s76336"/>
                </a:ext>
                <a:ext uri="{FF2B5EF4-FFF2-40B4-BE49-F238E27FC236}">
                  <a16:creationId xmlns:a16="http://schemas.microsoft.com/office/drawing/2014/main" id="{00000000-0008-0000-0100-00003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190500</xdr:colOff>
          <xdr:row>53</xdr:row>
          <xdr:rowOff>28575</xdr:rowOff>
        </xdr:from>
        <xdr:to>
          <xdr:col>23</xdr:col>
          <xdr:colOff>28575</xdr:colOff>
          <xdr:row>54</xdr:row>
          <xdr:rowOff>0</xdr:rowOff>
        </xdr:to>
        <xdr:sp macro="" textlink="">
          <xdr:nvSpPr>
            <xdr:cNvPr id="76337" name="Check Box 561" hidden="1">
              <a:extLst>
                <a:ext uri="{63B3BB69-23CF-44E3-9099-C40C66FF867C}">
                  <a14:compatExt spid="_x0000_s76337"/>
                </a:ext>
                <a:ext uri="{FF2B5EF4-FFF2-40B4-BE49-F238E27FC236}">
                  <a16:creationId xmlns:a16="http://schemas.microsoft.com/office/drawing/2014/main" id="{00000000-0008-0000-0100-00003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53</xdr:row>
          <xdr:rowOff>28575</xdr:rowOff>
        </xdr:from>
        <xdr:to>
          <xdr:col>27</xdr:col>
          <xdr:colOff>28575</xdr:colOff>
          <xdr:row>54</xdr:row>
          <xdr:rowOff>0</xdr:rowOff>
        </xdr:to>
        <xdr:sp macro="" textlink="">
          <xdr:nvSpPr>
            <xdr:cNvPr id="76338" name="Check Box 562" hidden="1">
              <a:extLst>
                <a:ext uri="{63B3BB69-23CF-44E3-9099-C40C66FF867C}">
                  <a14:compatExt spid="_x0000_s76338"/>
                </a:ext>
                <a:ext uri="{FF2B5EF4-FFF2-40B4-BE49-F238E27FC236}">
                  <a16:creationId xmlns:a16="http://schemas.microsoft.com/office/drawing/2014/main" id="{00000000-0008-0000-0100-00003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54</xdr:row>
          <xdr:rowOff>152400</xdr:rowOff>
        </xdr:from>
        <xdr:to>
          <xdr:col>6</xdr:col>
          <xdr:colOff>9525</xdr:colOff>
          <xdr:row>55</xdr:row>
          <xdr:rowOff>76200</xdr:rowOff>
        </xdr:to>
        <xdr:sp macro="" textlink="">
          <xdr:nvSpPr>
            <xdr:cNvPr id="76339" name="Check Box 563" hidden="1">
              <a:extLst>
                <a:ext uri="{63B3BB69-23CF-44E3-9099-C40C66FF867C}">
                  <a14:compatExt spid="_x0000_s76339"/>
                </a:ext>
                <a:ext uri="{FF2B5EF4-FFF2-40B4-BE49-F238E27FC236}">
                  <a16:creationId xmlns:a16="http://schemas.microsoft.com/office/drawing/2014/main" id="{00000000-0008-0000-0100-00003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97</xdr:row>
          <xdr:rowOff>9525</xdr:rowOff>
        </xdr:from>
        <xdr:to>
          <xdr:col>3</xdr:col>
          <xdr:colOff>104775</xdr:colOff>
          <xdr:row>97</xdr:row>
          <xdr:rowOff>219075</xdr:rowOff>
        </xdr:to>
        <xdr:sp macro="" textlink="">
          <xdr:nvSpPr>
            <xdr:cNvPr id="76340" name="Check Box 564" hidden="1">
              <a:extLst>
                <a:ext uri="{63B3BB69-23CF-44E3-9099-C40C66FF867C}">
                  <a14:compatExt spid="_x0000_s76340"/>
                </a:ext>
                <a:ext uri="{FF2B5EF4-FFF2-40B4-BE49-F238E27FC236}">
                  <a16:creationId xmlns:a16="http://schemas.microsoft.com/office/drawing/2014/main" id="{00000000-0008-0000-0100-00003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102</xdr:row>
          <xdr:rowOff>47625</xdr:rowOff>
        </xdr:from>
        <xdr:to>
          <xdr:col>13</xdr:col>
          <xdr:colOff>104775</xdr:colOff>
          <xdr:row>102</xdr:row>
          <xdr:rowOff>276225</xdr:rowOff>
        </xdr:to>
        <xdr:sp macro="" textlink="">
          <xdr:nvSpPr>
            <xdr:cNvPr id="76341" name="Check Box 565" hidden="1">
              <a:extLst>
                <a:ext uri="{63B3BB69-23CF-44E3-9099-C40C66FF867C}">
                  <a14:compatExt spid="_x0000_s76341"/>
                </a:ext>
                <a:ext uri="{FF2B5EF4-FFF2-40B4-BE49-F238E27FC236}">
                  <a16:creationId xmlns:a16="http://schemas.microsoft.com/office/drawing/2014/main" id="{00000000-0008-0000-0100-00003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104</xdr:row>
          <xdr:rowOff>200025</xdr:rowOff>
        </xdr:from>
        <xdr:to>
          <xdr:col>3</xdr:col>
          <xdr:colOff>104775</xdr:colOff>
          <xdr:row>106</xdr:row>
          <xdr:rowOff>0</xdr:rowOff>
        </xdr:to>
        <xdr:sp macro="" textlink="">
          <xdr:nvSpPr>
            <xdr:cNvPr id="76342" name="Check Box 566" hidden="1">
              <a:extLst>
                <a:ext uri="{63B3BB69-23CF-44E3-9099-C40C66FF867C}">
                  <a14:compatExt spid="_x0000_s76342"/>
                </a:ext>
                <a:ext uri="{FF2B5EF4-FFF2-40B4-BE49-F238E27FC236}">
                  <a16:creationId xmlns:a16="http://schemas.microsoft.com/office/drawing/2014/main" id="{00000000-0008-0000-0100-00003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113</xdr:row>
          <xdr:rowOff>47625</xdr:rowOff>
        </xdr:from>
        <xdr:to>
          <xdr:col>13</xdr:col>
          <xdr:colOff>104775</xdr:colOff>
          <xdr:row>113</xdr:row>
          <xdr:rowOff>257175</xdr:rowOff>
        </xdr:to>
        <xdr:sp macro="" textlink="">
          <xdr:nvSpPr>
            <xdr:cNvPr id="76343" name="Check Box 567" hidden="1">
              <a:extLst>
                <a:ext uri="{63B3BB69-23CF-44E3-9099-C40C66FF867C}">
                  <a14:compatExt spid="_x0000_s76343"/>
                </a:ext>
                <a:ext uri="{FF2B5EF4-FFF2-40B4-BE49-F238E27FC236}">
                  <a16:creationId xmlns:a16="http://schemas.microsoft.com/office/drawing/2014/main" id="{00000000-0008-0000-0100-00003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117</xdr:row>
          <xdr:rowOff>28575</xdr:rowOff>
        </xdr:from>
        <xdr:to>
          <xdr:col>2</xdr:col>
          <xdr:colOff>76200</xdr:colOff>
          <xdr:row>117</xdr:row>
          <xdr:rowOff>247650</xdr:rowOff>
        </xdr:to>
        <xdr:sp macro="" textlink="">
          <xdr:nvSpPr>
            <xdr:cNvPr id="76344" name="Check Box 568" hidden="1">
              <a:extLst>
                <a:ext uri="{63B3BB69-23CF-44E3-9099-C40C66FF867C}">
                  <a14:compatExt spid="_x0000_s76344"/>
                </a:ext>
                <a:ext uri="{FF2B5EF4-FFF2-40B4-BE49-F238E27FC236}">
                  <a16:creationId xmlns:a16="http://schemas.microsoft.com/office/drawing/2014/main" id="{00000000-0008-0000-0100-00003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124</xdr:row>
          <xdr:rowOff>57150</xdr:rowOff>
        </xdr:from>
        <xdr:to>
          <xdr:col>13</xdr:col>
          <xdr:colOff>104775</xdr:colOff>
          <xdr:row>124</xdr:row>
          <xdr:rowOff>295275</xdr:rowOff>
        </xdr:to>
        <xdr:sp macro="" textlink="">
          <xdr:nvSpPr>
            <xdr:cNvPr id="76345" name="Check Box 569" hidden="1">
              <a:extLst>
                <a:ext uri="{63B3BB69-23CF-44E3-9099-C40C66FF867C}">
                  <a14:compatExt spid="_x0000_s76345"/>
                </a:ext>
                <a:ext uri="{FF2B5EF4-FFF2-40B4-BE49-F238E27FC236}">
                  <a16:creationId xmlns:a16="http://schemas.microsoft.com/office/drawing/2014/main" id="{00000000-0008-0000-0100-00003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107</xdr:row>
          <xdr:rowOff>219075</xdr:rowOff>
        </xdr:from>
        <xdr:to>
          <xdr:col>8</xdr:col>
          <xdr:colOff>28575</xdr:colOff>
          <xdr:row>108</xdr:row>
          <xdr:rowOff>190500</xdr:rowOff>
        </xdr:to>
        <xdr:sp macro="" textlink="">
          <xdr:nvSpPr>
            <xdr:cNvPr id="76346" name="Check Box 570" hidden="1">
              <a:extLst>
                <a:ext uri="{63B3BB69-23CF-44E3-9099-C40C66FF867C}">
                  <a14:compatExt spid="_x0000_s76346"/>
                </a:ext>
                <a:ext uri="{FF2B5EF4-FFF2-40B4-BE49-F238E27FC236}">
                  <a16:creationId xmlns:a16="http://schemas.microsoft.com/office/drawing/2014/main" id="{00000000-0008-0000-0100-00003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109</xdr:row>
          <xdr:rowOff>238125</xdr:rowOff>
        </xdr:from>
        <xdr:to>
          <xdr:col>8</xdr:col>
          <xdr:colOff>28575</xdr:colOff>
          <xdr:row>110</xdr:row>
          <xdr:rowOff>209550</xdr:rowOff>
        </xdr:to>
        <xdr:sp macro="" textlink="">
          <xdr:nvSpPr>
            <xdr:cNvPr id="76347" name="Check Box 571" hidden="1">
              <a:extLst>
                <a:ext uri="{63B3BB69-23CF-44E3-9099-C40C66FF867C}">
                  <a14:compatExt spid="_x0000_s76347"/>
                </a:ext>
                <a:ext uri="{FF2B5EF4-FFF2-40B4-BE49-F238E27FC236}">
                  <a16:creationId xmlns:a16="http://schemas.microsoft.com/office/drawing/2014/main" id="{00000000-0008-0000-0100-00003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119</xdr:row>
          <xdr:rowOff>9525</xdr:rowOff>
        </xdr:from>
        <xdr:to>
          <xdr:col>7</xdr:col>
          <xdr:colOff>0</xdr:colOff>
          <xdr:row>119</xdr:row>
          <xdr:rowOff>304800</xdr:rowOff>
        </xdr:to>
        <xdr:sp macro="" textlink="">
          <xdr:nvSpPr>
            <xdr:cNvPr id="76348" name="Check Box 572" hidden="1">
              <a:extLst>
                <a:ext uri="{63B3BB69-23CF-44E3-9099-C40C66FF867C}">
                  <a14:compatExt spid="_x0000_s76348"/>
                </a:ext>
                <a:ext uri="{FF2B5EF4-FFF2-40B4-BE49-F238E27FC236}">
                  <a16:creationId xmlns:a16="http://schemas.microsoft.com/office/drawing/2014/main" id="{00000000-0008-0000-0100-00003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120</xdr:row>
          <xdr:rowOff>114300</xdr:rowOff>
        </xdr:from>
        <xdr:to>
          <xdr:col>7</xdr:col>
          <xdr:colOff>0</xdr:colOff>
          <xdr:row>120</xdr:row>
          <xdr:rowOff>333375</xdr:rowOff>
        </xdr:to>
        <xdr:sp macro="" textlink="">
          <xdr:nvSpPr>
            <xdr:cNvPr id="76349" name="Check Box 573" hidden="1">
              <a:extLst>
                <a:ext uri="{63B3BB69-23CF-44E3-9099-C40C66FF867C}">
                  <a14:compatExt spid="_x0000_s76349"/>
                </a:ext>
                <a:ext uri="{FF2B5EF4-FFF2-40B4-BE49-F238E27FC236}">
                  <a16:creationId xmlns:a16="http://schemas.microsoft.com/office/drawing/2014/main" id="{00000000-0008-0000-0100-00003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121</xdr:row>
          <xdr:rowOff>142875</xdr:rowOff>
        </xdr:from>
        <xdr:to>
          <xdr:col>7</xdr:col>
          <xdr:colOff>0</xdr:colOff>
          <xdr:row>121</xdr:row>
          <xdr:rowOff>333375</xdr:rowOff>
        </xdr:to>
        <xdr:sp macro="" textlink="">
          <xdr:nvSpPr>
            <xdr:cNvPr id="76350" name="Check Box 574" hidden="1">
              <a:extLst>
                <a:ext uri="{63B3BB69-23CF-44E3-9099-C40C66FF867C}">
                  <a14:compatExt spid="_x0000_s76350"/>
                </a:ext>
                <a:ext uri="{FF2B5EF4-FFF2-40B4-BE49-F238E27FC236}">
                  <a16:creationId xmlns:a16="http://schemas.microsoft.com/office/drawing/2014/main" id="{00000000-0008-0000-0100-00003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181</xdr:row>
          <xdr:rowOff>47625</xdr:rowOff>
        </xdr:from>
        <xdr:to>
          <xdr:col>6</xdr:col>
          <xdr:colOff>9525</xdr:colOff>
          <xdr:row>181</xdr:row>
          <xdr:rowOff>266700</xdr:rowOff>
        </xdr:to>
        <xdr:sp macro="" textlink="">
          <xdr:nvSpPr>
            <xdr:cNvPr id="76381" name="Check Box 605" hidden="1">
              <a:extLst>
                <a:ext uri="{63B3BB69-23CF-44E3-9099-C40C66FF867C}">
                  <a14:compatExt spid="_x0000_s76381"/>
                </a:ext>
                <a:ext uri="{FF2B5EF4-FFF2-40B4-BE49-F238E27FC236}">
                  <a16:creationId xmlns:a16="http://schemas.microsoft.com/office/drawing/2014/main" id="{00000000-0008-0000-0100-00005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182</xdr:row>
          <xdr:rowOff>9525</xdr:rowOff>
        </xdr:from>
        <xdr:to>
          <xdr:col>6</xdr:col>
          <xdr:colOff>19050</xdr:colOff>
          <xdr:row>182</xdr:row>
          <xdr:rowOff>228600</xdr:rowOff>
        </xdr:to>
        <xdr:sp macro="" textlink="">
          <xdr:nvSpPr>
            <xdr:cNvPr id="76382" name="Check Box 606" hidden="1">
              <a:extLst>
                <a:ext uri="{63B3BB69-23CF-44E3-9099-C40C66FF867C}">
                  <a14:compatExt spid="_x0000_s76382"/>
                </a:ext>
                <a:ext uri="{FF2B5EF4-FFF2-40B4-BE49-F238E27FC236}">
                  <a16:creationId xmlns:a16="http://schemas.microsoft.com/office/drawing/2014/main" id="{00000000-0008-0000-0100-00005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187</xdr:row>
          <xdr:rowOff>47625</xdr:rowOff>
        </xdr:from>
        <xdr:to>
          <xdr:col>1</xdr:col>
          <xdr:colOff>219075</xdr:colOff>
          <xdr:row>187</xdr:row>
          <xdr:rowOff>257175</xdr:rowOff>
        </xdr:to>
        <xdr:sp macro="" textlink="">
          <xdr:nvSpPr>
            <xdr:cNvPr id="76383" name="Check Box 607" hidden="1">
              <a:extLst>
                <a:ext uri="{63B3BB69-23CF-44E3-9099-C40C66FF867C}">
                  <a14:compatExt spid="_x0000_s76383"/>
                </a:ext>
                <a:ext uri="{FF2B5EF4-FFF2-40B4-BE49-F238E27FC236}">
                  <a16:creationId xmlns:a16="http://schemas.microsoft.com/office/drawing/2014/main" id="{00000000-0008-0000-0100-00005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188</xdr:row>
          <xdr:rowOff>114300</xdr:rowOff>
        </xdr:from>
        <xdr:to>
          <xdr:col>1</xdr:col>
          <xdr:colOff>209550</xdr:colOff>
          <xdr:row>188</xdr:row>
          <xdr:rowOff>342900</xdr:rowOff>
        </xdr:to>
        <xdr:sp macro="" textlink="">
          <xdr:nvSpPr>
            <xdr:cNvPr id="76384" name="Check Box 608" hidden="1">
              <a:extLst>
                <a:ext uri="{63B3BB69-23CF-44E3-9099-C40C66FF867C}">
                  <a14:compatExt spid="_x0000_s76384"/>
                </a:ext>
                <a:ext uri="{FF2B5EF4-FFF2-40B4-BE49-F238E27FC236}">
                  <a16:creationId xmlns:a16="http://schemas.microsoft.com/office/drawing/2014/main" id="{00000000-0008-0000-0100-00006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189</xdr:row>
          <xdr:rowOff>104775</xdr:rowOff>
        </xdr:from>
        <xdr:to>
          <xdr:col>1</xdr:col>
          <xdr:colOff>219075</xdr:colOff>
          <xdr:row>189</xdr:row>
          <xdr:rowOff>333375</xdr:rowOff>
        </xdr:to>
        <xdr:sp macro="" textlink="">
          <xdr:nvSpPr>
            <xdr:cNvPr id="76385" name="Check Box 609" hidden="1">
              <a:extLst>
                <a:ext uri="{63B3BB69-23CF-44E3-9099-C40C66FF867C}">
                  <a14:compatExt spid="_x0000_s76385"/>
                </a:ext>
                <a:ext uri="{FF2B5EF4-FFF2-40B4-BE49-F238E27FC236}">
                  <a16:creationId xmlns:a16="http://schemas.microsoft.com/office/drawing/2014/main" id="{00000000-0008-0000-0100-00006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190</xdr:row>
          <xdr:rowOff>19050</xdr:rowOff>
        </xdr:from>
        <xdr:to>
          <xdr:col>1</xdr:col>
          <xdr:colOff>219075</xdr:colOff>
          <xdr:row>190</xdr:row>
          <xdr:rowOff>247650</xdr:rowOff>
        </xdr:to>
        <xdr:sp macro="" textlink="">
          <xdr:nvSpPr>
            <xdr:cNvPr id="76386" name="Check Box 610" hidden="1">
              <a:extLst>
                <a:ext uri="{63B3BB69-23CF-44E3-9099-C40C66FF867C}">
                  <a14:compatExt spid="_x0000_s76386"/>
                </a:ext>
                <a:ext uri="{FF2B5EF4-FFF2-40B4-BE49-F238E27FC236}">
                  <a16:creationId xmlns:a16="http://schemas.microsoft.com/office/drawing/2014/main" id="{00000000-0008-0000-0100-00006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191</xdr:row>
          <xdr:rowOff>19050</xdr:rowOff>
        </xdr:from>
        <xdr:to>
          <xdr:col>1</xdr:col>
          <xdr:colOff>219075</xdr:colOff>
          <xdr:row>191</xdr:row>
          <xdr:rowOff>247650</xdr:rowOff>
        </xdr:to>
        <xdr:sp macro="" textlink="">
          <xdr:nvSpPr>
            <xdr:cNvPr id="76387" name="Check Box 611" hidden="1">
              <a:extLst>
                <a:ext uri="{63B3BB69-23CF-44E3-9099-C40C66FF867C}">
                  <a14:compatExt spid="_x0000_s76387"/>
                </a:ext>
                <a:ext uri="{FF2B5EF4-FFF2-40B4-BE49-F238E27FC236}">
                  <a16:creationId xmlns:a16="http://schemas.microsoft.com/office/drawing/2014/main" id="{00000000-0008-0000-0100-00006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191</xdr:row>
          <xdr:rowOff>266700</xdr:rowOff>
        </xdr:from>
        <xdr:to>
          <xdr:col>1</xdr:col>
          <xdr:colOff>219075</xdr:colOff>
          <xdr:row>193</xdr:row>
          <xdr:rowOff>28575</xdr:rowOff>
        </xdr:to>
        <xdr:sp macro="" textlink="">
          <xdr:nvSpPr>
            <xdr:cNvPr id="76388" name="Check Box 612" hidden="1">
              <a:extLst>
                <a:ext uri="{63B3BB69-23CF-44E3-9099-C40C66FF867C}">
                  <a14:compatExt spid="_x0000_s76388"/>
                </a:ext>
                <a:ext uri="{FF2B5EF4-FFF2-40B4-BE49-F238E27FC236}">
                  <a16:creationId xmlns:a16="http://schemas.microsoft.com/office/drawing/2014/main" id="{00000000-0008-0000-0100-00006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74</xdr:row>
          <xdr:rowOff>28575</xdr:rowOff>
        </xdr:from>
        <xdr:to>
          <xdr:col>3</xdr:col>
          <xdr:colOff>104775</xdr:colOff>
          <xdr:row>74</xdr:row>
          <xdr:rowOff>247650</xdr:rowOff>
        </xdr:to>
        <xdr:sp macro="" textlink="">
          <xdr:nvSpPr>
            <xdr:cNvPr id="76389" name="Check Box 613" hidden="1">
              <a:extLst>
                <a:ext uri="{63B3BB69-23CF-44E3-9099-C40C66FF867C}">
                  <a14:compatExt spid="_x0000_s76389"/>
                </a:ext>
                <a:ext uri="{FF2B5EF4-FFF2-40B4-BE49-F238E27FC236}">
                  <a16:creationId xmlns:a16="http://schemas.microsoft.com/office/drawing/2014/main" id="{00000000-0008-0000-0100-00006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133</xdr:row>
          <xdr:rowOff>142875</xdr:rowOff>
        </xdr:from>
        <xdr:to>
          <xdr:col>2</xdr:col>
          <xdr:colOff>190500</xdr:colOff>
          <xdr:row>135</xdr:row>
          <xdr:rowOff>38100</xdr:rowOff>
        </xdr:to>
        <xdr:sp macro="" textlink="">
          <xdr:nvSpPr>
            <xdr:cNvPr id="76390" name="Check Box 614" hidden="1">
              <a:extLst>
                <a:ext uri="{63B3BB69-23CF-44E3-9099-C40C66FF867C}">
                  <a14:compatExt spid="_x0000_s76390"/>
                </a:ext>
                <a:ext uri="{FF2B5EF4-FFF2-40B4-BE49-F238E27FC236}">
                  <a16:creationId xmlns:a16="http://schemas.microsoft.com/office/drawing/2014/main" id="{00000000-0008-0000-0100-00006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134</xdr:row>
          <xdr:rowOff>161925</xdr:rowOff>
        </xdr:from>
        <xdr:to>
          <xdr:col>2</xdr:col>
          <xdr:colOff>171450</xdr:colOff>
          <xdr:row>136</xdr:row>
          <xdr:rowOff>38100</xdr:rowOff>
        </xdr:to>
        <xdr:sp macro="" textlink="">
          <xdr:nvSpPr>
            <xdr:cNvPr id="76391" name="Check Box 615" hidden="1">
              <a:extLst>
                <a:ext uri="{63B3BB69-23CF-44E3-9099-C40C66FF867C}">
                  <a14:compatExt spid="_x0000_s76391"/>
                </a:ext>
                <a:ext uri="{FF2B5EF4-FFF2-40B4-BE49-F238E27FC236}">
                  <a16:creationId xmlns:a16="http://schemas.microsoft.com/office/drawing/2014/main" id="{00000000-0008-0000-0100-00006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136</xdr:row>
          <xdr:rowOff>28575</xdr:rowOff>
        </xdr:from>
        <xdr:to>
          <xdr:col>2</xdr:col>
          <xdr:colOff>171450</xdr:colOff>
          <xdr:row>136</xdr:row>
          <xdr:rowOff>314325</xdr:rowOff>
        </xdr:to>
        <xdr:sp macro="" textlink="">
          <xdr:nvSpPr>
            <xdr:cNvPr id="76392" name="Check Box 616" hidden="1">
              <a:extLst>
                <a:ext uri="{63B3BB69-23CF-44E3-9099-C40C66FF867C}">
                  <a14:compatExt spid="_x0000_s76392"/>
                </a:ext>
                <a:ext uri="{FF2B5EF4-FFF2-40B4-BE49-F238E27FC236}">
                  <a16:creationId xmlns:a16="http://schemas.microsoft.com/office/drawing/2014/main" id="{00000000-0008-0000-0100-00006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136</xdr:row>
          <xdr:rowOff>295275</xdr:rowOff>
        </xdr:from>
        <xdr:to>
          <xdr:col>2</xdr:col>
          <xdr:colOff>171450</xdr:colOff>
          <xdr:row>138</xdr:row>
          <xdr:rowOff>38100</xdr:rowOff>
        </xdr:to>
        <xdr:sp macro="" textlink="">
          <xdr:nvSpPr>
            <xdr:cNvPr id="76393" name="Check Box 617" hidden="1">
              <a:extLst>
                <a:ext uri="{63B3BB69-23CF-44E3-9099-C40C66FF867C}">
                  <a14:compatExt spid="_x0000_s76393"/>
                </a:ext>
                <a:ext uri="{FF2B5EF4-FFF2-40B4-BE49-F238E27FC236}">
                  <a16:creationId xmlns:a16="http://schemas.microsoft.com/office/drawing/2014/main" id="{00000000-0008-0000-0100-00006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38</xdr:col>
      <xdr:colOff>155140</xdr:colOff>
      <xdr:row>0</xdr:row>
      <xdr:rowOff>164576</xdr:rowOff>
    </xdr:from>
    <xdr:to>
      <xdr:col>54</xdr:col>
      <xdr:colOff>123825</xdr:colOff>
      <xdr:row>17</xdr:row>
      <xdr:rowOff>123825</xdr:rowOff>
    </xdr:to>
    <xdr:grpSp>
      <xdr:nvGrpSpPr>
        <xdr:cNvPr id="10" name="グループ化 9">
          <a:extLst>
            <a:ext uri="{FF2B5EF4-FFF2-40B4-BE49-F238E27FC236}">
              <a16:creationId xmlns:a16="http://schemas.microsoft.com/office/drawing/2014/main" id="{00000000-0008-0000-0100-00000A000000}"/>
            </a:ext>
          </a:extLst>
        </xdr:cNvPr>
        <xdr:cNvGrpSpPr/>
      </xdr:nvGrpSpPr>
      <xdr:grpSpPr>
        <a:xfrm>
          <a:off x="7489390" y="164576"/>
          <a:ext cx="6921935" cy="3569224"/>
          <a:chOff x="7721063" y="113367"/>
          <a:chExt cx="7665428" cy="4182529"/>
        </a:xfrm>
      </xdr:grpSpPr>
      <xdr:sp macro="" textlink="">
        <xdr:nvSpPr>
          <xdr:cNvPr id="15" name="正方形/長方形 14">
            <a:extLst>
              <a:ext uri="{FF2B5EF4-FFF2-40B4-BE49-F238E27FC236}">
                <a16:creationId xmlns:a16="http://schemas.microsoft.com/office/drawing/2014/main" id="{00000000-0008-0000-0100-00000F000000}"/>
              </a:ext>
            </a:extLst>
          </xdr:cNvPr>
          <xdr:cNvSpPr/>
        </xdr:nvSpPr>
        <xdr:spPr bwMode="auto">
          <a:xfrm>
            <a:off x="7721063" y="113367"/>
            <a:ext cx="7665428" cy="4182529"/>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100" b="1"/>
              <a:t>   【</a:t>
            </a:r>
            <a:r>
              <a:rPr kumimoji="1" lang="ja-JP" altLang="en-US" sz="1100" b="1"/>
              <a:t>記入上の注意</a:t>
            </a:r>
            <a:r>
              <a:rPr kumimoji="1" lang="en-US" altLang="ja-JP" sz="1100" b="1"/>
              <a:t>】</a:t>
            </a:r>
          </a:p>
          <a:p>
            <a:pPr algn="l"/>
            <a:endParaRPr kumimoji="1" lang="en-US" altLang="ja-JP" sz="1100" b="1"/>
          </a:p>
          <a:p>
            <a:pPr algn="l"/>
            <a:r>
              <a:rPr kumimoji="1" lang="ja-JP" altLang="en-US" sz="1100" b="1"/>
              <a:t>　・ 必須の記入箇所は</a:t>
            </a:r>
            <a:r>
              <a:rPr kumimoji="1" lang="ja-JP" altLang="en-US" sz="1100" b="1" u="none"/>
              <a:t>　　　　　　　　　　　　　　　　　　　　　　　　　のセルです。</a:t>
            </a:r>
            <a:endParaRPr kumimoji="1" lang="en-US" altLang="ja-JP" sz="1100" b="1" u="none"/>
          </a:p>
          <a:p>
            <a:pPr algn="l"/>
            <a:r>
              <a:rPr kumimoji="1" lang="ja-JP" altLang="en-US" sz="1100" b="1" u="none"/>
              <a:t>　</a:t>
            </a:r>
            <a:r>
              <a:rPr kumimoji="1" lang="ja-JP" altLang="en-US" sz="1100" b="1" u="none" baseline="0"/>
              <a:t>   </a:t>
            </a:r>
            <a:r>
              <a:rPr kumimoji="1" lang="ja-JP" altLang="en-US" sz="1100" b="1" u="none"/>
              <a:t>空欄が残っているとエラーになります。</a:t>
            </a:r>
            <a:endParaRPr kumimoji="1" lang="en-US" altLang="ja-JP" sz="1100" b="1" u="none"/>
          </a:p>
          <a:p>
            <a:pPr algn="l"/>
            <a:r>
              <a:rPr kumimoji="1" lang="ja-JP" altLang="en-US" sz="1100" b="1" u="none"/>
              <a:t>   </a:t>
            </a:r>
            <a:endParaRPr kumimoji="1" lang="en-US" altLang="ja-JP" sz="1100" b="1" u="none"/>
          </a:p>
          <a:p>
            <a:pPr algn="l"/>
            <a:r>
              <a:rPr kumimoji="1" lang="ja-JP" altLang="en-US" sz="1100" b="1" u="none"/>
              <a:t>　・　　　　　　　　　のセルの入力は必須ではありませんが、可能な限り入力してください。</a:t>
            </a:r>
          </a:p>
          <a:p>
            <a:pPr algn="l"/>
            <a:endParaRPr kumimoji="1" lang="en-US" altLang="ja-JP" sz="1100" b="1" u="none"/>
          </a:p>
          <a:p>
            <a:pPr algn="l"/>
            <a:r>
              <a:rPr kumimoji="1" lang="ja-JP" altLang="en-US" sz="1100" b="1" u="none"/>
              <a:t>　・ 先に「基本情報入力シート」「別紙様式２－２」および</a:t>
            </a:r>
            <a:r>
              <a:rPr kumimoji="1" lang="ja-JP" altLang="ja-JP" sz="1100" b="1">
                <a:solidFill>
                  <a:schemeClr val="dk1"/>
                </a:solidFill>
                <a:effectLst/>
                <a:latin typeface="+mn-lt"/>
                <a:ea typeface="+mn-ea"/>
                <a:cs typeface="+mn-cs"/>
              </a:rPr>
              <a:t>「別紙様式２－</a:t>
            </a:r>
            <a:r>
              <a:rPr kumimoji="1" lang="ja-JP" altLang="en-US" sz="1100" b="1">
                <a:solidFill>
                  <a:schemeClr val="dk1"/>
                </a:solidFill>
                <a:effectLst/>
                <a:latin typeface="+mn-lt"/>
                <a:ea typeface="+mn-ea"/>
                <a:cs typeface="+mn-cs"/>
              </a:rPr>
              <a:t>３</a:t>
            </a:r>
            <a:r>
              <a:rPr kumimoji="1" lang="ja-JP" altLang="ja-JP" sz="1100" b="1">
                <a:solidFill>
                  <a:schemeClr val="dk1"/>
                </a:solidFill>
                <a:effectLst/>
                <a:latin typeface="+mn-lt"/>
                <a:ea typeface="+mn-ea"/>
                <a:cs typeface="+mn-cs"/>
              </a:rPr>
              <a:t>」</a:t>
            </a:r>
            <a:r>
              <a:rPr kumimoji="1" lang="ja-JP" altLang="en-US" sz="1100" b="1" u="none"/>
              <a:t>を完成させてください。</a:t>
            </a:r>
            <a:endParaRPr kumimoji="1" lang="en-US" altLang="ja-JP" sz="1100" b="1" u="none"/>
          </a:p>
          <a:p>
            <a:pPr algn="l"/>
            <a:r>
              <a:rPr kumimoji="1" lang="ja-JP" altLang="en-US" sz="1100" b="1" u="none"/>
              <a:t>　　（必要に応じて</a:t>
            </a:r>
            <a:r>
              <a:rPr kumimoji="1" lang="ja-JP" altLang="ja-JP" sz="1100" b="1">
                <a:solidFill>
                  <a:schemeClr val="dk1"/>
                </a:solidFill>
                <a:effectLst/>
                <a:latin typeface="+mn-lt"/>
                <a:ea typeface="+mn-ea"/>
                <a:cs typeface="+mn-cs"/>
              </a:rPr>
              <a:t>「別紙様式２－４」</a:t>
            </a:r>
            <a:r>
              <a:rPr kumimoji="1" lang="ja-JP" altLang="en-US" sz="1100" b="1">
                <a:solidFill>
                  <a:schemeClr val="dk1"/>
                </a:solidFill>
                <a:effectLst/>
                <a:latin typeface="+mn-lt"/>
                <a:ea typeface="+mn-ea"/>
                <a:cs typeface="+mn-cs"/>
              </a:rPr>
              <a:t>も記入</a:t>
            </a:r>
            <a:r>
              <a:rPr kumimoji="1" lang="ja-JP" altLang="en-US" sz="1200" b="1" u="none"/>
              <a:t>）</a:t>
            </a:r>
            <a:endParaRPr kumimoji="1" lang="en-US" altLang="ja-JP" sz="1200" b="1" u="none"/>
          </a:p>
          <a:p>
            <a:pPr algn="l"/>
            <a:endParaRPr kumimoji="1" lang="en-US" altLang="ja-JP" sz="1100" b="1" u="none"/>
          </a:p>
          <a:p>
            <a:pPr algn="l"/>
            <a:r>
              <a:rPr kumimoji="1" lang="en-US" altLang="ja-JP" sz="1100" b="1" u="none"/>
              <a:t> </a:t>
            </a:r>
            <a:r>
              <a:rPr kumimoji="1" lang="ja-JP" altLang="en-US" sz="1100" b="1" u="none" baseline="0"/>
              <a:t>  ・ 「別紙様式２－２」から「別紙様式２－４」までの記入内容に応じて、入力が不要な欄が非表示になります。</a:t>
            </a:r>
            <a:endParaRPr kumimoji="1" lang="en-US" altLang="ja-JP" sz="1100" b="1" u="none"/>
          </a:p>
          <a:p>
            <a:pPr algn="l"/>
            <a:endParaRPr kumimoji="1" lang="en-US" altLang="ja-JP" sz="1100" b="1" u="none"/>
          </a:p>
          <a:p>
            <a:pPr algn="l"/>
            <a:r>
              <a:rPr kumimoji="1" lang="ja-JP" altLang="en-US" sz="1100" b="1" u="none"/>
              <a:t>　</a:t>
            </a:r>
            <a:r>
              <a:rPr kumimoji="1" lang="ja-JP" altLang="en-US" sz="1100" b="1" u="none">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濃いオレンジ色のセルに「</a:t>
            </a:r>
            <a:r>
              <a:rPr kumimoji="1" lang="en-US" altLang="ja-JP"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」が表示された場合、記入内容が要件を満たして</a:t>
            </a:r>
            <a:r>
              <a:rPr kumimoji="1" lang="ja-JP" altLang="en-US" sz="1100" b="1">
                <a:solidFill>
                  <a:schemeClr val="dk1"/>
                </a:solidFill>
                <a:effectLst/>
                <a:latin typeface="+mn-lt"/>
                <a:ea typeface="+mn-ea"/>
                <a:cs typeface="+mn-cs"/>
              </a:rPr>
              <a:t>いないか、</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未入力の欄があります。</a:t>
            </a:r>
            <a:r>
              <a:rPr kumimoji="1" lang="ja-JP" altLang="ja-JP" sz="1100" b="1">
                <a:solidFill>
                  <a:schemeClr val="dk1"/>
                </a:solidFill>
                <a:effectLst/>
                <a:latin typeface="+mn-lt"/>
                <a:ea typeface="+mn-ea"/>
                <a:cs typeface="+mn-cs"/>
              </a:rPr>
              <a:t>修正</a:t>
            </a:r>
            <a:r>
              <a:rPr kumimoji="1" lang="ja-JP" altLang="en-US" sz="1100" b="1">
                <a:solidFill>
                  <a:schemeClr val="dk1"/>
                </a:solidFill>
                <a:effectLst/>
                <a:latin typeface="+mn-lt"/>
                <a:ea typeface="+mn-ea"/>
                <a:cs typeface="+mn-cs"/>
              </a:rPr>
              <a:t>してください。グレー色のセルの「○」「</a:t>
            </a:r>
            <a:r>
              <a:rPr kumimoji="1" lang="en-US"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」および空欄は、要件には影響しません。</a:t>
            </a:r>
            <a:endParaRPr kumimoji="1" lang="en-US" altLang="ja-JP" sz="1100" b="1">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r>
              <a:rPr kumimoji="1" lang="ja-JP" altLang="en-US" sz="1100" b="1" u="none" baseline="0">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本処遇改善計画書に記載された金額は見込額であり、提出後の運営状況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利用者数等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a:t>
            </a:r>
            <a:endParaRPr kumimoji="1" lang="en-US" altLang="ja-JP" sz="1100" b="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人員配置状況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職員数等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その他の事由により変動があっても差し支え</a:t>
            </a:r>
            <a:r>
              <a:rPr kumimoji="1" lang="ja-JP" altLang="en-US" sz="1100" b="1">
                <a:solidFill>
                  <a:schemeClr val="dk1"/>
                </a:solidFill>
                <a:effectLst/>
                <a:latin typeface="+mn-lt"/>
                <a:ea typeface="+mn-ea"/>
                <a:cs typeface="+mn-cs"/>
              </a:rPr>
              <a:t>ありません。</a:t>
            </a:r>
            <a:endParaRPr lang="ja-JP" altLang="ja-JP" sz="1100" b="1">
              <a:effectLst/>
            </a:endParaRPr>
          </a:p>
        </xdr:txBody>
      </xdr:sp>
      <xdr:sp macro="" textlink="">
        <xdr:nvSpPr>
          <xdr:cNvPr id="12" name="正方形/長方形 11">
            <a:extLst>
              <a:ext uri="{FF2B5EF4-FFF2-40B4-BE49-F238E27FC236}">
                <a16:creationId xmlns:a16="http://schemas.microsoft.com/office/drawing/2014/main" id="{00000000-0008-0000-0100-00000C000000}"/>
              </a:ext>
            </a:extLst>
          </xdr:cNvPr>
          <xdr:cNvSpPr/>
        </xdr:nvSpPr>
        <xdr:spPr bwMode="auto">
          <a:xfrm>
            <a:off x="9255687" y="631286"/>
            <a:ext cx="717603" cy="204914"/>
          </a:xfrm>
          <a:prstGeom prst="rect">
            <a:avLst/>
          </a:prstGeom>
          <a:solidFill>
            <a:srgbClr val="FFF2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薄橙色</a:t>
            </a:r>
          </a:p>
        </xdr:txBody>
      </xdr:sp>
      <xdr:sp macro="" textlink="">
        <xdr:nvSpPr>
          <xdr:cNvPr id="13" name="正方形/長方形 12">
            <a:extLst>
              <a:ext uri="{FF2B5EF4-FFF2-40B4-BE49-F238E27FC236}">
                <a16:creationId xmlns:a16="http://schemas.microsoft.com/office/drawing/2014/main" id="{00000000-0008-0000-0100-00000D000000}"/>
              </a:ext>
            </a:extLst>
          </xdr:cNvPr>
          <xdr:cNvSpPr/>
        </xdr:nvSpPr>
        <xdr:spPr bwMode="auto">
          <a:xfrm>
            <a:off x="10086609" y="631286"/>
            <a:ext cx="717603" cy="204914"/>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黄色</a:t>
            </a:r>
            <a:endParaRPr lang="ja-JP" altLang="ja-JP" sz="900">
              <a:effectLst/>
            </a:endParaRPr>
          </a:p>
        </xdr:txBody>
      </xdr:sp>
      <xdr:sp macro="" textlink="">
        <xdr:nvSpPr>
          <xdr:cNvPr id="14" name="正方形/長方形 13">
            <a:extLst>
              <a:ext uri="{FF2B5EF4-FFF2-40B4-BE49-F238E27FC236}">
                <a16:creationId xmlns:a16="http://schemas.microsoft.com/office/drawing/2014/main" id="{00000000-0008-0000-0100-00000E000000}"/>
              </a:ext>
            </a:extLst>
          </xdr:cNvPr>
          <xdr:cNvSpPr/>
        </xdr:nvSpPr>
        <xdr:spPr bwMode="auto">
          <a:xfrm>
            <a:off x="10936870" y="631286"/>
            <a:ext cx="717603" cy="204914"/>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ピンク色</a:t>
            </a:r>
            <a:endParaRPr lang="ja-JP" altLang="ja-JP" sz="900">
              <a:effectLst/>
            </a:endParaRPr>
          </a:p>
        </xdr:txBody>
      </xdr:sp>
      <xdr:sp macro="" textlink="">
        <xdr:nvSpPr>
          <xdr:cNvPr id="18" name="正方形/長方形 17">
            <a:extLst>
              <a:ext uri="{FF2B5EF4-FFF2-40B4-BE49-F238E27FC236}">
                <a16:creationId xmlns:a16="http://schemas.microsoft.com/office/drawing/2014/main" id="{00000000-0008-0000-0100-000012000000}"/>
              </a:ext>
            </a:extLst>
          </xdr:cNvPr>
          <xdr:cNvSpPr/>
        </xdr:nvSpPr>
        <xdr:spPr bwMode="auto">
          <a:xfrm>
            <a:off x="7972333" y="3239564"/>
            <a:ext cx="216971"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a:t>○</a:t>
            </a:r>
          </a:p>
        </xdr:txBody>
      </xdr:sp>
      <xdr:sp macro="" textlink="">
        <xdr:nvSpPr>
          <xdr:cNvPr id="20" name="正方形/長方形 19">
            <a:extLst>
              <a:ext uri="{FF2B5EF4-FFF2-40B4-BE49-F238E27FC236}">
                <a16:creationId xmlns:a16="http://schemas.microsoft.com/office/drawing/2014/main" id="{00000000-0008-0000-0100-000014000000}"/>
              </a:ext>
            </a:extLst>
          </xdr:cNvPr>
          <xdr:cNvSpPr/>
        </xdr:nvSpPr>
        <xdr:spPr bwMode="auto">
          <a:xfrm>
            <a:off x="9453338" y="3239564"/>
            <a:ext cx="214657"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21" name="正方形/長方形 20">
            <a:extLst>
              <a:ext uri="{FF2B5EF4-FFF2-40B4-BE49-F238E27FC236}">
                <a16:creationId xmlns:a16="http://schemas.microsoft.com/office/drawing/2014/main" id="{00000000-0008-0000-0100-000015000000}"/>
              </a:ext>
            </a:extLst>
          </xdr:cNvPr>
          <xdr:cNvSpPr/>
        </xdr:nvSpPr>
        <xdr:spPr bwMode="auto">
          <a:xfrm>
            <a:off x="12976793"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30" name="正方形/長方形 29">
            <a:extLst>
              <a:ext uri="{FF2B5EF4-FFF2-40B4-BE49-F238E27FC236}">
                <a16:creationId xmlns:a16="http://schemas.microsoft.com/office/drawing/2014/main" id="{00000000-0008-0000-0100-00001E000000}"/>
              </a:ext>
            </a:extLst>
          </xdr:cNvPr>
          <xdr:cNvSpPr/>
        </xdr:nvSpPr>
        <xdr:spPr bwMode="auto">
          <a:xfrm>
            <a:off x="13268765" y="3239564"/>
            <a:ext cx="215814"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050" b="1" i="0"/>
          </a:p>
        </xdr:txBody>
      </xdr:sp>
      <xdr:sp macro="" textlink="">
        <xdr:nvSpPr>
          <xdr:cNvPr id="31" name="テキスト ボックス 30">
            <a:extLst>
              <a:ext uri="{FF2B5EF4-FFF2-40B4-BE49-F238E27FC236}">
                <a16:creationId xmlns:a16="http://schemas.microsoft.com/office/drawing/2014/main" id="{00000000-0008-0000-0100-00001F000000}"/>
              </a:ext>
            </a:extLst>
          </xdr:cNvPr>
          <xdr:cNvSpPr txBox="1"/>
        </xdr:nvSpPr>
        <xdr:spPr>
          <a:xfrm>
            <a:off x="8184365" y="3247222"/>
            <a:ext cx="1072529"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要件を満たす</a:t>
            </a:r>
          </a:p>
        </xdr:txBody>
      </xdr:sp>
      <xdr:sp macro="" textlink="">
        <xdr:nvSpPr>
          <xdr:cNvPr id="33" name="テキスト ボックス 32">
            <a:extLst>
              <a:ext uri="{FF2B5EF4-FFF2-40B4-BE49-F238E27FC236}">
                <a16:creationId xmlns:a16="http://schemas.microsoft.com/office/drawing/2014/main" id="{00000000-0008-0000-0100-000021000000}"/>
              </a:ext>
            </a:extLst>
          </xdr:cNvPr>
          <xdr:cNvSpPr txBox="1"/>
        </xdr:nvSpPr>
        <xdr:spPr>
          <a:xfrm>
            <a:off x="9655343" y="3247222"/>
            <a:ext cx="2777683"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要件を満たさない（または未入力あり）</a:t>
            </a:r>
          </a:p>
        </xdr:txBody>
      </xdr:sp>
      <xdr:sp macro="" textlink="">
        <xdr:nvSpPr>
          <xdr:cNvPr id="35" name="テキスト ボックス 34">
            <a:extLst>
              <a:ext uri="{FF2B5EF4-FFF2-40B4-BE49-F238E27FC236}">
                <a16:creationId xmlns:a16="http://schemas.microsoft.com/office/drawing/2014/main" id="{00000000-0008-0000-0100-000023000000}"/>
              </a:ext>
            </a:extLst>
          </xdr:cNvPr>
          <xdr:cNvSpPr txBox="1"/>
        </xdr:nvSpPr>
        <xdr:spPr>
          <a:xfrm>
            <a:off x="13502781" y="3247220"/>
            <a:ext cx="1414795"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要件には影響せず</a:t>
            </a:r>
            <a:endParaRPr kumimoji="1" lang="en-US" altLang="ja-JP" sz="1100" b="1"/>
          </a:p>
        </xdr:txBody>
      </xdr:sp>
      <xdr:sp macro="" textlink="">
        <xdr:nvSpPr>
          <xdr:cNvPr id="36" name="正方形/長方形 35">
            <a:extLst>
              <a:ext uri="{FF2B5EF4-FFF2-40B4-BE49-F238E27FC236}">
                <a16:creationId xmlns:a16="http://schemas.microsoft.com/office/drawing/2014/main" id="{00000000-0008-0000-0100-000024000000}"/>
              </a:ext>
            </a:extLst>
          </xdr:cNvPr>
          <xdr:cNvSpPr/>
        </xdr:nvSpPr>
        <xdr:spPr bwMode="auto">
          <a:xfrm>
            <a:off x="12666918"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sp macro="" textlink="">
        <xdr:nvSpPr>
          <xdr:cNvPr id="38" name="正方形/長方形 37">
            <a:extLst>
              <a:ext uri="{FF2B5EF4-FFF2-40B4-BE49-F238E27FC236}">
                <a16:creationId xmlns:a16="http://schemas.microsoft.com/office/drawing/2014/main" id="{00000000-0008-0000-0100-000026000000}"/>
              </a:ext>
            </a:extLst>
          </xdr:cNvPr>
          <xdr:cNvSpPr/>
        </xdr:nvSpPr>
        <xdr:spPr bwMode="auto">
          <a:xfrm>
            <a:off x="7991743" y="1281024"/>
            <a:ext cx="717602" cy="204914"/>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グレー色</a:t>
            </a:r>
          </a:p>
        </xdr:txBody>
      </xdr:sp>
    </xdr:grpSp>
    <xdr:clientData/>
  </xdr:twoCellAnchor>
  <mc:AlternateContent xmlns:mc="http://schemas.openxmlformats.org/markup-compatibility/2006">
    <mc:Choice xmlns:a14="http://schemas.microsoft.com/office/drawing/2010/main" Requires="a14">
      <xdr:twoCellAnchor>
        <xdr:from>
          <xdr:col>5</xdr:col>
          <xdr:colOff>38100</xdr:colOff>
          <xdr:row>154</xdr:row>
          <xdr:rowOff>0</xdr:rowOff>
        </xdr:from>
        <xdr:to>
          <xdr:col>6</xdr:col>
          <xdr:colOff>19050</xdr:colOff>
          <xdr:row>156</xdr:row>
          <xdr:rowOff>131884</xdr:rowOff>
        </xdr:to>
        <xdr:grpSp>
          <xdr:nvGrpSpPr>
            <xdr:cNvPr id="34" name="Group 41">
              <a:extLst>
                <a:ext uri="{FF2B5EF4-FFF2-40B4-BE49-F238E27FC236}">
                  <a16:creationId xmlns:a16="http://schemas.microsoft.com/office/drawing/2014/main" id="{00000000-0008-0000-0100-000022000000}"/>
                </a:ext>
              </a:extLst>
            </xdr:cNvPr>
            <xdr:cNvGrpSpPr>
              <a:grpSpLocks/>
            </xdr:cNvGrpSpPr>
          </xdr:nvGrpSpPr>
          <xdr:grpSpPr bwMode="auto">
            <a:xfrm>
              <a:off x="1038225" y="35633025"/>
              <a:ext cx="180975" cy="4747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177</xdr:row>
          <xdr:rowOff>0</xdr:rowOff>
        </xdr:from>
        <xdr:to>
          <xdr:col>6</xdr:col>
          <xdr:colOff>19050</xdr:colOff>
          <xdr:row>178</xdr:row>
          <xdr:rowOff>0</xdr:rowOff>
        </xdr:to>
        <xdr:grpSp>
          <xdr:nvGrpSpPr>
            <xdr:cNvPr id="37" name="Group 41">
              <a:extLst>
                <a:ext uri="{FF2B5EF4-FFF2-40B4-BE49-F238E27FC236}">
                  <a16:creationId xmlns:a16="http://schemas.microsoft.com/office/drawing/2014/main" id="{00000000-0008-0000-0100-000025000000}"/>
                </a:ext>
              </a:extLst>
            </xdr:cNvPr>
            <xdr:cNvGrpSpPr>
              <a:grpSpLocks/>
            </xdr:cNvGrpSpPr>
          </xdr:nvGrpSpPr>
          <xdr:grpSpPr bwMode="auto">
            <a:xfrm>
              <a:off x="1038225" y="40052625"/>
              <a:ext cx="180975" cy="17145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154</xdr:row>
          <xdr:rowOff>0</xdr:rowOff>
        </xdr:from>
        <xdr:to>
          <xdr:col>6</xdr:col>
          <xdr:colOff>19050</xdr:colOff>
          <xdr:row>156</xdr:row>
          <xdr:rowOff>131884</xdr:rowOff>
        </xdr:to>
        <xdr:grpSp>
          <xdr:nvGrpSpPr>
            <xdr:cNvPr id="39" name="Group 41">
              <a:extLst>
                <a:ext uri="{FF2B5EF4-FFF2-40B4-BE49-F238E27FC236}">
                  <a16:creationId xmlns:a16="http://schemas.microsoft.com/office/drawing/2014/main" id="{00000000-0008-0000-0100-000027000000}"/>
                </a:ext>
              </a:extLst>
            </xdr:cNvPr>
            <xdr:cNvGrpSpPr>
              <a:grpSpLocks/>
            </xdr:cNvGrpSpPr>
          </xdr:nvGrpSpPr>
          <xdr:grpSpPr bwMode="auto">
            <a:xfrm>
              <a:off x="1038225" y="35633025"/>
              <a:ext cx="180975" cy="4747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177</xdr:row>
          <xdr:rowOff>0</xdr:rowOff>
        </xdr:from>
        <xdr:to>
          <xdr:col>6</xdr:col>
          <xdr:colOff>19050</xdr:colOff>
          <xdr:row>178</xdr:row>
          <xdr:rowOff>0</xdr:rowOff>
        </xdr:to>
        <xdr:grpSp>
          <xdr:nvGrpSpPr>
            <xdr:cNvPr id="40" name="Group 41">
              <a:extLst>
                <a:ext uri="{FF2B5EF4-FFF2-40B4-BE49-F238E27FC236}">
                  <a16:creationId xmlns:a16="http://schemas.microsoft.com/office/drawing/2014/main" id="{00000000-0008-0000-0100-000028000000}"/>
                </a:ext>
              </a:extLst>
            </xdr:cNvPr>
            <xdr:cNvGrpSpPr>
              <a:grpSpLocks/>
            </xdr:cNvGrpSpPr>
          </xdr:nvGrpSpPr>
          <xdr:grpSpPr bwMode="auto">
            <a:xfrm>
              <a:off x="1038225" y="40052625"/>
              <a:ext cx="180975" cy="17145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154</xdr:row>
          <xdr:rowOff>0</xdr:rowOff>
        </xdr:from>
        <xdr:to>
          <xdr:col>6</xdr:col>
          <xdr:colOff>19050</xdr:colOff>
          <xdr:row>156</xdr:row>
          <xdr:rowOff>131884</xdr:rowOff>
        </xdr:to>
        <xdr:grpSp>
          <xdr:nvGrpSpPr>
            <xdr:cNvPr id="42" name="Group 41">
              <a:extLst>
                <a:ext uri="{FF2B5EF4-FFF2-40B4-BE49-F238E27FC236}">
                  <a16:creationId xmlns:a16="http://schemas.microsoft.com/office/drawing/2014/main" id="{00000000-0008-0000-0100-00002A000000}"/>
                </a:ext>
              </a:extLst>
            </xdr:cNvPr>
            <xdr:cNvGrpSpPr>
              <a:grpSpLocks/>
            </xdr:cNvGrpSpPr>
          </xdr:nvGrpSpPr>
          <xdr:grpSpPr bwMode="auto">
            <a:xfrm>
              <a:off x="1038225" y="35633025"/>
              <a:ext cx="180975" cy="4747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153</xdr:row>
          <xdr:rowOff>161925</xdr:rowOff>
        </xdr:from>
        <xdr:to>
          <xdr:col>6</xdr:col>
          <xdr:colOff>0</xdr:colOff>
          <xdr:row>155</xdr:row>
          <xdr:rowOff>28575</xdr:rowOff>
        </xdr:to>
        <xdr:sp macro="" textlink="">
          <xdr:nvSpPr>
            <xdr:cNvPr id="76444" name="Check Box 668" hidden="1">
              <a:extLst>
                <a:ext uri="{63B3BB69-23CF-44E3-9099-C40C66FF867C}">
                  <a14:compatExt spid="_x0000_s76444"/>
                </a:ext>
                <a:ext uri="{FF2B5EF4-FFF2-40B4-BE49-F238E27FC236}">
                  <a16:creationId xmlns:a16="http://schemas.microsoft.com/office/drawing/2014/main" id="{00000000-0008-0000-0100-00009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154</xdr:row>
          <xdr:rowOff>152400</xdr:rowOff>
        </xdr:from>
        <xdr:to>
          <xdr:col>6</xdr:col>
          <xdr:colOff>0</xdr:colOff>
          <xdr:row>156</xdr:row>
          <xdr:rowOff>28575</xdr:rowOff>
        </xdr:to>
        <xdr:sp macro="" textlink="">
          <xdr:nvSpPr>
            <xdr:cNvPr id="76445" name="Check Box 669" hidden="1">
              <a:extLst>
                <a:ext uri="{63B3BB69-23CF-44E3-9099-C40C66FF867C}">
                  <a14:compatExt spid="_x0000_s76445"/>
                </a:ext>
                <a:ext uri="{FF2B5EF4-FFF2-40B4-BE49-F238E27FC236}">
                  <a16:creationId xmlns:a16="http://schemas.microsoft.com/office/drawing/2014/main" id="{00000000-0008-0000-0100-00009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155</xdr:row>
          <xdr:rowOff>152400</xdr:rowOff>
        </xdr:from>
        <xdr:to>
          <xdr:col>6</xdr:col>
          <xdr:colOff>0</xdr:colOff>
          <xdr:row>157</xdr:row>
          <xdr:rowOff>28575</xdr:rowOff>
        </xdr:to>
        <xdr:sp macro="" textlink="">
          <xdr:nvSpPr>
            <xdr:cNvPr id="76446" name="Check Box 670" hidden="1">
              <a:extLst>
                <a:ext uri="{63B3BB69-23CF-44E3-9099-C40C66FF867C}">
                  <a14:compatExt spid="_x0000_s76446"/>
                </a:ext>
                <a:ext uri="{FF2B5EF4-FFF2-40B4-BE49-F238E27FC236}">
                  <a16:creationId xmlns:a16="http://schemas.microsoft.com/office/drawing/2014/main" id="{00000000-0008-0000-0100-00009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157</xdr:row>
          <xdr:rowOff>66675</xdr:rowOff>
        </xdr:from>
        <xdr:to>
          <xdr:col>5</xdr:col>
          <xdr:colOff>190500</xdr:colOff>
          <xdr:row>157</xdr:row>
          <xdr:rowOff>285750</xdr:rowOff>
        </xdr:to>
        <xdr:sp macro="" textlink="">
          <xdr:nvSpPr>
            <xdr:cNvPr id="76447" name="Check Box 671" hidden="1">
              <a:extLst>
                <a:ext uri="{63B3BB69-23CF-44E3-9099-C40C66FF867C}">
                  <a14:compatExt spid="_x0000_s76447"/>
                </a:ext>
                <a:ext uri="{FF2B5EF4-FFF2-40B4-BE49-F238E27FC236}">
                  <a16:creationId xmlns:a16="http://schemas.microsoft.com/office/drawing/2014/main" id="{00000000-0008-0000-0100-00009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157</xdr:row>
          <xdr:rowOff>314325</xdr:rowOff>
        </xdr:from>
        <xdr:to>
          <xdr:col>5</xdr:col>
          <xdr:colOff>190500</xdr:colOff>
          <xdr:row>159</xdr:row>
          <xdr:rowOff>19050</xdr:rowOff>
        </xdr:to>
        <xdr:sp macro="" textlink="">
          <xdr:nvSpPr>
            <xdr:cNvPr id="76448" name="Check Box 672" hidden="1">
              <a:extLst>
                <a:ext uri="{63B3BB69-23CF-44E3-9099-C40C66FF867C}">
                  <a14:compatExt spid="_x0000_s76448"/>
                </a:ext>
                <a:ext uri="{FF2B5EF4-FFF2-40B4-BE49-F238E27FC236}">
                  <a16:creationId xmlns:a16="http://schemas.microsoft.com/office/drawing/2014/main" id="{00000000-0008-0000-0100-0000A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158</xdr:row>
          <xdr:rowOff>142875</xdr:rowOff>
        </xdr:from>
        <xdr:to>
          <xdr:col>6</xdr:col>
          <xdr:colOff>0</xdr:colOff>
          <xdr:row>160</xdr:row>
          <xdr:rowOff>28575</xdr:rowOff>
        </xdr:to>
        <xdr:sp macro="" textlink="">
          <xdr:nvSpPr>
            <xdr:cNvPr id="76449" name="Check Box 673" hidden="1">
              <a:extLst>
                <a:ext uri="{63B3BB69-23CF-44E3-9099-C40C66FF867C}">
                  <a14:compatExt spid="_x0000_s76449"/>
                </a:ext>
                <a:ext uri="{FF2B5EF4-FFF2-40B4-BE49-F238E27FC236}">
                  <a16:creationId xmlns:a16="http://schemas.microsoft.com/office/drawing/2014/main" id="{00000000-0008-0000-0100-0000A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159</xdr:row>
          <xdr:rowOff>142875</xdr:rowOff>
        </xdr:from>
        <xdr:to>
          <xdr:col>6</xdr:col>
          <xdr:colOff>0</xdr:colOff>
          <xdr:row>161</xdr:row>
          <xdr:rowOff>28575</xdr:rowOff>
        </xdr:to>
        <xdr:sp macro="" textlink="">
          <xdr:nvSpPr>
            <xdr:cNvPr id="76450" name="Check Box 674" hidden="1">
              <a:extLst>
                <a:ext uri="{63B3BB69-23CF-44E3-9099-C40C66FF867C}">
                  <a14:compatExt spid="_x0000_s76450"/>
                </a:ext>
                <a:ext uri="{FF2B5EF4-FFF2-40B4-BE49-F238E27FC236}">
                  <a16:creationId xmlns:a16="http://schemas.microsoft.com/office/drawing/2014/main" id="{00000000-0008-0000-0100-0000A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160</xdr:row>
          <xdr:rowOff>142875</xdr:rowOff>
        </xdr:from>
        <xdr:to>
          <xdr:col>6</xdr:col>
          <xdr:colOff>0</xdr:colOff>
          <xdr:row>162</xdr:row>
          <xdr:rowOff>28575</xdr:rowOff>
        </xdr:to>
        <xdr:sp macro="" textlink="">
          <xdr:nvSpPr>
            <xdr:cNvPr id="76451" name="Check Box 675" hidden="1">
              <a:extLst>
                <a:ext uri="{63B3BB69-23CF-44E3-9099-C40C66FF867C}">
                  <a14:compatExt spid="_x0000_s76451"/>
                </a:ext>
                <a:ext uri="{FF2B5EF4-FFF2-40B4-BE49-F238E27FC236}">
                  <a16:creationId xmlns:a16="http://schemas.microsoft.com/office/drawing/2014/main" id="{00000000-0008-0000-0100-0000A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28575</xdr:rowOff>
        </xdr:from>
        <xdr:to>
          <xdr:col>6</xdr:col>
          <xdr:colOff>0</xdr:colOff>
          <xdr:row>162</xdr:row>
          <xdr:rowOff>247650</xdr:rowOff>
        </xdr:to>
        <xdr:sp macro="" textlink="">
          <xdr:nvSpPr>
            <xdr:cNvPr id="76452" name="Check Box 676" hidden="1">
              <a:extLst>
                <a:ext uri="{63B3BB69-23CF-44E3-9099-C40C66FF867C}">
                  <a14:compatExt spid="_x0000_s76452"/>
                </a:ext>
                <a:ext uri="{FF2B5EF4-FFF2-40B4-BE49-F238E27FC236}">
                  <a16:creationId xmlns:a16="http://schemas.microsoft.com/office/drawing/2014/main" id="{00000000-0008-0000-0100-0000A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266700</xdr:rowOff>
        </xdr:from>
        <xdr:to>
          <xdr:col>6</xdr:col>
          <xdr:colOff>0</xdr:colOff>
          <xdr:row>164</xdr:row>
          <xdr:rowOff>28575</xdr:rowOff>
        </xdr:to>
        <xdr:sp macro="" textlink="">
          <xdr:nvSpPr>
            <xdr:cNvPr id="76453" name="Check Box 677" hidden="1">
              <a:extLst>
                <a:ext uri="{63B3BB69-23CF-44E3-9099-C40C66FF867C}">
                  <a14:compatExt spid="_x0000_s76453"/>
                </a:ext>
                <a:ext uri="{FF2B5EF4-FFF2-40B4-BE49-F238E27FC236}">
                  <a16:creationId xmlns:a16="http://schemas.microsoft.com/office/drawing/2014/main" id="{00000000-0008-0000-0100-0000A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167</xdr:row>
          <xdr:rowOff>142875</xdr:rowOff>
        </xdr:from>
        <xdr:to>
          <xdr:col>6</xdr:col>
          <xdr:colOff>19050</xdr:colOff>
          <xdr:row>178</xdr:row>
          <xdr:rowOff>28575</xdr:rowOff>
        </xdr:to>
        <xdr:grpSp>
          <xdr:nvGrpSpPr>
            <xdr:cNvPr id="45" name="Group 41">
              <a:extLst>
                <a:ext uri="{FF2B5EF4-FFF2-40B4-BE49-F238E27FC236}">
                  <a16:creationId xmlns:a16="http://schemas.microsoft.com/office/drawing/2014/main" id="{00000000-0008-0000-0100-00002D000000}"/>
                </a:ext>
              </a:extLst>
            </xdr:cNvPr>
            <xdr:cNvGrpSpPr>
              <a:grpSpLocks/>
            </xdr:cNvGrpSpPr>
          </xdr:nvGrpSpPr>
          <xdr:grpSpPr bwMode="auto">
            <a:xfrm>
              <a:off x="1038225" y="38385750"/>
              <a:ext cx="180975" cy="18669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177</xdr:row>
          <xdr:rowOff>0</xdr:rowOff>
        </xdr:from>
        <xdr:to>
          <xdr:col>6</xdr:col>
          <xdr:colOff>19050</xdr:colOff>
          <xdr:row>179</xdr:row>
          <xdr:rowOff>0</xdr:rowOff>
        </xdr:to>
        <xdr:grpSp>
          <xdr:nvGrpSpPr>
            <xdr:cNvPr id="46" name="Group 41">
              <a:extLst>
                <a:ext uri="{FF2B5EF4-FFF2-40B4-BE49-F238E27FC236}">
                  <a16:creationId xmlns:a16="http://schemas.microsoft.com/office/drawing/2014/main" id="{00000000-0008-0000-0100-00002E000000}"/>
                </a:ext>
              </a:extLst>
            </xdr:cNvPr>
            <xdr:cNvGrpSpPr>
              <a:grpSpLocks/>
            </xdr:cNvGrpSpPr>
          </xdr:nvGrpSpPr>
          <xdr:grpSpPr bwMode="auto">
            <a:xfrm>
              <a:off x="1038225" y="40052625"/>
              <a:ext cx="180975" cy="2571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167</xdr:row>
          <xdr:rowOff>142875</xdr:rowOff>
        </xdr:from>
        <xdr:to>
          <xdr:col>6</xdr:col>
          <xdr:colOff>19050</xdr:colOff>
          <xdr:row>178</xdr:row>
          <xdr:rowOff>28575</xdr:rowOff>
        </xdr:to>
        <xdr:grpSp>
          <xdr:nvGrpSpPr>
            <xdr:cNvPr id="47" name="Group 41">
              <a:extLst>
                <a:ext uri="{FF2B5EF4-FFF2-40B4-BE49-F238E27FC236}">
                  <a16:creationId xmlns:a16="http://schemas.microsoft.com/office/drawing/2014/main" id="{00000000-0008-0000-0100-00002F000000}"/>
                </a:ext>
              </a:extLst>
            </xdr:cNvPr>
            <xdr:cNvGrpSpPr>
              <a:grpSpLocks/>
            </xdr:cNvGrpSpPr>
          </xdr:nvGrpSpPr>
          <xdr:grpSpPr bwMode="auto">
            <a:xfrm>
              <a:off x="1038225" y="38385750"/>
              <a:ext cx="180975" cy="18669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177</xdr:row>
          <xdr:rowOff>0</xdr:rowOff>
        </xdr:from>
        <xdr:to>
          <xdr:col>6</xdr:col>
          <xdr:colOff>19050</xdr:colOff>
          <xdr:row>179</xdr:row>
          <xdr:rowOff>0</xdr:rowOff>
        </xdr:to>
        <xdr:grpSp>
          <xdr:nvGrpSpPr>
            <xdr:cNvPr id="48" name="Group 41">
              <a:extLst>
                <a:ext uri="{FF2B5EF4-FFF2-40B4-BE49-F238E27FC236}">
                  <a16:creationId xmlns:a16="http://schemas.microsoft.com/office/drawing/2014/main" id="{00000000-0008-0000-0100-000030000000}"/>
                </a:ext>
              </a:extLst>
            </xdr:cNvPr>
            <xdr:cNvGrpSpPr>
              <a:grpSpLocks/>
            </xdr:cNvGrpSpPr>
          </xdr:nvGrpSpPr>
          <xdr:grpSpPr bwMode="auto">
            <a:xfrm>
              <a:off x="1038225" y="40052625"/>
              <a:ext cx="180975" cy="2571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166</xdr:row>
          <xdr:rowOff>257175</xdr:rowOff>
        </xdr:from>
        <xdr:to>
          <xdr:col>6</xdr:col>
          <xdr:colOff>0</xdr:colOff>
          <xdr:row>168</xdr:row>
          <xdr:rowOff>28575</xdr:rowOff>
        </xdr:to>
        <xdr:sp macro="" textlink="">
          <xdr:nvSpPr>
            <xdr:cNvPr id="76459" name="Check Box 683" hidden="1">
              <a:extLst>
                <a:ext uri="{63B3BB69-23CF-44E3-9099-C40C66FF867C}">
                  <a14:compatExt spid="_x0000_s76459"/>
                </a:ext>
                <a:ext uri="{FF2B5EF4-FFF2-40B4-BE49-F238E27FC236}">
                  <a16:creationId xmlns:a16="http://schemas.microsoft.com/office/drawing/2014/main" id="{00000000-0008-0000-0100-0000A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167</xdr:row>
          <xdr:rowOff>142875</xdr:rowOff>
        </xdr:from>
        <xdr:to>
          <xdr:col>6</xdr:col>
          <xdr:colOff>0</xdr:colOff>
          <xdr:row>169</xdr:row>
          <xdr:rowOff>28575</xdr:rowOff>
        </xdr:to>
        <xdr:sp macro="" textlink="">
          <xdr:nvSpPr>
            <xdr:cNvPr id="76460" name="Check Box 684" hidden="1">
              <a:extLst>
                <a:ext uri="{63B3BB69-23CF-44E3-9099-C40C66FF867C}">
                  <a14:compatExt spid="_x0000_s76460"/>
                </a:ext>
                <a:ext uri="{FF2B5EF4-FFF2-40B4-BE49-F238E27FC236}">
                  <a16:creationId xmlns:a16="http://schemas.microsoft.com/office/drawing/2014/main" id="{00000000-0008-0000-0100-0000A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168</xdr:row>
          <xdr:rowOff>142875</xdr:rowOff>
        </xdr:from>
        <xdr:to>
          <xdr:col>6</xdr:col>
          <xdr:colOff>0</xdr:colOff>
          <xdr:row>170</xdr:row>
          <xdr:rowOff>28575</xdr:rowOff>
        </xdr:to>
        <xdr:sp macro="" textlink="">
          <xdr:nvSpPr>
            <xdr:cNvPr id="76461" name="Check Box 685" hidden="1">
              <a:extLst>
                <a:ext uri="{63B3BB69-23CF-44E3-9099-C40C66FF867C}">
                  <a14:compatExt spid="_x0000_s76461"/>
                </a:ext>
                <a:ext uri="{FF2B5EF4-FFF2-40B4-BE49-F238E27FC236}">
                  <a16:creationId xmlns:a16="http://schemas.microsoft.com/office/drawing/2014/main" id="{00000000-0008-0000-0100-0000A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169</xdr:row>
          <xdr:rowOff>142875</xdr:rowOff>
        </xdr:from>
        <xdr:to>
          <xdr:col>6</xdr:col>
          <xdr:colOff>0</xdr:colOff>
          <xdr:row>171</xdr:row>
          <xdr:rowOff>28575</xdr:rowOff>
        </xdr:to>
        <xdr:sp macro="" textlink="">
          <xdr:nvSpPr>
            <xdr:cNvPr id="76462" name="Check Box 686" hidden="1">
              <a:extLst>
                <a:ext uri="{63B3BB69-23CF-44E3-9099-C40C66FF867C}">
                  <a14:compatExt spid="_x0000_s76462"/>
                </a:ext>
                <a:ext uri="{FF2B5EF4-FFF2-40B4-BE49-F238E27FC236}">
                  <a16:creationId xmlns:a16="http://schemas.microsoft.com/office/drawing/2014/main" id="{00000000-0008-0000-0100-0000A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171</xdr:row>
          <xdr:rowOff>28575</xdr:rowOff>
        </xdr:from>
        <xdr:to>
          <xdr:col>6</xdr:col>
          <xdr:colOff>0</xdr:colOff>
          <xdr:row>171</xdr:row>
          <xdr:rowOff>228600</xdr:rowOff>
        </xdr:to>
        <xdr:sp macro="" textlink="">
          <xdr:nvSpPr>
            <xdr:cNvPr id="76463" name="Check Box 687" hidden="1">
              <a:extLst>
                <a:ext uri="{63B3BB69-23CF-44E3-9099-C40C66FF867C}">
                  <a14:compatExt spid="_x0000_s76463"/>
                </a:ext>
                <a:ext uri="{FF2B5EF4-FFF2-40B4-BE49-F238E27FC236}">
                  <a16:creationId xmlns:a16="http://schemas.microsoft.com/office/drawing/2014/main" id="{00000000-0008-0000-0100-0000A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171</xdr:row>
          <xdr:rowOff>257175</xdr:rowOff>
        </xdr:from>
        <xdr:to>
          <xdr:col>6</xdr:col>
          <xdr:colOff>0</xdr:colOff>
          <xdr:row>173</xdr:row>
          <xdr:rowOff>28575</xdr:rowOff>
        </xdr:to>
        <xdr:sp macro="" textlink="">
          <xdr:nvSpPr>
            <xdr:cNvPr id="76464" name="Check Box 688" hidden="1">
              <a:extLst>
                <a:ext uri="{63B3BB69-23CF-44E3-9099-C40C66FF867C}">
                  <a14:compatExt spid="_x0000_s76464"/>
                </a:ext>
                <a:ext uri="{FF2B5EF4-FFF2-40B4-BE49-F238E27FC236}">
                  <a16:creationId xmlns:a16="http://schemas.microsoft.com/office/drawing/2014/main" id="{00000000-0008-0000-0100-0000B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142875</xdr:rowOff>
        </xdr:from>
        <xdr:to>
          <xdr:col>6</xdr:col>
          <xdr:colOff>0</xdr:colOff>
          <xdr:row>174</xdr:row>
          <xdr:rowOff>28575</xdr:rowOff>
        </xdr:to>
        <xdr:sp macro="" textlink="">
          <xdr:nvSpPr>
            <xdr:cNvPr id="76465" name="Check Box 689" hidden="1">
              <a:extLst>
                <a:ext uri="{63B3BB69-23CF-44E3-9099-C40C66FF867C}">
                  <a14:compatExt spid="_x0000_s76465"/>
                </a:ext>
                <a:ext uri="{FF2B5EF4-FFF2-40B4-BE49-F238E27FC236}">
                  <a16:creationId xmlns:a16="http://schemas.microsoft.com/office/drawing/2014/main" id="{00000000-0008-0000-0100-0000B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173</xdr:row>
          <xdr:rowOff>142875</xdr:rowOff>
        </xdr:from>
        <xdr:to>
          <xdr:col>6</xdr:col>
          <xdr:colOff>0</xdr:colOff>
          <xdr:row>175</xdr:row>
          <xdr:rowOff>28575</xdr:rowOff>
        </xdr:to>
        <xdr:sp macro="" textlink="">
          <xdr:nvSpPr>
            <xdr:cNvPr id="76466" name="Check Box 690" hidden="1">
              <a:extLst>
                <a:ext uri="{63B3BB69-23CF-44E3-9099-C40C66FF867C}">
                  <a14:compatExt spid="_x0000_s76466"/>
                </a:ext>
                <a:ext uri="{FF2B5EF4-FFF2-40B4-BE49-F238E27FC236}">
                  <a16:creationId xmlns:a16="http://schemas.microsoft.com/office/drawing/2014/main" id="{00000000-0008-0000-0100-0000B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173</xdr:row>
          <xdr:rowOff>142875</xdr:rowOff>
        </xdr:from>
        <xdr:to>
          <xdr:col>6</xdr:col>
          <xdr:colOff>0</xdr:colOff>
          <xdr:row>175</xdr:row>
          <xdr:rowOff>28575</xdr:rowOff>
        </xdr:to>
        <xdr:sp macro="" textlink="">
          <xdr:nvSpPr>
            <xdr:cNvPr id="76467" name="Check Box 691" hidden="1">
              <a:extLst>
                <a:ext uri="{63B3BB69-23CF-44E3-9099-C40C66FF867C}">
                  <a14:compatExt spid="_x0000_s76467"/>
                </a:ext>
                <a:ext uri="{FF2B5EF4-FFF2-40B4-BE49-F238E27FC236}">
                  <a16:creationId xmlns:a16="http://schemas.microsoft.com/office/drawing/2014/main" id="{00000000-0008-0000-0100-0000B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174</xdr:row>
          <xdr:rowOff>142875</xdr:rowOff>
        </xdr:from>
        <xdr:to>
          <xdr:col>6</xdr:col>
          <xdr:colOff>0</xdr:colOff>
          <xdr:row>176</xdr:row>
          <xdr:rowOff>28575</xdr:rowOff>
        </xdr:to>
        <xdr:sp macro="" textlink="">
          <xdr:nvSpPr>
            <xdr:cNvPr id="76468" name="Check Box 692" hidden="1">
              <a:extLst>
                <a:ext uri="{63B3BB69-23CF-44E3-9099-C40C66FF867C}">
                  <a14:compatExt spid="_x0000_s76468"/>
                </a:ext>
                <a:ext uri="{FF2B5EF4-FFF2-40B4-BE49-F238E27FC236}">
                  <a16:creationId xmlns:a16="http://schemas.microsoft.com/office/drawing/2014/main" id="{00000000-0008-0000-0100-0000B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175</xdr:row>
          <xdr:rowOff>142875</xdr:rowOff>
        </xdr:from>
        <xdr:to>
          <xdr:col>6</xdr:col>
          <xdr:colOff>0</xdr:colOff>
          <xdr:row>177</xdr:row>
          <xdr:rowOff>28575</xdr:rowOff>
        </xdr:to>
        <xdr:sp macro="" textlink="">
          <xdr:nvSpPr>
            <xdr:cNvPr id="76469" name="Check Box 693" hidden="1">
              <a:extLst>
                <a:ext uri="{63B3BB69-23CF-44E3-9099-C40C66FF867C}">
                  <a14:compatExt spid="_x0000_s76469"/>
                </a:ext>
                <a:ext uri="{FF2B5EF4-FFF2-40B4-BE49-F238E27FC236}">
                  <a16:creationId xmlns:a16="http://schemas.microsoft.com/office/drawing/2014/main" id="{00000000-0008-0000-0100-0000B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176</xdr:row>
          <xdr:rowOff>142875</xdr:rowOff>
        </xdr:from>
        <xdr:to>
          <xdr:col>6</xdr:col>
          <xdr:colOff>0</xdr:colOff>
          <xdr:row>178</xdr:row>
          <xdr:rowOff>28575</xdr:rowOff>
        </xdr:to>
        <xdr:sp macro="" textlink="">
          <xdr:nvSpPr>
            <xdr:cNvPr id="76470" name="Check Box 694" hidden="1">
              <a:extLst>
                <a:ext uri="{63B3BB69-23CF-44E3-9099-C40C66FF867C}">
                  <a14:compatExt spid="_x0000_s76470"/>
                </a:ext>
                <a:ext uri="{FF2B5EF4-FFF2-40B4-BE49-F238E27FC236}">
                  <a16:creationId xmlns:a16="http://schemas.microsoft.com/office/drawing/2014/main" id="{00000000-0008-0000-0100-0000B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152</xdr:row>
          <xdr:rowOff>152400</xdr:rowOff>
        </xdr:from>
        <xdr:to>
          <xdr:col>6</xdr:col>
          <xdr:colOff>0</xdr:colOff>
          <xdr:row>154</xdr:row>
          <xdr:rowOff>19050</xdr:rowOff>
        </xdr:to>
        <xdr:sp macro="" textlink="">
          <xdr:nvSpPr>
            <xdr:cNvPr id="76471" name="Check Box 695" hidden="1">
              <a:extLst>
                <a:ext uri="{63B3BB69-23CF-44E3-9099-C40C66FF867C}">
                  <a14:compatExt spid="_x0000_s76471"/>
                </a:ext>
                <a:ext uri="{FF2B5EF4-FFF2-40B4-BE49-F238E27FC236}">
                  <a16:creationId xmlns:a16="http://schemas.microsoft.com/office/drawing/2014/main" id="{00000000-0008-0000-0100-0000B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163</xdr:row>
          <xdr:rowOff>142875</xdr:rowOff>
        </xdr:from>
        <xdr:to>
          <xdr:col>6</xdr:col>
          <xdr:colOff>9525</xdr:colOff>
          <xdr:row>165</xdr:row>
          <xdr:rowOff>19050</xdr:rowOff>
        </xdr:to>
        <xdr:sp macro="" textlink="">
          <xdr:nvSpPr>
            <xdr:cNvPr id="76474" name="Check Box 698" hidden="1">
              <a:extLst>
                <a:ext uri="{63B3BB69-23CF-44E3-9099-C40C66FF867C}">
                  <a14:compatExt spid="_x0000_s76474"/>
                </a:ext>
                <a:ext uri="{FF2B5EF4-FFF2-40B4-BE49-F238E27FC236}">
                  <a16:creationId xmlns:a16="http://schemas.microsoft.com/office/drawing/2014/main" id="{00000000-0008-0000-0100-0000B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164</xdr:row>
          <xdr:rowOff>142875</xdr:rowOff>
        </xdr:from>
        <xdr:to>
          <xdr:col>6</xdr:col>
          <xdr:colOff>0</xdr:colOff>
          <xdr:row>166</xdr:row>
          <xdr:rowOff>19050</xdr:rowOff>
        </xdr:to>
        <xdr:sp macro="" textlink="">
          <xdr:nvSpPr>
            <xdr:cNvPr id="76475" name="Check Box 699" hidden="1">
              <a:extLst>
                <a:ext uri="{63B3BB69-23CF-44E3-9099-C40C66FF867C}">
                  <a14:compatExt spid="_x0000_s76475"/>
                </a:ext>
                <a:ext uri="{FF2B5EF4-FFF2-40B4-BE49-F238E27FC236}">
                  <a16:creationId xmlns:a16="http://schemas.microsoft.com/office/drawing/2014/main" id="{00000000-0008-0000-0100-0000B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166</xdr:row>
          <xdr:rowOff>28575</xdr:rowOff>
        </xdr:from>
        <xdr:to>
          <xdr:col>6</xdr:col>
          <xdr:colOff>9525</xdr:colOff>
          <xdr:row>166</xdr:row>
          <xdr:rowOff>247650</xdr:rowOff>
        </xdr:to>
        <xdr:sp macro="" textlink="">
          <xdr:nvSpPr>
            <xdr:cNvPr id="76478" name="Check Box 702" hidden="1">
              <a:extLst>
                <a:ext uri="{63B3BB69-23CF-44E3-9099-C40C66FF867C}">
                  <a14:compatExt spid="_x0000_s76478"/>
                </a:ext>
                <a:ext uri="{FF2B5EF4-FFF2-40B4-BE49-F238E27FC236}">
                  <a16:creationId xmlns:a16="http://schemas.microsoft.com/office/drawing/2014/main" id="{00000000-0008-0000-0100-0000B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47</xdr:col>
      <xdr:colOff>383740</xdr:colOff>
      <xdr:row>13</xdr:row>
      <xdr:rowOff>21701</xdr:rowOff>
    </xdr:from>
    <xdr:to>
      <xdr:col>48</xdr:col>
      <xdr:colOff>170091</xdr:colOff>
      <xdr:row>14</xdr:row>
      <xdr:rowOff>171956</xdr:rowOff>
    </xdr:to>
    <xdr:sp macro="" textlink="">
      <xdr:nvSpPr>
        <xdr:cNvPr id="11" name="正方形/長方形 10">
          <a:extLst>
            <a:ext uri="{FF2B5EF4-FFF2-40B4-BE49-F238E27FC236}">
              <a16:creationId xmlns:a16="http://schemas.microsoft.com/office/drawing/2014/main" id="{00000000-0008-0000-0100-00000B000000}"/>
            </a:ext>
          </a:extLst>
        </xdr:cNvPr>
        <xdr:cNvSpPr/>
      </xdr:nvSpPr>
      <xdr:spPr bwMode="auto">
        <a:xfrm>
          <a:off x="11670865" y="2831576"/>
          <a:ext cx="195926" cy="245505"/>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38</xdr:col>
      <xdr:colOff>259520</xdr:colOff>
      <xdr:row>1</xdr:row>
      <xdr:rowOff>110208</xdr:rowOff>
    </xdr:from>
    <xdr:to>
      <xdr:col>38</xdr:col>
      <xdr:colOff>4436949</xdr:colOff>
      <xdr:row>5</xdr:row>
      <xdr:rowOff>193729</xdr:rowOff>
    </xdr:to>
    <xdr:grpSp>
      <xdr:nvGrpSpPr>
        <xdr:cNvPr id="2" name="グループ化 1">
          <a:extLst>
            <a:ext uri="{FF2B5EF4-FFF2-40B4-BE49-F238E27FC236}">
              <a16:creationId xmlns:a16="http://schemas.microsoft.com/office/drawing/2014/main" id="{00000000-0008-0000-0200-000002000000}"/>
            </a:ext>
          </a:extLst>
        </xdr:cNvPr>
        <xdr:cNvGrpSpPr/>
      </xdr:nvGrpSpPr>
      <xdr:grpSpPr>
        <a:xfrm>
          <a:off x="27545844" y="457590"/>
          <a:ext cx="4177429" cy="1114463"/>
          <a:chOff x="26898601" y="315132"/>
          <a:chExt cx="4611713" cy="1373029"/>
        </a:xfrm>
      </xdr:grpSpPr>
      <xdr:sp macro="" textlink="">
        <xdr:nvSpPr>
          <xdr:cNvPr id="3" name="正方形/長方形 2">
            <a:extLst>
              <a:ext uri="{FF2B5EF4-FFF2-40B4-BE49-F238E27FC236}">
                <a16:creationId xmlns:a16="http://schemas.microsoft.com/office/drawing/2014/main" id="{00000000-0008-0000-0200-000003000000}"/>
              </a:ext>
            </a:extLst>
          </xdr:cNvPr>
          <xdr:cNvSpPr/>
        </xdr:nvSpPr>
        <xdr:spPr bwMode="auto">
          <a:xfrm>
            <a:off x="26898601" y="315132"/>
            <a:ext cx="4611713" cy="1373029"/>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r>
              <a:rPr kumimoji="1" lang="ja-JP" altLang="en-US" sz="1100">
                <a:solidFill>
                  <a:schemeClr val="dk1"/>
                </a:solidFill>
                <a:effectLst/>
                <a:latin typeface="+mn-lt"/>
                <a:ea typeface="+mn-ea"/>
                <a:cs typeface="+mn-cs"/>
              </a:rPr>
              <a:t>　　　　　　旧</a:t>
            </a:r>
            <a:r>
              <a:rPr kumimoji="1" lang="ja-JP" altLang="ja-JP" sz="1100">
                <a:solidFill>
                  <a:schemeClr val="dk1"/>
                </a:solidFill>
                <a:effectLst/>
                <a:latin typeface="+mn-lt"/>
                <a:ea typeface="+mn-ea"/>
                <a:cs typeface="+mn-cs"/>
              </a:rPr>
              <a:t>処遇改善加算の算定に必要な情報　入力セル</a:t>
            </a:r>
            <a:endParaRPr lang="ja-JP" altLang="ja-JP">
              <a:effectLst/>
            </a:endParaRPr>
          </a:p>
          <a:p>
            <a:r>
              <a:rPr kumimoji="1" lang="ja-JP" altLang="ja-JP" sz="1100">
                <a:solidFill>
                  <a:schemeClr val="dk1"/>
                </a:solidFill>
                <a:effectLst/>
                <a:latin typeface="+mn-lt"/>
                <a:ea typeface="+mn-ea"/>
                <a:cs typeface="+mn-cs"/>
              </a:rPr>
              <a:t>　　　　　　</a:t>
            </a:r>
            <a:r>
              <a:rPr kumimoji="1" lang="ja-JP" altLang="en-US" sz="1100">
                <a:solidFill>
                  <a:schemeClr val="dk1"/>
                </a:solidFill>
                <a:effectLst/>
                <a:latin typeface="+mn-lt"/>
                <a:ea typeface="+mn-ea"/>
                <a:cs typeface="+mn-cs"/>
              </a:rPr>
              <a:t>旧</a:t>
            </a:r>
            <a:r>
              <a:rPr kumimoji="1" lang="ja-JP" altLang="ja-JP" sz="1100">
                <a:solidFill>
                  <a:schemeClr val="dk1"/>
                </a:solidFill>
                <a:effectLst/>
                <a:latin typeface="+mn-lt"/>
                <a:ea typeface="+mn-ea"/>
                <a:cs typeface="+mn-cs"/>
              </a:rPr>
              <a:t>特定加算の算定に必要な情報　入力セル</a:t>
            </a:r>
            <a:endParaRPr lang="ja-JP" altLang="ja-JP">
              <a:effectLst/>
            </a:endParaRPr>
          </a:p>
          <a:p>
            <a:pPr algn="l"/>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algn="l"/>
            <a:endParaRPr kumimoji="1" lang="ja-JP" altLang="en-US" sz="1100"/>
          </a:p>
        </xdr:txBody>
      </xdr:sp>
      <xdr:sp macro="" textlink="">
        <xdr:nvSpPr>
          <xdr:cNvPr id="5" name="正方形/長方形 4">
            <a:extLst>
              <a:ext uri="{FF2B5EF4-FFF2-40B4-BE49-F238E27FC236}">
                <a16:creationId xmlns:a16="http://schemas.microsoft.com/office/drawing/2014/main" id="{00000000-0008-0000-0200-000005000000}"/>
              </a:ext>
            </a:extLst>
          </xdr:cNvPr>
          <xdr:cNvSpPr/>
        </xdr:nvSpPr>
        <xdr:spPr bwMode="auto">
          <a:xfrm>
            <a:off x="27045194" y="1452922"/>
            <a:ext cx="317940" cy="143583"/>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200-000007000000}"/>
              </a:ext>
            </a:extLst>
          </xdr:cNvPr>
          <xdr:cNvSpPr/>
        </xdr:nvSpPr>
        <xdr:spPr bwMode="auto">
          <a:xfrm>
            <a:off x="27045194" y="1214528"/>
            <a:ext cx="317940" cy="143583"/>
          </a:xfrm>
          <a:prstGeom prst="rect">
            <a:avLst/>
          </a:prstGeom>
          <a:solidFill>
            <a:srgbClr val="CCFFFF"/>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8" name="正方形/長方形 7">
            <a:extLst>
              <a:ext uri="{FF2B5EF4-FFF2-40B4-BE49-F238E27FC236}">
                <a16:creationId xmlns:a16="http://schemas.microsoft.com/office/drawing/2014/main" id="{00000000-0008-0000-0200-000008000000}"/>
              </a:ext>
            </a:extLst>
          </xdr:cNvPr>
          <xdr:cNvSpPr/>
        </xdr:nvSpPr>
        <xdr:spPr bwMode="auto">
          <a:xfrm>
            <a:off x="27045194" y="977822"/>
            <a:ext cx="317940" cy="143583"/>
          </a:xfrm>
          <a:prstGeom prst="rect">
            <a:avLst/>
          </a:prstGeom>
          <a:solidFill>
            <a:srgbClr val="CC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12</xdr:col>
      <xdr:colOff>408412</xdr:colOff>
      <xdr:row>1</xdr:row>
      <xdr:rowOff>122071</xdr:rowOff>
    </xdr:from>
    <xdr:to>
      <xdr:col>29</xdr:col>
      <xdr:colOff>378199</xdr:colOff>
      <xdr:row>5</xdr:row>
      <xdr:rowOff>322170</xdr:rowOff>
    </xdr:to>
    <xdr:grpSp>
      <xdr:nvGrpSpPr>
        <xdr:cNvPr id="16" name="グループ化 15">
          <a:extLst>
            <a:ext uri="{FF2B5EF4-FFF2-40B4-BE49-F238E27FC236}">
              <a16:creationId xmlns:a16="http://schemas.microsoft.com/office/drawing/2014/main" id="{00000000-0008-0000-0200-000010000000}"/>
            </a:ext>
          </a:extLst>
        </xdr:cNvPr>
        <xdr:cNvGrpSpPr/>
      </xdr:nvGrpSpPr>
      <xdr:grpSpPr>
        <a:xfrm>
          <a:off x="8655941" y="469453"/>
          <a:ext cx="8564699" cy="1231041"/>
          <a:chOff x="12708085" y="674245"/>
          <a:chExt cx="8227356" cy="1399651"/>
        </a:xfrm>
      </xdr:grpSpPr>
      <xdr:sp macro="" textlink="">
        <xdr:nvSpPr>
          <xdr:cNvPr id="10" name="正方形/長方形 9">
            <a:extLst>
              <a:ext uri="{FF2B5EF4-FFF2-40B4-BE49-F238E27FC236}">
                <a16:creationId xmlns:a16="http://schemas.microsoft.com/office/drawing/2014/main" id="{00000000-0008-0000-0200-00000A000000}"/>
              </a:ext>
            </a:extLst>
          </xdr:cNvPr>
          <xdr:cNvSpPr/>
        </xdr:nvSpPr>
        <xdr:spPr bwMode="auto">
          <a:xfrm>
            <a:off x="12708085" y="674245"/>
            <a:ext cx="8227356" cy="1399651"/>
          </a:xfrm>
          <a:prstGeom prst="rect">
            <a:avLst/>
          </a:prstGeom>
          <a:no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・記入箇所は色付きのセルだけです。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xdr:txBody>
      </xdr:sp>
      <xdr:grpSp>
        <xdr:nvGrpSpPr>
          <xdr:cNvPr id="15" name="グループ化 14">
            <a:extLst>
              <a:ext uri="{FF2B5EF4-FFF2-40B4-BE49-F238E27FC236}">
                <a16:creationId xmlns:a16="http://schemas.microsoft.com/office/drawing/2014/main" id="{00000000-0008-0000-0200-00000F000000}"/>
              </a:ext>
            </a:extLst>
          </xdr:cNvPr>
          <xdr:cNvGrpSpPr/>
        </xdr:nvGrpSpPr>
        <xdr:grpSpPr>
          <a:xfrm>
            <a:off x="13072719" y="1570088"/>
            <a:ext cx="2807557" cy="296573"/>
            <a:chOff x="13072719" y="1570088"/>
            <a:chExt cx="2807557" cy="296573"/>
          </a:xfrm>
        </xdr:grpSpPr>
        <xdr:sp macro="" textlink="">
          <xdr:nvSpPr>
            <xdr:cNvPr id="4" name="正方形/長方形 3">
              <a:extLst>
                <a:ext uri="{FF2B5EF4-FFF2-40B4-BE49-F238E27FC236}">
                  <a16:creationId xmlns:a16="http://schemas.microsoft.com/office/drawing/2014/main" id="{00000000-0008-0000-0200-000004000000}"/>
                </a:ext>
              </a:extLst>
            </xdr:cNvPr>
            <xdr:cNvSpPr/>
          </xdr:nvSpPr>
          <xdr:spPr bwMode="auto">
            <a:xfrm>
              <a:off x="13072719" y="1570088"/>
              <a:ext cx="864000" cy="288000"/>
            </a:xfrm>
            <a:prstGeom prst="rect">
              <a:avLst/>
            </a:prstGeom>
            <a:solidFill>
              <a:srgbClr val="CC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緑色</a:t>
              </a:r>
            </a:p>
          </xdr:txBody>
        </xdr:sp>
        <xdr:sp macro="" textlink="">
          <xdr:nvSpPr>
            <xdr:cNvPr id="13" name="正方形/長方形 12">
              <a:extLst>
                <a:ext uri="{FF2B5EF4-FFF2-40B4-BE49-F238E27FC236}">
                  <a16:creationId xmlns:a16="http://schemas.microsoft.com/office/drawing/2014/main" id="{00000000-0008-0000-0200-00000D000000}"/>
                </a:ext>
              </a:extLst>
            </xdr:cNvPr>
            <xdr:cNvSpPr/>
          </xdr:nvSpPr>
          <xdr:spPr bwMode="auto">
            <a:xfrm>
              <a:off x="14047618" y="1570088"/>
              <a:ext cx="864000" cy="288000"/>
            </a:xfrm>
            <a:prstGeom prst="rect">
              <a:avLst/>
            </a:prstGeom>
            <a:solidFill>
              <a:srgbClr val="CCFF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水色</a:t>
              </a:r>
              <a:endParaRPr lang="ja-JP" altLang="ja-JP" sz="1200">
                <a:effectLst/>
              </a:endParaRPr>
            </a:p>
          </xdr:txBody>
        </xdr:sp>
        <xdr:sp macro="" textlink="">
          <xdr:nvSpPr>
            <xdr:cNvPr id="14" name="正方形/長方形 13">
              <a:extLst>
                <a:ext uri="{FF2B5EF4-FFF2-40B4-BE49-F238E27FC236}">
                  <a16:creationId xmlns:a16="http://schemas.microsoft.com/office/drawing/2014/main" id="{00000000-0008-0000-0200-00000E000000}"/>
                </a:ext>
              </a:extLst>
            </xdr:cNvPr>
            <xdr:cNvSpPr/>
          </xdr:nvSpPr>
          <xdr:spPr bwMode="auto">
            <a:xfrm>
              <a:off x="15016276" y="1578661"/>
              <a:ext cx="864000" cy="288000"/>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黄色</a:t>
              </a:r>
              <a:endParaRPr lang="ja-JP" altLang="ja-JP" sz="1200">
                <a:effectLst/>
              </a:endParaRPr>
            </a:p>
          </xdr:txBody>
        </xdr:sp>
      </xdr:grpSp>
    </xdr:grpSp>
    <xdr:clientData/>
  </xdr:twoCellAnchor>
</xdr:wsDr>
</file>

<file path=xl/drawings/drawing4.xml><?xml version="1.0" encoding="utf-8"?>
<xdr:wsDr xmlns:xdr="http://schemas.openxmlformats.org/drawingml/2006/spreadsheetDrawing" xmlns:a="http://schemas.openxmlformats.org/drawingml/2006/main">
  <xdr:twoCellAnchor>
    <xdr:from>
      <xdr:col>44</xdr:col>
      <xdr:colOff>441159</xdr:colOff>
      <xdr:row>1</xdr:row>
      <xdr:rowOff>145486</xdr:rowOff>
    </xdr:from>
    <xdr:to>
      <xdr:col>62</xdr:col>
      <xdr:colOff>978372</xdr:colOff>
      <xdr:row>4</xdr:row>
      <xdr:rowOff>281401</xdr:rowOff>
    </xdr:to>
    <xdr:grpSp>
      <xdr:nvGrpSpPr>
        <xdr:cNvPr id="4" name="グループ化 3">
          <a:extLst>
            <a:ext uri="{FF2B5EF4-FFF2-40B4-BE49-F238E27FC236}">
              <a16:creationId xmlns:a16="http://schemas.microsoft.com/office/drawing/2014/main" id="{00000000-0008-0000-0300-000004000000}"/>
            </a:ext>
          </a:extLst>
        </xdr:cNvPr>
        <xdr:cNvGrpSpPr/>
      </xdr:nvGrpSpPr>
      <xdr:grpSpPr>
        <a:xfrm>
          <a:off x="29538872" y="517193"/>
          <a:ext cx="3961250" cy="1018720"/>
          <a:chOff x="29108905" y="199544"/>
          <a:chExt cx="4429780" cy="1150672"/>
        </a:xfrm>
      </xdr:grpSpPr>
      <xdr:sp macro="" textlink="">
        <xdr:nvSpPr>
          <xdr:cNvPr id="3" name="正方形/長方形 2">
            <a:extLst>
              <a:ext uri="{FF2B5EF4-FFF2-40B4-BE49-F238E27FC236}">
                <a16:creationId xmlns:a16="http://schemas.microsoft.com/office/drawing/2014/main" id="{00000000-0008-0000-0300-000003000000}"/>
              </a:ext>
            </a:extLst>
          </xdr:cNvPr>
          <xdr:cNvSpPr/>
        </xdr:nvSpPr>
        <xdr:spPr bwMode="auto">
          <a:xfrm>
            <a:off x="29108905" y="199544"/>
            <a:ext cx="4429780" cy="1150672"/>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100">
                <a:solidFill>
                  <a:schemeClr val="dk1"/>
                </a:solidFill>
                <a:effectLst/>
                <a:latin typeface="+mn-lt"/>
                <a:ea typeface="+mn-ea"/>
                <a:cs typeface="+mn-cs"/>
              </a:rPr>
              <a:t> </a:t>
            </a:r>
            <a:r>
              <a:rPr kumimoji="1" lang="ja-JP" altLang="en-US" sz="1100" baseline="0">
                <a:solidFill>
                  <a:schemeClr val="dk1"/>
                </a:solidFill>
                <a:effectLst/>
                <a:latin typeface="+mn-lt"/>
                <a:ea typeface="+mn-ea"/>
                <a:cs typeface="+mn-cs"/>
              </a:rPr>
              <a:t>　　　　　  令和７年度以降に満たさなければいけない要件（入力は必須ではない）</a:t>
            </a:r>
            <a:endParaRPr lang="ja-JP" altLang="ja-JP">
              <a:effectLst/>
            </a:endParaRPr>
          </a:p>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300-000006000000}"/>
              </a:ext>
            </a:extLst>
          </xdr:cNvPr>
          <xdr:cNvSpPr/>
        </xdr:nvSpPr>
        <xdr:spPr bwMode="auto">
          <a:xfrm>
            <a:off x="29266033" y="903563"/>
            <a:ext cx="284371" cy="113265"/>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300-000007000000}"/>
              </a:ext>
            </a:extLst>
          </xdr:cNvPr>
          <xdr:cNvSpPr/>
        </xdr:nvSpPr>
        <xdr:spPr bwMode="auto">
          <a:xfrm>
            <a:off x="29266033" y="1106785"/>
            <a:ext cx="289758" cy="107948"/>
          </a:xfrm>
          <a:prstGeom prst="rect">
            <a:avLst/>
          </a:prstGeom>
          <a:solidFill>
            <a:schemeClr val="bg1">
              <a:lumMod val="95000"/>
            </a:schemeClr>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14</xdr:col>
      <xdr:colOff>102886</xdr:colOff>
      <xdr:row>1</xdr:row>
      <xdr:rowOff>212127</xdr:rowOff>
    </xdr:from>
    <xdr:to>
      <xdr:col>33</xdr:col>
      <xdr:colOff>692724</xdr:colOff>
      <xdr:row>6</xdr:row>
      <xdr:rowOff>136613</xdr:rowOff>
    </xdr:to>
    <xdr:grpSp>
      <xdr:nvGrpSpPr>
        <xdr:cNvPr id="17" name="グループ化 16">
          <a:extLst>
            <a:ext uri="{FF2B5EF4-FFF2-40B4-BE49-F238E27FC236}">
              <a16:creationId xmlns:a16="http://schemas.microsoft.com/office/drawing/2014/main" id="{00000000-0008-0000-0300-000011000000}"/>
            </a:ext>
          </a:extLst>
        </xdr:cNvPr>
        <xdr:cNvGrpSpPr/>
      </xdr:nvGrpSpPr>
      <xdr:grpSpPr>
        <a:xfrm>
          <a:off x="9128404" y="583834"/>
          <a:ext cx="9464350" cy="1713328"/>
          <a:chOff x="12080190" y="316036"/>
          <a:chExt cx="9172393" cy="1681213"/>
        </a:xfrm>
      </xdr:grpSpPr>
      <xdr:sp macro="" textlink="">
        <xdr:nvSpPr>
          <xdr:cNvPr id="5" name="正方形/長方形 4">
            <a:extLst>
              <a:ext uri="{FF2B5EF4-FFF2-40B4-BE49-F238E27FC236}">
                <a16:creationId xmlns:a16="http://schemas.microsoft.com/office/drawing/2014/main" id="{00000000-0008-0000-0300-000005000000}"/>
              </a:ext>
            </a:extLst>
          </xdr:cNvPr>
          <xdr:cNvSpPr/>
        </xdr:nvSpPr>
        <xdr:spPr bwMode="auto">
          <a:xfrm>
            <a:off x="12080190" y="316036"/>
            <a:ext cx="9172393" cy="16812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　</a:t>
            </a:r>
            <a:r>
              <a:rPr kumimoji="1" lang="ja-JP" altLang="en-US" sz="1800" b="1" baseline="0"/>
              <a:t>　　　　　　   と 　　　　　　　  </a:t>
            </a:r>
            <a:r>
              <a:rPr kumimoji="1" lang="ja-JP" altLang="en-US" sz="1800" b="1"/>
              <a:t>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a:p>
            <a:pPr algn="l"/>
            <a:r>
              <a:rPr kumimoji="1" lang="ja-JP" altLang="en-US" sz="1800" b="1"/>
              <a:t>   ・　　　　　　　  のセルの入力は必須ではありませんが、可能な限り入力してください。</a:t>
            </a:r>
          </a:p>
        </xdr:txBody>
      </xdr:sp>
      <xdr:sp macro="" textlink="">
        <xdr:nvSpPr>
          <xdr:cNvPr id="13" name="正方形/長方形 12">
            <a:extLst>
              <a:ext uri="{FF2B5EF4-FFF2-40B4-BE49-F238E27FC236}">
                <a16:creationId xmlns:a16="http://schemas.microsoft.com/office/drawing/2014/main" id="{00000000-0008-0000-0300-00000D000000}"/>
              </a:ext>
            </a:extLst>
          </xdr:cNvPr>
          <xdr:cNvSpPr/>
        </xdr:nvSpPr>
        <xdr:spPr bwMode="auto">
          <a:xfrm>
            <a:off x="12405971" y="1135171"/>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4" name="正方形/長方形 13">
            <a:extLst>
              <a:ext uri="{FF2B5EF4-FFF2-40B4-BE49-F238E27FC236}">
                <a16:creationId xmlns:a16="http://schemas.microsoft.com/office/drawing/2014/main" id="{00000000-0008-0000-0300-00000E000000}"/>
              </a:ext>
            </a:extLst>
          </xdr:cNvPr>
          <xdr:cNvSpPr/>
        </xdr:nvSpPr>
        <xdr:spPr bwMode="auto">
          <a:xfrm>
            <a:off x="12402275" y="146137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sp macro="" textlink="">
        <xdr:nvSpPr>
          <xdr:cNvPr id="15" name="正方形/長方形 14">
            <a:extLst>
              <a:ext uri="{FF2B5EF4-FFF2-40B4-BE49-F238E27FC236}">
                <a16:creationId xmlns:a16="http://schemas.microsoft.com/office/drawing/2014/main" id="{00000000-0008-0000-0300-00000F000000}"/>
              </a:ext>
            </a:extLst>
          </xdr:cNvPr>
          <xdr:cNvSpPr/>
        </xdr:nvSpPr>
        <xdr:spPr bwMode="auto">
          <a:xfrm>
            <a:off x="13550348" y="843940"/>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6" name="正方形/長方形 15">
            <a:extLst>
              <a:ext uri="{FF2B5EF4-FFF2-40B4-BE49-F238E27FC236}">
                <a16:creationId xmlns:a16="http://schemas.microsoft.com/office/drawing/2014/main" id="{00000000-0008-0000-0300-000010000000}"/>
              </a:ext>
            </a:extLst>
          </xdr:cNvPr>
          <xdr:cNvSpPr/>
        </xdr:nvSpPr>
        <xdr:spPr bwMode="auto">
          <a:xfrm>
            <a:off x="14898947" y="84394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44</xdr:col>
      <xdr:colOff>177701</xdr:colOff>
      <xdr:row>1</xdr:row>
      <xdr:rowOff>149935</xdr:rowOff>
    </xdr:from>
    <xdr:to>
      <xdr:col>45</xdr:col>
      <xdr:colOff>139418</xdr:colOff>
      <xdr:row>4</xdr:row>
      <xdr:rowOff>160690</xdr:rowOff>
    </xdr:to>
    <xdr:grpSp>
      <xdr:nvGrpSpPr>
        <xdr:cNvPr id="2" name="グループ化 1">
          <a:extLst>
            <a:ext uri="{FF2B5EF4-FFF2-40B4-BE49-F238E27FC236}">
              <a16:creationId xmlns:a16="http://schemas.microsoft.com/office/drawing/2014/main" id="{00000000-0008-0000-0400-000002000000}"/>
            </a:ext>
          </a:extLst>
        </xdr:cNvPr>
        <xdr:cNvGrpSpPr/>
      </xdr:nvGrpSpPr>
      <xdr:grpSpPr>
        <a:xfrm>
          <a:off x="28775380" y="535471"/>
          <a:ext cx="4610824" cy="895219"/>
          <a:chOff x="7796192" y="349906"/>
          <a:chExt cx="4761447" cy="875675"/>
        </a:xfrm>
      </xdr:grpSpPr>
      <xdr:sp macro="" textlink="">
        <xdr:nvSpPr>
          <xdr:cNvPr id="3" name="正方形/長方形 2">
            <a:extLst>
              <a:ext uri="{FF2B5EF4-FFF2-40B4-BE49-F238E27FC236}">
                <a16:creationId xmlns:a16="http://schemas.microsoft.com/office/drawing/2014/main" id="{00000000-0008-0000-0400-000003000000}"/>
              </a:ext>
            </a:extLst>
          </xdr:cNvPr>
          <xdr:cNvSpPr/>
        </xdr:nvSpPr>
        <xdr:spPr bwMode="auto">
          <a:xfrm>
            <a:off x="7796192" y="349906"/>
            <a:ext cx="4761447" cy="875675"/>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ja-JP" altLang="en-US" sz="1100"/>
          </a:p>
        </xdr:txBody>
      </xdr:sp>
      <xdr:sp macro="" textlink="">
        <xdr:nvSpPr>
          <xdr:cNvPr id="4" name="正方形/長方形 3">
            <a:extLst>
              <a:ext uri="{FF2B5EF4-FFF2-40B4-BE49-F238E27FC236}">
                <a16:creationId xmlns:a16="http://schemas.microsoft.com/office/drawing/2014/main" id="{00000000-0008-0000-0400-000004000000}"/>
              </a:ext>
            </a:extLst>
          </xdr:cNvPr>
          <xdr:cNvSpPr/>
        </xdr:nvSpPr>
        <xdr:spPr bwMode="auto">
          <a:xfrm>
            <a:off x="7964873" y="990007"/>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12</xdr:col>
      <xdr:colOff>742716</xdr:colOff>
      <xdr:row>0</xdr:row>
      <xdr:rowOff>366824</xdr:rowOff>
    </xdr:from>
    <xdr:to>
      <xdr:col>34</xdr:col>
      <xdr:colOff>834854</xdr:colOff>
      <xdr:row>6</xdr:row>
      <xdr:rowOff>198140</xdr:rowOff>
    </xdr:to>
    <xdr:grpSp>
      <xdr:nvGrpSpPr>
        <xdr:cNvPr id="17" name="グループ化 16">
          <a:extLst>
            <a:ext uri="{FF2B5EF4-FFF2-40B4-BE49-F238E27FC236}">
              <a16:creationId xmlns:a16="http://schemas.microsoft.com/office/drawing/2014/main" id="{00000000-0008-0000-0400-000011000000}"/>
            </a:ext>
          </a:extLst>
        </xdr:cNvPr>
        <xdr:cNvGrpSpPr/>
      </xdr:nvGrpSpPr>
      <xdr:grpSpPr>
        <a:xfrm>
          <a:off x="8022537" y="366824"/>
          <a:ext cx="11748924" cy="1985780"/>
          <a:chOff x="8668878" y="277094"/>
          <a:chExt cx="11273761" cy="2018320"/>
        </a:xfrm>
      </xdr:grpSpPr>
      <xdr:grpSp>
        <xdr:nvGrpSpPr>
          <xdr:cNvPr id="5" name="グループ化 4">
            <a:extLst>
              <a:ext uri="{FF2B5EF4-FFF2-40B4-BE49-F238E27FC236}">
                <a16:creationId xmlns:a16="http://schemas.microsoft.com/office/drawing/2014/main" id="{00000000-0008-0000-0400-000005000000}"/>
              </a:ext>
            </a:extLst>
          </xdr:cNvPr>
          <xdr:cNvGrpSpPr/>
        </xdr:nvGrpSpPr>
        <xdr:grpSpPr>
          <a:xfrm>
            <a:off x="8668878" y="277094"/>
            <a:ext cx="11273761" cy="2018320"/>
            <a:chOff x="12080190" y="229447"/>
            <a:chExt cx="10200335" cy="1317513"/>
          </a:xfrm>
        </xdr:grpSpPr>
        <xdr:sp macro="" textlink="">
          <xdr:nvSpPr>
            <xdr:cNvPr id="6" name="正方形/長方形 5">
              <a:extLst>
                <a:ext uri="{FF2B5EF4-FFF2-40B4-BE49-F238E27FC236}">
                  <a16:creationId xmlns:a16="http://schemas.microsoft.com/office/drawing/2014/main" id="{00000000-0008-0000-0400-000006000000}"/>
                </a:ext>
              </a:extLst>
            </xdr:cNvPr>
            <xdr:cNvSpPr/>
          </xdr:nvSpPr>
          <xdr:spPr bwMode="auto">
            <a:xfrm>
              <a:off x="12080190" y="229447"/>
              <a:ext cx="10200335" cy="13175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 このシートは、令和６年度中に、新加算の加算区分の変更を行う予定の事業所がある場合に限り、</a:t>
              </a:r>
              <a:endParaRPr kumimoji="1" lang="en-US" altLang="ja-JP" sz="1800" b="1"/>
            </a:p>
            <a:p>
              <a:pPr algn="l"/>
              <a:r>
                <a:rPr kumimoji="1" lang="en-US" altLang="ja-JP" sz="1800" b="1"/>
                <a:t>      </a:t>
              </a:r>
              <a:r>
                <a:rPr kumimoji="1" lang="ja-JP" altLang="en-US" sz="1800" b="1"/>
                <a:t>使用してください。該当する事業所がない場合、本別紙様式</a:t>
              </a:r>
              <a:r>
                <a:rPr kumimoji="1" lang="en-US" altLang="ja-JP" sz="1800" b="1"/>
                <a:t>2-4</a:t>
              </a:r>
              <a:r>
                <a:rPr kumimoji="1" lang="ja-JP" altLang="en-US" sz="1800" b="1"/>
                <a:t>への記載は不要です。</a:t>
              </a:r>
              <a:endParaRPr kumimoji="1" lang="en-US" altLang="ja-JP" sz="1800" b="1"/>
            </a:p>
            <a:p>
              <a:pPr algn="l"/>
              <a:r>
                <a:rPr kumimoji="1" lang="ja-JP" altLang="en-US" sz="1800" b="1"/>
                <a:t>　・ 記入箇所は　</a:t>
              </a:r>
              <a:r>
                <a:rPr kumimoji="1" lang="ja-JP" altLang="en-US" sz="1800" b="1" baseline="0"/>
                <a:t>　　　　　　      </a:t>
              </a:r>
              <a:r>
                <a:rPr kumimoji="1" lang="ja-JP" altLang="en-US" sz="1800" b="1"/>
                <a:t>のセルだけです。　　　　　　　　</a:t>
              </a:r>
              <a:r>
                <a:rPr kumimoji="1" lang="ja-JP" altLang="en-US" sz="1800" b="1" baseline="0"/>
                <a:t> </a:t>
              </a:r>
              <a:r>
                <a:rPr kumimoji="1" lang="ja-JP" altLang="en-US" sz="1800" b="1"/>
                <a:t>のセルがない場合は、本シートは記入不要です。　</a:t>
              </a:r>
              <a:endParaRPr kumimoji="1" lang="en-US" altLang="ja-JP" sz="1800" b="1"/>
            </a:p>
            <a:p>
              <a:pPr algn="l"/>
              <a:r>
                <a:rPr kumimoji="1" lang="ja-JP" altLang="en-US" sz="1800" b="1" u="none"/>
                <a:t>   ・  　　　　　　　 のセルには、原則として全て記入してください。</a:t>
              </a:r>
              <a:endParaRPr kumimoji="1" lang="ja-JP" altLang="en-US" sz="1800" b="1"/>
            </a:p>
          </xdr:txBody>
        </xdr:sp>
        <xdr:sp macro="" textlink="">
          <xdr:nvSpPr>
            <xdr:cNvPr id="7" name="正方形/長方形 6">
              <a:extLst>
                <a:ext uri="{FF2B5EF4-FFF2-40B4-BE49-F238E27FC236}">
                  <a16:creationId xmlns:a16="http://schemas.microsoft.com/office/drawing/2014/main" id="{00000000-0008-0000-0400-000007000000}"/>
                </a:ext>
              </a:extLst>
            </xdr:cNvPr>
            <xdr:cNvSpPr/>
          </xdr:nvSpPr>
          <xdr:spPr bwMode="auto">
            <a:xfrm>
              <a:off x="12385676" y="1190200"/>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9" name="正方形/長方形 8">
              <a:extLst>
                <a:ext uri="{FF2B5EF4-FFF2-40B4-BE49-F238E27FC236}">
                  <a16:creationId xmlns:a16="http://schemas.microsoft.com/office/drawing/2014/main" id="{00000000-0008-0000-0400-000009000000}"/>
                </a:ext>
              </a:extLst>
            </xdr:cNvPr>
            <xdr:cNvSpPr/>
          </xdr:nvSpPr>
          <xdr:spPr bwMode="auto">
            <a:xfrm>
              <a:off x="13500826" y="976504"/>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sp macro="" textlink="">
        <xdr:nvSpPr>
          <xdr:cNvPr id="15" name="正方形/長方形 14">
            <a:extLst>
              <a:ext uri="{FF2B5EF4-FFF2-40B4-BE49-F238E27FC236}">
                <a16:creationId xmlns:a16="http://schemas.microsoft.com/office/drawing/2014/main" id="{00000000-0008-0000-0400-00000F000000}"/>
              </a:ext>
            </a:extLst>
          </xdr:cNvPr>
          <xdr:cNvSpPr/>
        </xdr:nvSpPr>
        <xdr:spPr bwMode="auto">
          <a:xfrm>
            <a:off x="13122203" y="1436660"/>
            <a:ext cx="1049489" cy="291865"/>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aaa@aaa.aa.jp"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9" Type="http://schemas.openxmlformats.org/officeDocument/2006/relationships/ctrlProp" Target="../ctrlProps/ctrlProp36.x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trlProp" Target="../ctrlProps/ctrlProp44.xml"/><Relationship Id="rId50" Type="http://schemas.openxmlformats.org/officeDocument/2006/relationships/ctrlProp" Target="../ctrlProps/ctrlProp47.xml"/><Relationship Id="rId55" Type="http://schemas.openxmlformats.org/officeDocument/2006/relationships/ctrlProp" Target="../ctrlProps/ctrlProp52.xml"/><Relationship Id="rId63" Type="http://schemas.openxmlformats.org/officeDocument/2006/relationships/ctrlProp" Target="../ctrlProps/ctrlProp60.xml"/><Relationship Id="rId7" Type="http://schemas.openxmlformats.org/officeDocument/2006/relationships/ctrlProp" Target="../ctrlProps/ctrlProp4.xml"/><Relationship Id="rId2" Type="http://schemas.openxmlformats.org/officeDocument/2006/relationships/drawing" Target="../drawings/drawing2.xml"/><Relationship Id="rId16" Type="http://schemas.openxmlformats.org/officeDocument/2006/relationships/ctrlProp" Target="../ctrlProps/ctrlProp13.xml"/><Relationship Id="rId20" Type="http://schemas.openxmlformats.org/officeDocument/2006/relationships/ctrlProp" Target="../ctrlProps/ctrlProp17.xml"/><Relationship Id="rId29" Type="http://schemas.openxmlformats.org/officeDocument/2006/relationships/ctrlProp" Target="../ctrlProps/ctrlProp26.xml"/><Relationship Id="rId41" Type="http://schemas.openxmlformats.org/officeDocument/2006/relationships/ctrlProp" Target="../ctrlProps/ctrlProp38.xml"/><Relationship Id="rId54" Type="http://schemas.openxmlformats.org/officeDocument/2006/relationships/ctrlProp" Target="../ctrlProps/ctrlProp51.xml"/><Relationship Id="rId62" Type="http://schemas.openxmlformats.org/officeDocument/2006/relationships/ctrlProp" Target="../ctrlProps/ctrlProp59.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3" Type="http://schemas.openxmlformats.org/officeDocument/2006/relationships/ctrlProp" Target="../ctrlProps/ctrlProp50.xml"/><Relationship Id="rId58" Type="http://schemas.openxmlformats.org/officeDocument/2006/relationships/ctrlProp" Target="../ctrlProps/ctrlProp55.xml"/><Relationship Id="rId66" Type="http://schemas.openxmlformats.org/officeDocument/2006/relationships/comments" Target="../comments2.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61" Type="http://schemas.openxmlformats.org/officeDocument/2006/relationships/ctrlProp" Target="../ctrlProps/ctrlProp58.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65" Type="http://schemas.openxmlformats.org/officeDocument/2006/relationships/ctrlProp" Target="../ctrlProps/ctrlProp62.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56" Type="http://schemas.openxmlformats.org/officeDocument/2006/relationships/ctrlProp" Target="../ctrlProps/ctrlProp53.xml"/><Relationship Id="rId64" Type="http://schemas.openxmlformats.org/officeDocument/2006/relationships/ctrlProp" Target="../ctrlProps/ctrlProp61.xml"/><Relationship Id="rId8" Type="http://schemas.openxmlformats.org/officeDocument/2006/relationships/ctrlProp" Target="../ctrlProps/ctrlProp5.xml"/><Relationship Id="rId51" Type="http://schemas.openxmlformats.org/officeDocument/2006/relationships/ctrlProp" Target="../ctrlProps/ctrlProp48.xml"/><Relationship Id="rId3" Type="http://schemas.openxmlformats.org/officeDocument/2006/relationships/vmlDrawing" Target="../drawings/vmlDrawing2.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AD153"/>
  <sheetViews>
    <sheetView showGridLines="0" view="pageBreakPreview" topLeftCell="A60" zoomScale="106" zoomScaleNormal="100" zoomScaleSheetLayoutView="106" workbookViewId="0">
      <selection activeCell="A4" sqref="A4:AB4"/>
    </sheetView>
  </sheetViews>
  <sheetFormatPr defaultColWidth="9" defaultRowHeight="20.100000000000001" customHeight="1"/>
  <cols>
    <col min="1" max="1" width="4.625" style="87" customWidth="1"/>
    <col min="2" max="2" width="11" style="87" customWidth="1"/>
    <col min="3" max="22" width="2.625" style="87" customWidth="1"/>
    <col min="23" max="23" width="12.625" style="87" customWidth="1"/>
    <col min="24" max="24" width="25" style="87" customWidth="1"/>
    <col min="25" max="25" width="22.5" style="87" customWidth="1"/>
    <col min="26" max="28" width="21.875" style="87" customWidth="1"/>
    <col min="29" max="29" width="4.625" style="87" customWidth="1"/>
    <col min="30" max="30" width="9" style="87" hidden="1" customWidth="1"/>
    <col min="31" max="32" width="9" style="87" customWidth="1"/>
    <col min="33" max="16384" width="9" style="87"/>
  </cols>
  <sheetData>
    <row r="1" spans="1:28" ht="20.100000000000001" customHeight="1">
      <c r="A1" s="336" t="s">
        <v>2202</v>
      </c>
    </row>
    <row r="2" spans="1:28" ht="9" customHeight="1">
      <c r="A2" s="293"/>
    </row>
    <row r="3" spans="1:28" ht="20.100000000000001" customHeight="1">
      <c r="A3" s="337" t="s">
        <v>122</v>
      </c>
      <c r="B3" s="118"/>
      <c r="C3" s="118"/>
      <c r="D3" s="118"/>
      <c r="E3" s="118"/>
      <c r="F3" s="118"/>
      <c r="G3" s="118"/>
      <c r="H3" s="118"/>
      <c r="I3" s="118"/>
      <c r="J3" s="118"/>
      <c r="K3" s="118"/>
      <c r="L3" s="118"/>
      <c r="M3" s="118"/>
      <c r="N3" s="118"/>
      <c r="O3" s="118"/>
      <c r="P3" s="118"/>
      <c r="Q3" s="118"/>
      <c r="R3" s="118"/>
      <c r="S3" s="118"/>
      <c r="T3" s="118"/>
      <c r="U3" s="118"/>
      <c r="V3" s="118"/>
      <c r="W3" s="118"/>
      <c r="X3" s="118"/>
      <c r="Y3" s="118"/>
      <c r="Z3" s="118"/>
      <c r="AA3" s="118"/>
      <c r="AB3" s="118"/>
    </row>
    <row r="4" spans="1:28" s="338" customFormat="1" ht="37.5" customHeight="1">
      <c r="A4" s="724" t="s">
        <v>130</v>
      </c>
      <c r="B4" s="724"/>
      <c r="C4" s="724"/>
      <c r="D4" s="724"/>
      <c r="E4" s="724"/>
      <c r="F4" s="724"/>
      <c r="G4" s="724"/>
      <c r="H4" s="724"/>
      <c r="I4" s="724"/>
      <c r="J4" s="724"/>
      <c r="K4" s="724"/>
      <c r="L4" s="724"/>
      <c r="M4" s="724"/>
      <c r="N4" s="724"/>
      <c r="O4" s="724"/>
      <c r="P4" s="724"/>
      <c r="Q4" s="724"/>
      <c r="R4" s="724"/>
      <c r="S4" s="724"/>
      <c r="T4" s="724"/>
      <c r="U4" s="724"/>
      <c r="V4" s="724"/>
      <c r="W4" s="724"/>
      <c r="X4" s="724"/>
      <c r="Y4" s="724"/>
      <c r="Z4" s="724"/>
      <c r="AA4" s="724"/>
      <c r="AB4" s="724"/>
    </row>
    <row r="5" spans="1:28" ht="6" customHeight="1">
      <c r="A5" s="337"/>
      <c r="B5" s="118"/>
      <c r="C5" s="118"/>
      <c r="D5" s="118"/>
      <c r="E5" s="118"/>
      <c r="F5" s="118"/>
      <c r="G5" s="118"/>
      <c r="H5" s="118"/>
      <c r="I5" s="118"/>
      <c r="J5" s="118"/>
      <c r="K5" s="118"/>
      <c r="L5" s="118"/>
      <c r="M5" s="118"/>
      <c r="N5" s="118"/>
      <c r="O5" s="118"/>
      <c r="P5" s="118"/>
      <c r="Q5" s="118"/>
      <c r="R5" s="118"/>
      <c r="S5" s="118"/>
      <c r="T5" s="118"/>
      <c r="U5" s="118"/>
      <c r="V5" s="118"/>
      <c r="W5" s="118"/>
      <c r="X5" s="118"/>
      <c r="Y5" s="118"/>
      <c r="Z5" s="118"/>
      <c r="AA5" s="118"/>
      <c r="AB5" s="118"/>
    </row>
    <row r="6" spans="1:28" ht="35.25" customHeight="1">
      <c r="A6" s="682" t="s">
        <v>2206</v>
      </c>
      <c r="B6" s="682"/>
      <c r="C6" s="682"/>
      <c r="D6" s="682"/>
      <c r="E6" s="682"/>
      <c r="F6" s="682"/>
      <c r="G6" s="682"/>
      <c r="H6" s="682"/>
      <c r="I6" s="682"/>
      <c r="J6" s="682"/>
      <c r="K6" s="682"/>
      <c r="L6" s="682"/>
      <c r="M6" s="682"/>
      <c r="N6" s="682"/>
      <c r="O6" s="682"/>
      <c r="P6" s="682"/>
      <c r="Q6" s="682"/>
      <c r="R6" s="682"/>
      <c r="S6" s="682"/>
      <c r="T6" s="682"/>
      <c r="U6" s="682"/>
      <c r="V6" s="682"/>
      <c r="W6" s="682"/>
      <c r="X6" s="682"/>
      <c r="Y6" s="682"/>
      <c r="Z6" s="682"/>
      <c r="AA6" s="682"/>
      <c r="AB6" s="682"/>
    </row>
    <row r="7" spans="1:28" ht="12" customHeight="1">
      <c r="A7" s="339"/>
      <c r="B7" s="118"/>
      <c r="C7" s="118"/>
      <c r="D7" s="118"/>
      <c r="E7" s="118"/>
      <c r="F7" s="118"/>
      <c r="G7" s="118"/>
      <c r="H7" s="118"/>
      <c r="I7" s="118"/>
      <c r="J7" s="118"/>
      <c r="K7" s="118"/>
      <c r="L7" s="118"/>
      <c r="M7" s="118"/>
      <c r="N7" s="118"/>
      <c r="O7" s="118"/>
      <c r="P7" s="118"/>
      <c r="Q7" s="118"/>
      <c r="R7" s="118"/>
      <c r="S7" s="118"/>
      <c r="T7" s="118"/>
      <c r="U7" s="118"/>
      <c r="V7" s="118"/>
      <c r="W7" s="118"/>
      <c r="X7" s="118"/>
      <c r="Y7" s="118"/>
      <c r="Z7" s="118"/>
      <c r="AA7" s="118"/>
      <c r="AB7" s="118"/>
    </row>
    <row r="8" spans="1:28" ht="20.100000000000001" customHeight="1">
      <c r="A8" s="337"/>
      <c r="B8" s="118"/>
      <c r="C8" s="118"/>
      <c r="D8" s="118"/>
      <c r="E8" s="118"/>
      <c r="F8" s="118"/>
      <c r="G8" s="118"/>
      <c r="H8" s="118"/>
      <c r="I8" s="118"/>
      <c r="J8" s="118"/>
      <c r="K8" s="118"/>
      <c r="L8" s="118"/>
      <c r="M8" s="118"/>
      <c r="N8" s="118"/>
      <c r="O8" s="118"/>
      <c r="P8" s="118"/>
      <c r="Q8" s="118"/>
      <c r="R8" s="118"/>
      <c r="S8" s="118"/>
      <c r="T8" s="118"/>
      <c r="U8" s="118"/>
      <c r="V8" s="118"/>
      <c r="W8" s="118"/>
      <c r="X8" s="118"/>
      <c r="Y8" s="118"/>
      <c r="Z8" s="118"/>
      <c r="AA8" s="118"/>
      <c r="AB8" s="118"/>
    </row>
    <row r="9" spans="1:28" ht="20.100000000000001" customHeight="1">
      <c r="A9" s="337"/>
      <c r="B9" s="118"/>
      <c r="C9" s="118"/>
      <c r="D9" s="118"/>
      <c r="E9" s="118"/>
      <c r="F9" s="118"/>
      <c r="G9" s="118"/>
      <c r="H9" s="118"/>
      <c r="I9" s="118"/>
      <c r="J9" s="118"/>
      <c r="K9" s="118"/>
      <c r="L9" s="118"/>
      <c r="M9" s="118"/>
      <c r="N9" s="118"/>
      <c r="O9" s="118"/>
      <c r="P9" s="118"/>
      <c r="Q9" s="118"/>
      <c r="R9" s="118"/>
      <c r="S9" s="118"/>
      <c r="T9" s="118"/>
      <c r="U9" s="118"/>
      <c r="V9" s="118"/>
      <c r="W9" s="118"/>
      <c r="X9" s="118"/>
      <c r="Y9" s="118"/>
      <c r="Z9" s="118"/>
      <c r="AA9" s="118"/>
      <c r="AB9" s="118"/>
    </row>
    <row r="10" spans="1:28" ht="20.100000000000001" customHeight="1">
      <c r="A10" s="337"/>
      <c r="B10" s="118"/>
      <c r="C10" s="118"/>
      <c r="D10" s="118"/>
      <c r="E10" s="118"/>
      <c r="F10" s="118"/>
      <c r="G10" s="118"/>
      <c r="H10" s="118"/>
      <c r="I10" s="118"/>
      <c r="J10" s="118"/>
      <c r="K10" s="118"/>
      <c r="L10" s="118"/>
      <c r="M10" s="118"/>
      <c r="N10" s="118"/>
      <c r="O10" s="118"/>
      <c r="P10" s="118"/>
      <c r="Q10" s="118"/>
      <c r="R10" s="118"/>
      <c r="S10" s="118"/>
      <c r="T10" s="118"/>
      <c r="U10" s="118"/>
      <c r="V10" s="118"/>
      <c r="W10" s="118"/>
      <c r="X10" s="118"/>
      <c r="Y10" s="118"/>
      <c r="Z10" s="118"/>
      <c r="AA10" s="118"/>
      <c r="AB10" s="118"/>
    </row>
    <row r="11" spans="1:28" ht="20.100000000000001" customHeight="1">
      <c r="A11" s="337"/>
      <c r="B11" s="118"/>
      <c r="C11" s="118"/>
      <c r="D11" s="118"/>
      <c r="E11" s="118"/>
      <c r="F11" s="118"/>
      <c r="G11" s="118"/>
      <c r="H11" s="118"/>
      <c r="I11" s="118"/>
      <c r="J11" s="118"/>
      <c r="K11" s="118"/>
      <c r="L11" s="118"/>
      <c r="M11" s="118"/>
      <c r="N11" s="118"/>
      <c r="O11" s="118"/>
      <c r="P11" s="118"/>
      <c r="Q11" s="118"/>
      <c r="R11" s="118"/>
      <c r="S11" s="118"/>
      <c r="T11" s="118"/>
      <c r="U11" s="118"/>
      <c r="V11" s="118"/>
      <c r="W11" s="118"/>
      <c r="X11" s="118"/>
      <c r="Y11" s="118"/>
      <c r="Z11" s="118"/>
      <c r="AA11" s="118"/>
      <c r="AB11" s="118"/>
    </row>
    <row r="12" spans="1:28" ht="20.100000000000001" customHeight="1">
      <c r="A12" s="337"/>
      <c r="B12" s="118"/>
      <c r="C12" s="118"/>
      <c r="D12" s="118"/>
      <c r="E12" s="118"/>
      <c r="F12" s="118"/>
      <c r="G12" s="118"/>
      <c r="H12" s="118"/>
      <c r="I12" s="118"/>
      <c r="J12" s="118"/>
      <c r="K12" s="118"/>
      <c r="L12" s="118"/>
      <c r="M12" s="118"/>
      <c r="N12" s="118"/>
      <c r="O12" s="118"/>
      <c r="P12" s="118"/>
      <c r="Q12" s="118"/>
      <c r="R12" s="118"/>
      <c r="S12" s="118"/>
      <c r="T12" s="118"/>
      <c r="U12" s="118"/>
      <c r="V12" s="118"/>
      <c r="W12" s="118"/>
      <c r="X12" s="118"/>
      <c r="Y12" s="118"/>
      <c r="Z12" s="118"/>
      <c r="AA12" s="118"/>
      <c r="AB12" s="118"/>
    </row>
    <row r="13" spans="1:28" ht="20.100000000000001" customHeight="1">
      <c r="A13" s="337"/>
      <c r="B13" s="118"/>
      <c r="C13" s="118"/>
      <c r="D13" s="118"/>
      <c r="E13" s="118"/>
      <c r="F13" s="118"/>
      <c r="G13" s="118"/>
      <c r="H13" s="118"/>
      <c r="I13" s="118"/>
      <c r="J13" s="118"/>
      <c r="K13" s="118"/>
      <c r="L13" s="118"/>
      <c r="M13" s="118"/>
      <c r="N13" s="118"/>
      <c r="O13" s="118"/>
      <c r="P13" s="118"/>
      <c r="Q13" s="118"/>
      <c r="R13" s="118"/>
      <c r="S13" s="118"/>
      <c r="T13" s="118"/>
      <c r="U13" s="118"/>
      <c r="V13" s="118"/>
      <c r="W13" s="118"/>
      <c r="X13" s="118"/>
      <c r="Y13" s="118"/>
      <c r="Z13" s="118"/>
      <c r="AA13" s="118"/>
      <c r="AB13" s="118"/>
    </row>
    <row r="14" spans="1:28" ht="13.5" customHeight="1">
      <c r="A14" s="337"/>
      <c r="B14" s="118"/>
      <c r="C14" s="118"/>
      <c r="D14" s="118"/>
      <c r="E14" s="118"/>
      <c r="F14" s="118"/>
      <c r="G14" s="118"/>
      <c r="H14" s="118"/>
      <c r="I14" s="118"/>
      <c r="J14" s="118"/>
      <c r="K14" s="118"/>
      <c r="L14" s="118"/>
      <c r="M14" s="118"/>
      <c r="N14" s="118"/>
      <c r="O14" s="118"/>
      <c r="P14" s="118"/>
      <c r="Q14" s="118"/>
      <c r="R14" s="118"/>
      <c r="S14" s="118"/>
      <c r="T14" s="118"/>
      <c r="U14" s="118"/>
      <c r="V14" s="118"/>
      <c r="W14" s="118"/>
      <c r="X14" s="118"/>
      <c r="Y14" s="118"/>
      <c r="Z14" s="118"/>
      <c r="AA14" s="118"/>
      <c r="AB14" s="118"/>
    </row>
    <row r="15" spans="1:28" ht="35.25" customHeight="1">
      <c r="A15" s="725" t="s">
        <v>2207</v>
      </c>
      <c r="B15" s="725"/>
      <c r="C15" s="725"/>
      <c r="D15" s="725"/>
      <c r="E15" s="725"/>
      <c r="F15" s="725"/>
      <c r="G15" s="725"/>
      <c r="H15" s="725"/>
      <c r="I15" s="725"/>
      <c r="J15" s="725"/>
      <c r="K15" s="725"/>
      <c r="L15" s="725"/>
      <c r="M15" s="725"/>
      <c r="N15" s="725"/>
      <c r="O15" s="725"/>
      <c r="P15" s="725"/>
      <c r="Q15" s="725"/>
      <c r="R15" s="725"/>
      <c r="S15" s="725"/>
      <c r="T15" s="725"/>
      <c r="U15" s="725"/>
      <c r="V15" s="725"/>
      <c r="W15" s="725"/>
      <c r="X15" s="725"/>
      <c r="Y15" s="725"/>
      <c r="Z15" s="725"/>
      <c r="AA15" s="725"/>
      <c r="AB15" s="725"/>
    </row>
    <row r="16" spans="1:28" ht="13.5" customHeight="1">
      <c r="A16" s="337"/>
      <c r="B16" s="118"/>
      <c r="C16" s="118"/>
      <c r="D16" s="118"/>
      <c r="E16" s="118"/>
      <c r="F16" s="118"/>
      <c r="G16" s="118"/>
      <c r="H16" s="118"/>
      <c r="I16" s="118"/>
      <c r="J16" s="118"/>
      <c r="K16" s="118"/>
      <c r="L16" s="118"/>
      <c r="M16" s="118"/>
      <c r="N16" s="118"/>
      <c r="O16" s="118"/>
      <c r="P16" s="118"/>
      <c r="Q16" s="118"/>
      <c r="R16" s="118"/>
      <c r="S16" s="118"/>
      <c r="T16" s="118"/>
      <c r="U16" s="118"/>
      <c r="V16" s="118"/>
      <c r="W16" s="118"/>
      <c r="X16" s="118"/>
      <c r="Y16" s="118"/>
      <c r="Z16" s="118"/>
      <c r="AA16" s="118"/>
      <c r="AB16" s="118"/>
    </row>
    <row r="17" spans="1:30" ht="13.5" customHeight="1">
      <c r="A17" s="337"/>
      <c r="B17" s="118"/>
      <c r="C17" s="118"/>
      <c r="D17" s="118"/>
      <c r="E17" s="118"/>
      <c r="F17" s="118"/>
      <c r="G17" s="118"/>
      <c r="H17" s="118"/>
      <c r="I17" s="118"/>
      <c r="J17" s="118"/>
      <c r="K17" s="118"/>
      <c r="L17" s="118"/>
      <c r="M17" s="118"/>
      <c r="N17" s="118"/>
      <c r="O17" s="118"/>
      <c r="P17" s="118"/>
      <c r="Q17" s="118"/>
      <c r="R17" s="118"/>
      <c r="S17" s="118"/>
      <c r="T17" s="118"/>
      <c r="U17" s="118"/>
      <c r="V17" s="118"/>
      <c r="W17" s="118"/>
      <c r="X17" s="118"/>
      <c r="Y17" s="118"/>
      <c r="Z17" s="118"/>
      <c r="AA17" s="118"/>
      <c r="AB17" s="118"/>
    </row>
    <row r="18" spans="1:30" ht="13.5" customHeight="1">
      <c r="A18" s="337"/>
      <c r="B18" s="118"/>
      <c r="C18" s="118"/>
      <c r="D18" s="118"/>
      <c r="E18" s="118"/>
      <c r="F18" s="118"/>
      <c r="G18" s="118"/>
      <c r="H18" s="118"/>
      <c r="I18" s="118"/>
      <c r="J18" s="118"/>
      <c r="K18" s="118"/>
      <c r="L18" s="118"/>
      <c r="M18" s="118"/>
      <c r="N18" s="118"/>
      <c r="O18" s="118"/>
      <c r="P18" s="118"/>
      <c r="Q18" s="118"/>
      <c r="R18" s="118"/>
      <c r="S18" s="118"/>
      <c r="T18" s="118"/>
      <c r="U18" s="118"/>
      <c r="V18" s="118"/>
      <c r="W18" s="118"/>
      <c r="X18" s="118"/>
      <c r="Y18" s="118"/>
      <c r="Z18" s="118"/>
      <c r="AA18" s="118"/>
      <c r="AB18" s="118"/>
    </row>
    <row r="19" spans="1:30" ht="13.5" customHeight="1">
      <c r="A19" s="337"/>
      <c r="B19" s="118"/>
      <c r="C19" s="118"/>
      <c r="D19" s="118"/>
      <c r="E19" s="118"/>
      <c r="F19" s="118"/>
      <c r="G19" s="118"/>
      <c r="H19" s="118"/>
      <c r="I19" s="118"/>
      <c r="J19" s="118"/>
      <c r="K19" s="118"/>
      <c r="L19" s="118"/>
      <c r="M19" s="118"/>
      <c r="N19" s="118"/>
      <c r="O19" s="118"/>
      <c r="P19" s="118"/>
      <c r="Q19" s="118"/>
      <c r="R19" s="118"/>
      <c r="S19" s="118"/>
      <c r="T19" s="118"/>
      <c r="U19" s="118"/>
      <c r="V19" s="118"/>
      <c r="W19" s="118"/>
      <c r="X19" s="118"/>
      <c r="Y19" s="118"/>
      <c r="Z19" s="118"/>
      <c r="AA19" s="118"/>
      <c r="AB19" s="118"/>
    </row>
    <row r="20" spans="1:30" ht="13.5" customHeight="1">
      <c r="A20" s="337"/>
      <c r="B20" s="118"/>
      <c r="C20" s="118"/>
      <c r="D20" s="118"/>
      <c r="E20" s="118"/>
      <c r="F20" s="118"/>
      <c r="G20" s="118"/>
      <c r="H20" s="118"/>
      <c r="I20" s="118"/>
      <c r="J20" s="118"/>
      <c r="K20" s="118"/>
      <c r="L20" s="118"/>
      <c r="M20" s="118"/>
      <c r="N20" s="118"/>
      <c r="O20" s="118"/>
      <c r="P20" s="118"/>
      <c r="Q20" s="118"/>
      <c r="R20" s="118"/>
      <c r="S20" s="118"/>
      <c r="T20" s="118"/>
      <c r="U20" s="118"/>
      <c r="V20" s="118"/>
      <c r="W20" s="118"/>
      <c r="X20" s="118"/>
      <c r="Y20" s="118"/>
      <c r="Z20" s="118"/>
      <c r="AA20" s="118"/>
      <c r="AB20" s="118"/>
    </row>
    <row r="21" spans="1:30" ht="13.5" customHeight="1">
      <c r="A21" s="337"/>
      <c r="B21" s="118"/>
      <c r="C21" s="118"/>
      <c r="D21" s="118"/>
      <c r="E21" s="118"/>
      <c r="F21" s="118"/>
      <c r="G21" s="118"/>
      <c r="H21" s="118"/>
      <c r="I21" s="118"/>
      <c r="J21" s="118"/>
      <c r="K21" s="118"/>
      <c r="L21" s="118"/>
      <c r="M21" s="118"/>
      <c r="N21" s="118"/>
      <c r="O21" s="118"/>
      <c r="P21" s="118"/>
      <c r="Q21" s="118"/>
      <c r="R21" s="118"/>
      <c r="S21" s="118"/>
      <c r="T21" s="118"/>
      <c r="U21" s="118"/>
      <c r="V21" s="118"/>
      <c r="W21" s="118"/>
      <c r="X21" s="118"/>
      <c r="Y21" s="118"/>
      <c r="Z21" s="118"/>
      <c r="AA21" s="118"/>
      <c r="AB21" s="118"/>
    </row>
    <row r="22" spans="1:30" ht="13.5" customHeight="1">
      <c r="A22" s="337"/>
      <c r="B22" s="118"/>
      <c r="C22" s="118"/>
      <c r="D22" s="118"/>
      <c r="E22" s="118"/>
      <c r="F22" s="118"/>
      <c r="G22" s="118"/>
      <c r="H22" s="118"/>
      <c r="I22" s="118"/>
      <c r="J22" s="118"/>
      <c r="K22" s="118"/>
      <c r="L22" s="118"/>
      <c r="M22" s="118"/>
      <c r="N22" s="118"/>
      <c r="O22" s="118"/>
      <c r="P22" s="118"/>
      <c r="Q22" s="118"/>
      <c r="R22" s="118"/>
      <c r="S22" s="118"/>
      <c r="T22" s="118"/>
      <c r="U22" s="118"/>
      <c r="V22" s="118"/>
      <c r="W22" s="118"/>
      <c r="X22" s="118"/>
      <c r="Y22" s="118"/>
      <c r="Z22" s="118"/>
      <c r="AA22" s="118"/>
      <c r="AB22" s="118"/>
    </row>
    <row r="23" spans="1:30" ht="13.5" customHeight="1">
      <c r="A23" s="337"/>
      <c r="B23" s="118"/>
      <c r="C23" s="118"/>
      <c r="D23" s="118"/>
      <c r="E23" s="118"/>
      <c r="F23" s="118"/>
      <c r="G23" s="118"/>
      <c r="H23" s="118"/>
      <c r="I23" s="118"/>
      <c r="J23" s="118"/>
      <c r="K23" s="118"/>
      <c r="L23" s="118"/>
      <c r="M23" s="118"/>
      <c r="N23" s="118"/>
      <c r="O23" s="118"/>
      <c r="P23" s="118"/>
      <c r="Q23" s="118"/>
      <c r="R23" s="118"/>
      <c r="S23" s="118"/>
      <c r="T23" s="118"/>
      <c r="U23" s="118"/>
      <c r="V23" s="118"/>
      <c r="W23" s="118"/>
      <c r="X23" s="118"/>
      <c r="Y23" s="118"/>
      <c r="Z23" s="118"/>
      <c r="AA23" s="118"/>
      <c r="AB23" s="118"/>
    </row>
    <row r="24" spans="1:30" ht="13.5" customHeight="1">
      <c r="A24" s="337"/>
      <c r="B24" s="118"/>
      <c r="C24" s="118"/>
      <c r="D24" s="118"/>
      <c r="E24" s="118"/>
      <c r="F24" s="118"/>
      <c r="G24" s="118"/>
      <c r="H24" s="118"/>
      <c r="I24" s="118"/>
      <c r="J24" s="118"/>
      <c r="K24" s="118"/>
      <c r="L24" s="118"/>
      <c r="M24" s="118"/>
      <c r="N24" s="118"/>
      <c r="O24" s="118"/>
      <c r="P24" s="118"/>
      <c r="Q24" s="118"/>
      <c r="R24" s="118"/>
      <c r="S24" s="118"/>
      <c r="T24" s="118"/>
      <c r="U24" s="118"/>
      <c r="V24" s="118"/>
      <c r="W24" s="118"/>
      <c r="X24" s="118"/>
      <c r="Y24" s="118"/>
      <c r="Z24" s="118"/>
      <c r="AA24" s="118"/>
      <c r="AB24" s="118"/>
    </row>
    <row r="25" spans="1:30" ht="13.5" customHeight="1">
      <c r="A25" s="337"/>
      <c r="B25" s="118"/>
      <c r="C25" s="118"/>
      <c r="D25" s="118"/>
      <c r="E25" s="118"/>
      <c r="F25" s="118"/>
      <c r="G25" s="118"/>
      <c r="H25" s="118"/>
      <c r="I25" s="118"/>
      <c r="J25" s="118"/>
      <c r="K25" s="118"/>
      <c r="L25" s="118"/>
      <c r="M25" s="118"/>
      <c r="N25" s="118"/>
      <c r="O25" s="118"/>
      <c r="P25" s="118"/>
      <c r="Q25" s="118"/>
      <c r="R25" s="118"/>
      <c r="S25" s="118"/>
      <c r="T25" s="118"/>
      <c r="U25" s="118"/>
      <c r="V25" s="118"/>
      <c r="W25" s="118"/>
      <c r="X25" s="118"/>
      <c r="Y25" s="118"/>
      <c r="Z25" s="118"/>
      <c r="AA25" s="118"/>
      <c r="AB25" s="118"/>
    </row>
    <row r="26" spans="1:30" ht="13.5" customHeight="1">
      <c r="A26" s="337"/>
      <c r="B26" s="118"/>
      <c r="C26" s="118"/>
      <c r="D26" s="118"/>
      <c r="E26" s="118"/>
      <c r="F26" s="118"/>
      <c r="G26" s="118"/>
      <c r="H26" s="118"/>
      <c r="I26" s="118"/>
      <c r="J26" s="118"/>
      <c r="K26" s="118"/>
      <c r="L26" s="118"/>
      <c r="M26" s="118"/>
      <c r="N26" s="118"/>
      <c r="O26" s="118"/>
      <c r="P26" s="118"/>
      <c r="Q26" s="118"/>
      <c r="R26" s="118"/>
      <c r="S26" s="118"/>
      <c r="T26" s="118"/>
      <c r="U26" s="118"/>
      <c r="V26" s="118"/>
      <c r="W26" s="118"/>
      <c r="X26" s="118"/>
      <c r="Y26" s="118"/>
      <c r="Z26" s="118"/>
      <c r="AA26" s="118"/>
      <c r="AB26" s="118"/>
    </row>
    <row r="27" spans="1:30" ht="13.5" customHeight="1">
      <c r="A27" s="337"/>
      <c r="B27" s="118"/>
      <c r="C27" s="118"/>
      <c r="D27" s="118"/>
      <c r="E27" s="118"/>
      <c r="F27" s="118"/>
      <c r="G27" s="118"/>
      <c r="H27" s="118"/>
      <c r="I27" s="118"/>
      <c r="J27" s="118"/>
      <c r="K27" s="118"/>
      <c r="L27" s="118"/>
      <c r="M27" s="118"/>
      <c r="N27" s="118"/>
      <c r="O27" s="118"/>
      <c r="P27" s="118"/>
      <c r="Q27" s="118"/>
      <c r="R27" s="118"/>
      <c r="S27" s="118"/>
      <c r="T27" s="118"/>
      <c r="U27" s="118"/>
      <c r="V27" s="118"/>
      <c r="W27" s="118"/>
      <c r="X27" s="118"/>
      <c r="Y27" s="118"/>
      <c r="Z27" s="118"/>
      <c r="AA27" s="118"/>
      <c r="AB27" s="118"/>
    </row>
    <row r="28" spans="1:30" ht="13.5" customHeight="1">
      <c r="A28" s="337"/>
      <c r="B28" s="118"/>
      <c r="C28" s="118"/>
      <c r="D28" s="118"/>
      <c r="E28" s="118"/>
      <c r="F28" s="118"/>
      <c r="G28" s="118"/>
      <c r="H28" s="118"/>
      <c r="I28" s="118"/>
      <c r="J28" s="118"/>
      <c r="K28" s="118"/>
      <c r="L28" s="118"/>
      <c r="M28" s="118"/>
      <c r="N28" s="118"/>
      <c r="O28" s="118"/>
      <c r="P28" s="118"/>
      <c r="Q28" s="118"/>
      <c r="R28" s="118"/>
      <c r="S28" s="118"/>
      <c r="T28" s="118"/>
      <c r="U28" s="118"/>
      <c r="V28" s="118"/>
      <c r="W28" s="118"/>
      <c r="X28" s="118"/>
      <c r="Y28" s="118"/>
      <c r="Z28" s="118"/>
      <c r="AA28" s="118"/>
      <c r="AB28" s="118"/>
    </row>
    <row r="29" spans="1:30" ht="13.5" customHeight="1">
      <c r="A29" s="337"/>
      <c r="B29" s="118"/>
      <c r="C29" s="118"/>
      <c r="D29" s="118"/>
      <c r="E29" s="118"/>
      <c r="F29" s="118"/>
      <c r="G29" s="118"/>
      <c r="H29" s="118"/>
      <c r="I29" s="118"/>
      <c r="J29" s="118"/>
      <c r="K29" s="118"/>
      <c r="L29" s="118"/>
      <c r="M29" s="118"/>
      <c r="N29" s="118"/>
      <c r="O29" s="118"/>
      <c r="P29" s="118"/>
      <c r="Q29" s="118"/>
      <c r="R29" s="118"/>
      <c r="S29" s="118"/>
      <c r="T29" s="118"/>
      <c r="U29" s="118"/>
      <c r="V29" s="118"/>
      <c r="W29" s="118"/>
      <c r="X29" s="118"/>
      <c r="Y29" s="118"/>
      <c r="Z29" s="118"/>
      <c r="AA29" s="118"/>
      <c r="AB29" s="118"/>
    </row>
    <row r="30" spans="1:30" ht="13.5" customHeight="1">
      <c r="A30" s="337"/>
      <c r="B30" s="118"/>
      <c r="C30" s="118"/>
      <c r="D30" s="118"/>
      <c r="E30" s="118"/>
      <c r="F30" s="118"/>
      <c r="G30" s="118"/>
      <c r="H30" s="118"/>
      <c r="I30" s="118"/>
      <c r="J30" s="118"/>
      <c r="K30" s="118"/>
      <c r="L30" s="118"/>
      <c r="M30" s="118"/>
      <c r="N30" s="118"/>
      <c r="O30" s="118"/>
      <c r="P30" s="118"/>
      <c r="Q30" s="118"/>
      <c r="R30" s="118"/>
      <c r="S30" s="118"/>
      <c r="T30" s="118"/>
      <c r="U30" s="118"/>
      <c r="V30" s="118"/>
      <c r="W30" s="118"/>
      <c r="X30" s="118"/>
      <c r="Y30" s="118"/>
      <c r="Z30" s="118"/>
      <c r="AA30" s="118"/>
      <c r="AB30" s="118"/>
    </row>
    <row r="31" spans="1:30" ht="20.100000000000001" customHeight="1">
      <c r="A31" s="340" t="s">
        <v>73</v>
      </c>
      <c r="B31" s="118"/>
      <c r="C31" s="118"/>
      <c r="D31" s="118"/>
      <c r="E31" s="118"/>
      <c r="F31" s="118"/>
      <c r="G31" s="118"/>
      <c r="H31" s="118"/>
      <c r="I31" s="118"/>
      <c r="J31" s="118"/>
      <c r="K31" s="118"/>
      <c r="L31" s="118"/>
      <c r="M31" s="118"/>
      <c r="N31" s="118"/>
      <c r="O31" s="118"/>
      <c r="P31" s="118"/>
      <c r="Q31" s="118"/>
      <c r="R31" s="118"/>
      <c r="S31" s="118"/>
      <c r="T31" s="118"/>
      <c r="U31" s="118"/>
      <c r="V31" s="118"/>
      <c r="W31" s="118"/>
      <c r="X31" s="118"/>
      <c r="Y31" s="118"/>
      <c r="Z31" s="118"/>
      <c r="AA31" s="118"/>
      <c r="AB31" s="118"/>
    </row>
    <row r="32" spans="1:30" ht="20.100000000000001" customHeight="1" thickBot="1">
      <c r="A32" s="118"/>
      <c r="B32" s="337" t="s">
        <v>2112</v>
      </c>
      <c r="C32" s="118"/>
      <c r="D32" s="118"/>
      <c r="E32" s="118"/>
      <c r="F32" s="118"/>
      <c r="G32" s="118"/>
      <c r="H32" s="118"/>
      <c r="I32" s="118"/>
      <c r="J32" s="118"/>
      <c r="K32" s="118"/>
      <c r="L32" s="118"/>
      <c r="M32" s="118"/>
      <c r="N32" s="118"/>
      <c r="O32" s="118"/>
      <c r="P32" s="118"/>
      <c r="Q32" s="118"/>
      <c r="R32" s="118"/>
      <c r="S32" s="118"/>
      <c r="T32" s="118"/>
      <c r="U32" s="118"/>
      <c r="V32" s="118"/>
      <c r="W32" s="118"/>
      <c r="X32" s="118"/>
      <c r="Y32" s="118"/>
      <c r="Z32" s="118"/>
      <c r="AA32" s="118"/>
      <c r="AB32" s="118"/>
      <c r="AD32" s="341" t="s">
        <v>58</v>
      </c>
    </row>
    <row r="33" spans="1:30" ht="20.100000000000001" customHeight="1" thickBot="1">
      <c r="A33" s="118"/>
      <c r="B33" s="342" t="s">
        <v>113</v>
      </c>
      <c r="C33" s="760" t="s">
        <v>2369</v>
      </c>
      <c r="D33" s="761"/>
      <c r="E33" s="761"/>
      <c r="F33" s="761"/>
      <c r="G33" s="761"/>
      <c r="H33" s="761"/>
      <c r="I33" s="761"/>
      <c r="J33" s="761"/>
      <c r="K33" s="761"/>
      <c r="L33" s="762"/>
      <c r="M33" s="118"/>
      <c r="N33" s="118"/>
      <c r="O33" s="118"/>
      <c r="P33" s="118"/>
      <c r="Q33" s="118"/>
      <c r="R33" s="118"/>
      <c r="S33" s="118"/>
      <c r="T33" s="118"/>
      <c r="U33" s="118"/>
      <c r="V33" s="118"/>
      <c r="W33" s="118"/>
      <c r="X33" s="118"/>
      <c r="Y33" s="118"/>
      <c r="Z33" s="118"/>
      <c r="AA33" s="118"/>
      <c r="AB33" s="118"/>
      <c r="AD33" s="341" t="str">
        <f>CONCATENATE(M39,N39,O39,P39,Q39,R39,S39,T39)</f>
        <v>100－1234</v>
      </c>
    </row>
    <row r="34" spans="1:30" ht="13.5" customHeight="1">
      <c r="A34" s="118"/>
      <c r="B34" s="343"/>
      <c r="C34" s="344"/>
      <c r="D34" s="344"/>
      <c r="E34" s="344"/>
      <c r="F34" s="344"/>
      <c r="G34" s="344"/>
      <c r="H34" s="344"/>
      <c r="I34" s="344"/>
      <c r="J34" s="344"/>
      <c r="K34" s="344"/>
      <c r="L34" s="344"/>
      <c r="M34" s="344"/>
      <c r="N34" s="344"/>
      <c r="O34" s="344"/>
      <c r="P34" s="344"/>
      <c r="Q34" s="344"/>
      <c r="R34" s="344"/>
      <c r="S34" s="344"/>
      <c r="T34" s="344"/>
      <c r="U34" s="344"/>
      <c r="V34" s="344"/>
      <c r="W34" s="344"/>
      <c r="X34" s="344"/>
      <c r="Y34" s="344"/>
      <c r="Z34" s="344"/>
      <c r="AA34" s="344"/>
      <c r="AB34" s="344"/>
    </row>
    <row r="35" spans="1:30" ht="20.100000000000001" customHeight="1">
      <c r="A35" s="340" t="s">
        <v>74</v>
      </c>
      <c r="B35" s="118"/>
      <c r="C35" s="118"/>
      <c r="D35" s="118"/>
      <c r="E35" s="118"/>
      <c r="F35" s="118"/>
      <c r="G35" s="118"/>
      <c r="H35" s="118"/>
      <c r="I35" s="118"/>
      <c r="J35" s="118"/>
      <c r="K35" s="118"/>
      <c r="L35" s="118"/>
      <c r="M35" s="118"/>
      <c r="N35" s="118"/>
      <c r="O35" s="118"/>
      <c r="P35" s="118"/>
      <c r="Q35" s="118"/>
      <c r="R35" s="118"/>
      <c r="S35" s="118"/>
      <c r="T35" s="118"/>
      <c r="U35" s="118"/>
      <c r="V35" s="118"/>
      <c r="W35" s="118"/>
      <c r="X35" s="118"/>
      <c r="Y35" s="118"/>
      <c r="Z35" s="118"/>
      <c r="AA35" s="118"/>
      <c r="AB35" s="118"/>
    </row>
    <row r="36" spans="1:30" ht="20.100000000000001" customHeight="1" thickBot="1">
      <c r="A36" s="118"/>
      <c r="B36" s="337" t="s">
        <v>127</v>
      </c>
      <c r="C36" s="118"/>
      <c r="D36" s="118"/>
      <c r="E36" s="118"/>
      <c r="F36" s="118"/>
      <c r="G36" s="118"/>
      <c r="H36" s="118"/>
      <c r="I36" s="118"/>
      <c r="J36" s="118"/>
      <c r="K36" s="118"/>
      <c r="L36" s="118"/>
      <c r="M36" s="118"/>
      <c r="N36" s="118"/>
      <c r="O36" s="118"/>
      <c r="P36" s="118"/>
      <c r="Q36" s="118"/>
      <c r="R36" s="118"/>
      <c r="S36" s="118"/>
      <c r="T36" s="118"/>
      <c r="U36" s="118"/>
      <c r="V36" s="118"/>
      <c r="W36" s="118"/>
      <c r="X36" s="118"/>
      <c r="Y36" s="118"/>
      <c r="Z36" s="118"/>
      <c r="AA36" s="118"/>
      <c r="AB36" s="118"/>
    </row>
    <row r="37" spans="1:30" ht="20.100000000000001" customHeight="1">
      <c r="A37" s="118"/>
      <c r="B37" s="345" t="s">
        <v>5</v>
      </c>
      <c r="C37" s="696" t="s">
        <v>7</v>
      </c>
      <c r="D37" s="696"/>
      <c r="E37" s="696"/>
      <c r="F37" s="696"/>
      <c r="G37" s="696"/>
      <c r="H37" s="696"/>
      <c r="I37" s="696"/>
      <c r="J37" s="696"/>
      <c r="K37" s="696"/>
      <c r="L37" s="697"/>
      <c r="M37" s="741" t="s">
        <v>2370</v>
      </c>
      <c r="N37" s="742"/>
      <c r="O37" s="742"/>
      <c r="P37" s="742"/>
      <c r="Q37" s="742"/>
      <c r="R37" s="742"/>
      <c r="S37" s="742"/>
      <c r="T37" s="742"/>
      <c r="U37" s="742"/>
      <c r="V37" s="742"/>
      <c r="W37" s="743"/>
      <c r="X37" s="744"/>
      <c r="Y37" s="118"/>
      <c r="Z37" s="118"/>
      <c r="AA37" s="118"/>
      <c r="AB37" s="118"/>
    </row>
    <row r="38" spans="1:30" ht="20.100000000000001" customHeight="1" thickBot="1">
      <c r="A38" s="118"/>
      <c r="B38" s="346"/>
      <c r="C38" s="696" t="s">
        <v>48</v>
      </c>
      <c r="D38" s="696"/>
      <c r="E38" s="696"/>
      <c r="F38" s="696"/>
      <c r="G38" s="696"/>
      <c r="H38" s="696"/>
      <c r="I38" s="696"/>
      <c r="J38" s="696"/>
      <c r="K38" s="696"/>
      <c r="L38" s="697"/>
      <c r="M38" s="745" t="s">
        <v>2370</v>
      </c>
      <c r="N38" s="746"/>
      <c r="O38" s="746"/>
      <c r="P38" s="746"/>
      <c r="Q38" s="746"/>
      <c r="R38" s="746"/>
      <c r="S38" s="746"/>
      <c r="T38" s="746"/>
      <c r="U38" s="746"/>
      <c r="V38" s="746"/>
      <c r="W38" s="746"/>
      <c r="X38" s="747"/>
      <c r="Y38" s="118"/>
      <c r="Z38" s="118"/>
      <c r="AA38" s="118"/>
      <c r="AB38" s="118"/>
    </row>
    <row r="39" spans="1:30" ht="20.100000000000001" customHeight="1" thickBot="1">
      <c r="A39" s="118"/>
      <c r="B39" s="345" t="s">
        <v>49</v>
      </c>
      <c r="C39" s="696" t="s">
        <v>6</v>
      </c>
      <c r="D39" s="696"/>
      <c r="E39" s="696"/>
      <c r="F39" s="696"/>
      <c r="G39" s="696"/>
      <c r="H39" s="696"/>
      <c r="I39" s="696"/>
      <c r="J39" s="696"/>
      <c r="K39" s="696"/>
      <c r="L39" s="697"/>
      <c r="M39" s="8">
        <v>1</v>
      </c>
      <c r="N39" s="9">
        <v>0</v>
      </c>
      <c r="O39" s="9">
        <v>0</v>
      </c>
      <c r="P39" s="347" t="s">
        <v>54</v>
      </c>
      <c r="Q39" s="9">
        <v>1</v>
      </c>
      <c r="R39" s="9">
        <v>2</v>
      </c>
      <c r="S39" s="9">
        <v>3</v>
      </c>
      <c r="T39" s="10">
        <v>4</v>
      </c>
      <c r="U39" s="348"/>
      <c r="V39" s="349"/>
      <c r="W39" s="349"/>
      <c r="X39" s="349"/>
      <c r="Y39" s="118"/>
      <c r="Z39" s="118"/>
      <c r="AA39" s="118"/>
      <c r="AB39" s="118"/>
    </row>
    <row r="40" spans="1:30" ht="20.100000000000001" customHeight="1">
      <c r="A40" s="118"/>
      <c r="B40" s="350"/>
      <c r="C40" s="696" t="s">
        <v>52</v>
      </c>
      <c r="D40" s="696"/>
      <c r="E40" s="696"/>
      <c r="F40" s="696"/>
      <c r="G40" s="696"/>
      <c r="H40" s="696"/>
      <c r="I40" s="696"/>
      <c r="J40" s="696"/>
      <c r="K40" s="696"/>
      <c r="L40" s="697"/>
      <c r="M40" s="748" t="s">
        <v>2371</v>
      </c>
      <c r="N40" s="749"/>
      <c r="O40" s="749"/>
      <c r="P40" s="749"/>
      <c r="Q40" s="749"/>
      <c r="R40" s="749"/>
      <c r="S40" s="749"/>
      <c r="T40" s="749"/>
      <c r="U40" s="750"/>
      <c r="V40" s="750"/>
      <c r="W40" s="751"/>
      <c r="X40" s="752"/>
      <c r="Y40" s="118"/>
      <c r="Z40" s="118"/>
      <c r="AA40" s="118"/>
      <c r="AB40" s="118"/>
    </row>
    <row r="41" spans="1:30" ht="20.100000000000001" customHeight="1">
      <c r="A41" s="118"/>
      <c r="B41" s="346"/>
      <c r="C41" s="696" t="s">
        <v>53</v>
      </c>
      <c r="D41" s="696"/>
      <c r="E41" s="696"/>
      <c r="F41" s="696"/>
      <c r="G41" s="696"/>
      <c r="H41" s="696"/>
      <c r="I41" s="696"/>
      <c r="J41" s="696"/>
      <c r="K41" s="696"/>
      <c r="L41" s="697"/>
      <c r="M41" s="748" t="s">
        <v>2372</v>
      </c>
      <c r="N41" s="749"/>
      <c r="O41" s="749"/>
      <c r="P41" s="749"/>
      <c r="Q41" s="749"/>
      <c r="R41" s="749"/>
      <c r="S41" s="749"/>
      <c r="T41" s="749"/>
      <c r="U41" s="749"/>
      <c r="V41" s="749"/>
      <c r="W41" s="753"/>
      <c r="X41" s="754"/>
      <c r="Y41" s="118"/>
      <c r="Z41" s="118"/>
      <c r="AA41" s="118"/>
      <c r="AB41" s="118"/>
    </row>
    <row r="42" spans="1:30" ht="20.100000000000001" customHeight="1">
      <c r="A42" s="118"/>
      <c r="B42" s="345" t="s">
        <v>50</v>
      </c>
      <c r="C42" s="696" t="s">
        <v>45</v>
      </c>
      <c r="D42" s="696"/>
      <c r="E42" s="696"/>
      <c r="F42" s="696"/>
      <c r="G42" s="696"/>
      <c r="H42" s="696"/>
      <c r="I42" s="696"/>
      <c r="J42" s="696"/>
      <c r="K42" s="696"/>
      <c r="L42" s="697"/>
      <c r="M42" s="692" t="s">
        <v>2373</v>
      </c>
      <c r="N42" s="693"/>
      <c r="O42" s="693"/>
      <c r="P42" s="693"/>
      <c r="Q42" s="693"/>
      <c r="R42" s="693"/>
      <c r="S42" s="693"/>
      <c r="T42" s="693"/>
      <c r="U42" s="693"/>
      <c r="V42" s="693"/>
      <c r="W42" s="694"/>
      <c r="X42" s="695"/>
      <c r="Y42" s="118"/>
      <c r="Z42" s="118"/>
      <c r="AA42" s="118"/>
      <c r="AB42" s="118"/>
    </row>
    <row r="43" spans="1:30" ht="20.100000000000001" customHeight="1">
      <c r="A43" s="118"/>
      <c r="B43" s="346"/>
      <c r="C43" s="696" t="s">
        <v>46</v>
      </c>
      <c r="D43" s="696"/>
      <c r="E43" s="696"/>
      <c r="F43" s="696"/>
      <c r="G43" s="696"/>
      <c r="H43" s="696"/>
      <c r="I43" s="696"/>
      <c r="J43" s="696"/>
      <c r="K43" s="696"/>
      <c r="L43" s="697"/>
      <c r="M43" s="709" t="s">
        <v>2374</v>
      </c>
      <c r="N43" s="710"/>
      <c r="O43" s="710"/>
      <c r="P43" s="710"/>
      <c r="Q43" s="710"/>
      <c r="R43" s="710"/>
      <c r="S43" s="710"/>
      <c r="T43" s="710"/>
      <c r="U43" s="710"/>
      <c r="V43" s="710"/>
      <c r="W43" s="711"/>
      <c r="X43" s="712"/>
      <c r="Y43" s="118"/>
      <c r="Z43" s="118"/>
      <c r="AA43" s="118"/>
      <c r="AB43" s="118"/>
    </row>
    <row r="44" spans="1:30" ht="20.100000000000001" customHeight="1">
      <c r="A44" s="118"/>
      <c r="B44" s="713" t="s">
        <v>68</v>
      </c>
      <c r="C44" s="696" t="s">
        <v>7</v>
      </c>
      <c r="D44" s="696"/>
      <c r="E44" s="696"/>
      <c r="F44" s="696"/>
      <c r="G44" s="696"/>
      <c r="H44" s="696"/>
      <c r="I44" s="696"/>
      <c r="J44" s="696"/>
      <c r="K44" s="696"/>
      <c r="L44" s="697"/>
      <c r="M44" s="692" t="s">
        <v>2375</v>
      </c>
      <c r="N44" s="693"/>
      <c r="O44" s="693"/>
      <c r="P44" s="693"/>
      <c r="Q44" s="693"/>
      <c r="R44" s="693"/>
      <c r="S44" s="693"/>
      <c r="T44" s="693"/>
      <c r="U44" s="693"/>
      <c r="V44" s="693"/>
      <c r="W44" s="694"/>
      <c r="X44" s="695"/>
      <c r="Y44" s="118"/>
      <c r="Z44" s="118"/>
      <c r="AA44" s="118"/>
      <c r="AB44" s="118"/>
    </row>
    <row r="45" spans="1:30" ht="20.100000000000001" customHeight="1">
      <c r="A45" s="118"/>
      <c r="B45" s="714"/>
      <c r="C45" s="763" t="s">
        <v>46</v>
      </c>
      <c r="D45" s="763"/>
      <c r="E45" s="763"/>
      <c r="F45" s="763"/>
      <c r="G45" s="763"/>
      <c r="H45" s="763"/>
      <c r="I45" s="763"/>
      <c r="J45" s="763"/>
      <c r="K45" s="763"/>
      <c r="L45" s="763"/>
      <c r="M45" s="692" t="s">
        <v>2376</v>
      </c>
      <c r="N45" s="693"/>
      <c r="O45" s="693"/>
      <c r="P45" s="693"/>
      <c r="Q45" s="693"/>
      <c r="R45" s="693"/>
      <c r="S45" s="693"/>
      <c r="T45" s="693"/>
      <c r="U45" s="693"/>
      <c r="V45" s="693"/>
      <c r="W45" s="694"/>
      <c r="X45" s="695"/>
      <c r="Y45" s="118"/>
      <c r="Z45" s="118"/>
      <c r="AA45" s="118"/>
      <c r="AB45" s="118"/>
    </row>
    <row r="46" spans="1:30" ht="20.100000000000001" customHeight="1">
      <c r="A46" s="118"/>
      <c r="B46" s="345" t="s">
        <v>67</v>
      </c>
      <c r="C46" s="696" t="s">
        <v>0</v>
      </c>
      <c r="D46" s="696"/>
      <c r="E46" s="696"/>
      <c r="F46" s="696"/>
      <c r="G46" s="696"/>
      <c r="H46" s="696"/>
      <c r="I46" s="696"/>
      <c r="J46" s="696"/>
      <c r="K46" s="696"/>
      <c r="L46" s="697"/>
      <c r="M46" s="755" t="s">
        <v>2377</v>
      </c>
      <c r="N46" s="756"/>
      <c r="O46" s="756"/>
      <c r="P46" s="756"/>
      <c r="Q46" s="756"/>
      <c r="R46" s="756"/>
      <c r="S46" s="756"/>
      <c r="T46" s="756"/>
      <c r="U46" s="756"/>
      <c r="V46" s="756"/>
      <c r="W46" s="757"/>
      <c r="X46" s="758"/>
      <c r="Y46" s="118"/>
      <c r="Z46" s="118"/>
      <c r="AA46" s="118"/>
      <c r="AB46" s="118"/>
    </row>
    <row r="47" spans="1:30" ht="20.100000000000001" customHeight="1" thickBot="1">
      <c r="A47" s="118"/>
      <c r="B47" s="351"/>
      <c r="C47" s="696" t="s">
        <v>64</v>
      </c>
      <c r="D47" s="696"/>
      <c r="E47" s="696"/>
      <c r="F47" s="696"/>
      <c r="G47" s="696"/>
      <c r="H47" s="696"/>
      <c r="I47" s="696"/>
      <c r="J47" s="696"/>
      <c r="K47" s="696"/>
      <c r="L47" s="697"/>
      <c r="M47" s="701" t="s">
        <v>2378</v>
      </c>
      <c r="N47" s="702"/>
      <c r="O47" s="702"/>
      <c r="P47" s="702"/>
      <c r="Q47" s="702"/>
      <c r="R47" s="702"/>
      <c r="S47" s="702"/>
      <c r="T47" s="702"/>
      <c r="U47" s="702"/>
      <c r="V47" s="702"/>
      <c r="W47" s="703"/>
      <c r="X47" s="704"/>
      <c r="Y47" s="118"/>
      <c r="Z47" s="118"/>
      <c r="AA47" s="118"/>
      <c r="AB47" s="118"/>
    </row>
    <row r="48" spans="1:30" ht="20.100000000000001" customHeight="1">
      <c r="A48" s="118"/>
      <c r="B48" s="118"/>
      <c r="C48" s="118"/>
      <c r="D48" s="118"/>
      <c r="E48" s="118"/>
      <c r="F48" s="118"/>
      <c r="G48" s="118"/>
      <c r="H48" s="118"/>
      <c r="I48" s="118"/>
      <c r="J48" s="118"/>
      <c r="K48" s="118"/>
      <c r="L48" s="118"/>
      <c r="M48" s="118"/>
      <c r="N48" s="118"/>
      <c r="O48" s="118"/>
      <c r="P48" s="118"/>
      <c r="Q48" s="118"/>
      <c r="R48" s="118"/>
      <c r="S48" s="118"/>
      <c r="T48" s="118"/>
      <c r="U48" s="118"/>
      <c r="V48" s="118"/>
      <c r="W48" s="118"/>
      <c r="X48" s="118"/>
      <c r="Y48" s="118"/>
      <c r="Z48" s="118"/>
      <c r="AA48" s="118"/>
      <c r="AB48" s="118"/>
    </row>
    <row r="49" spans="1:29" ht="20.100000000000001" customHeight="1">
      <c r="A49" s="340" t="s">
        <v>115</v>
      </c>
      <c r="B49" s="118"/>
      <c r="C49" s="118"/>
      <c r="D49" s="118"/>
      <c r="E49" s="118"/>
      <c r="F49" s="118"/>
      <c r="G49" s="118"/>
      <c r="H49" s="118"/>
      <c r="I49" s="118"/>
      <c r="J49" s="118"/>
      <c r="K49" s="118"/>
      <c r="L49" s="118"/>
      <c r="M49" s="118"/>
      <c r="N49" s="118"/>
      <c r="O49" s="118"/>
      <c r="P49" s="118"/>
      <c r="Q49" s="118"/>
      <c r="R49" s="118"/>
      <c r="S49" s="118"/>
      <c r="T49" s="118"/>
      <c r="U49" s="118"/>
      <c r="V49" s="118"/>
      <c r="W49" s="118"/>
      <c r="X49" s="118"/>
      <c r="Y49" s="118"/>
      <c r="Z49" s="118"/>
      <c r="AA49" s="118"/>
      <c r="AB49" s="118"/>
    </row>
    <row r="50" spans="1:29" ht="20.100000000000001" customHeight="1">
      <c r="A50" s="118"/>
      <c r="B50" s="337" t="s">
        <v>2145</v>
      </c>
      <c r="C50" s="118"/>
      <c r="D50" s="118"/>
      <c r="E50" s="118"/>
      <c r="F50" s="118"/>
      <c r="G50" s="118"/>
      <c r="H50" s="118"/>
      <c r="I50" s="118"/>
      <c r="J50" s="118"/>
      <c r="K50" s="118"/>
      <c r="L50" s="118"/>
      <c r="M50" s="118"/>
      <c r="N50" s="118"/>
      <c r="O50" s="118"/>
      <c r="P50" s="118"/>
      <c r="Q50" s="118"/>
      <c r="R50" s="118"/>
      <c r="S50" s="118"/>
      <c r="T50" s="118"/>
      <c r="U50" s="118"/>
      <c r="V50" s="118"/>
      <c r="W50" s="118"/>
      <c r="X50" s="352"/>
      <c r="Y50" s="118"/>
      <c r="Z50" s="118"/>
      <c r="AA50" s="118"/>
      <c r="AB50" s="118"/>
    </row>
    <row r="51" spans="1:29" ht="62.25" customHeight="1">
      <c r="A51" s="118"/>
      <c r="B51" s="759" t="s">
        <v>2212</v>
      </c>
      <c r="C51" s="759"/>
      <c r="D51" s="759"/>
      <c r="E51" s="759"/>
      <c r="F51" s="759"/>
      <c r="G51" s="759"/>
      <c r="H51" s="759"/>
      <c r="I51" s="759"/>
      <c r="J51" s="759"/>
      <c r="K51" s="759"/>
      <c r="L51" s="759"/>
      <c r="M51" s="759"/>
      <c r="N51" s="759"/>
      <c r="O51" s="759"/>
      <c r="P51" s="759"/>
      <c r="Q51" s="759"/>
      <c r="R51" s="759"/>
      <c r="S51" s="759"/>
      <c r="T51" s="759"/>
      <c r="U51" s="759"/>
      <c r="V51" s="759"/>
      <c r="W51" s="759"/>
      <c r="X51" s="759"/>
      <c r="Y51" s="759"/>
      <c r="Z51" s="759"/>
      <c r="AA51" s="759"/>
      <c r="AB51" s="759"/>
      <c r="AC51" s="353"/>
    </row>
    <row r="52" spans="1:29" ht="27" customHeight="1">
      <c r="A52" s="118"/>
      <c r="B52" s="727" t="s">
        <v>51</v>
      </c>
      <c r="C52" s="733" t="s">
        <v>2208</v>
      </c>
      <c r="D52" s="734"/>
      <c r="E52" s="734"/>
      <c r="F52" s="734"/>
      <c r="G52" s="734"/>
      <c r="H52" s="734"/>
      <c r="I52" s="734"/>
      <c r="J52" s="734"/>
      <c r="K52" s="734"/>
      <c r="L52" s="735"/>
      <c r="M52" s="739" t="s">
        <v>55</v>
      </c>
      <c r="N52" s="734"/>
      <c r="O52" s="734"/>
      <c r="P52" s="734"/>
      <c r="Q52" s="735"/>
      <c r="R52" s="729" t="s">
        <v>79</v>
      </c>
      <c r="S52" s="730"/>
      <c r="T52" s="730"/>
      <c r="U52" s="730"/>
      <c r="V52" s="730"/>
      <c r="W52" s="731"/>
      <c r="X52" s="727" t="s">
        <v>56</v>
      </c>
      <c r="Y52" s="727" t="s">
        <v>57</v>
      </c>
      <c r="Z52" s="683" t="s">
        <v>2209</v>
      </c>
      <c r="AA52" s="683" t="s">
        <v>2210</v>
      </c>
      <c r="AB52" s="683" t="s">
        <v>2211</v>
      </c>
      <c r="AC52" s="726"/>
    </row>
    <row r="53" spans="1:29" ht="32.25" customHeight="1" thickBot="1">
      <c r="A53" s="118"/>
      <c r="B53" s="732"/>
      <c r="C53" s="736"/>
      <c r="D53" s="736"/>
      <c r="E53" s="736"/>
      <c r="F53" s="736"/>
      <c r="G53" s="736"/>
      <c r="H53" s="736"/>
      <c r="I53" s="736"/>
      <c r="J53" s="736"/>
      <c r="K53" s="736"/>
      <c r="L53" s="737"/>
      <c r="M53" s="740"/>
      <c r="N53" s="736"/>
      <c r="O53" s="736"/>
      <c r="P53" s="736"/>
      <c r="Q53" s="737"/>
      <c r="R53" s="738" t="s">
        <v>81</v>
      </c>
      <c r="S53" s="728"/>
      <c r="T53" s="728"/>
      <c r="U53" s="728"/>
      <c r="V53" s="728"/>
      <c r="W53" s="354" t="s">
        <v>82</v>
      </c>
      <c r="X53" s="728"/>
      <c r="Y53" s="728"/>
      <c r="Z53" s="684"/>
      <c r="AA53" s="684"/>
      <c r="AB53" s="684"/>
      <c r="AC53" s="726"/>
    </row>
    <row r="54" spans="1:29" ht="37.5" customHeight="1">
      <c r="A54" s="118"/>
      <c r="B54" s="342">
        <v>1</v>
      </c>
      <c r="C54" s="721" t="s">
        <v>2356</v>
      </c>
      <c r="D54" s="722"/>
      <c r="E54" s="722"/>
      <c r="F54" s="722"/>
      <c r="G54" s="722"/>
      <c r="H54" s="722"/>
      <c r="I54" s="722"/>
      <c r="J54" s="722"/>
      <c r="K54" s="722"/>
      <c r="L54" s="723"/>
      <c r="M54" s="715" t="s">
        <v>2361</v>
      </c>
      <c r="N54" s="716"/>
      <c r="O54" s="716"/>
      <c r="P54" s="716"/>
      <c r="Q54" s="717"/>
      <c r="R54" s="715" t="s">
        <v>1270</v>
      </c>
      <c r="S54" s="716"/>
      <c r="T54" s="716"/>
      <c r="U54" s="716"/>
      <c r="V54" s="717"/>
      <c r="W54" s="57" t="s">
        <v>192</v>
      </c>
      <c r="X54" s="11" t="s">
        <v>2364</v>
      </c>
      <c r="Y54" s="11" t="s">
        <v>2229</v>
      </c>
      <c r="Z54" s="12">
        <v>800000</v>
      </c>
      <c r="AA54" s="18">
        <v>180000</v>
      </c>
      <c r="AB54" s="591">
        <f>IF(Z54-AA54=0,"",Z54-AA54)</f>
        <v>620000</v>
      </c>
      <c r="AC54" s="355"/>
    </row>
    <row r="55" spans="1:29" ht="37.5" customHeight="1">
      <c r="A55" s="118"/>
      <c r="B55" s="342">
        <f>B54+1</f>
        <v>2</v>
      </c>
      <c r="C55" s="705" t="s">
        <v>2357</v>
      </c>
      <c r="D55" s="706"/>
      <c r="E55" s="706"/>
      <c r="F55" s="706"/>
      <c r="G55" s="706"/>
      <c r="H55" s="706"/>
      <c r="I55" s="706"/>
      <c r="J55" s="706"/>
      <c r="K55" s="706"/>
      <c r="L55" s="707"/>
      <c r="M55" s="718" t="s">
        <v>2361</v>
      </c>
      <c r="N55" s="719"/>
      <c r="O55" s="719"/>
      <c r="P55" s="719"/>
      <c r="Q55" s="720"/>
      <c r="R55" s="698" t="s">
        <v>1270</v>
      </c>
      <c r="S55" s="699"/>
      <c r="T55" s="699"/>
      <c r="U55" s="699"/>
      <c r="V55" s="700"/>
      <c r="W55" s="587" t="s">
        <v>193</v>
      </c>
      <c r="X55" s="13" t="s">
        <v>2365</v>
      </c>
      <c r="Y55" s="13" t="s">
        <v>2229</v>
      </c>
      <c r="Z55" s="14">
        <v>1000000</v>
      </c>
      <c r="AA55" s="19">
        <v>230000</v>
      </c>
      <c r="AB55" s="592">
        <f>IF(Z55-AA55=0,"",Z55-AA55)</f>
        <v>770000</v>
      </c>
      <c r="AC55" s="355"/>
    </row>
    <row r="56" spans="1:29" ht="37.5" customHeight="1">
      <c r="A56" s="118"/>
      <c r="B56" s="342">
        <f t="shared" ref="B56:B92" si="0">B55+1</f>
        <v>3</v>
      </c>
      <c r="C56" s="705" t="s">
        <v>2358</v>
      </c>
      <c r="D56" s="706"/>
      <c r="E56" s="706"/>
      <c r="F56" s="706"/>
      <c r="G56" s="706"/>
      <c r="H56" s="706"/>
      <c r="I56" s="706"/>
      <c r="J56" s="706"/>
      <c r="K56" s="706"/>
      <c r="L56" s="707"/>
      <c r="M56" s="698" t="s">
        <v>2361</v>
      </c>
      <c r="N56" s="699"/>
      <c r="O56" s="699"/>
      <c r="P56" s="699"/>
      <c r="Q56" s="700"/>
      <c r="R56" s="698" t="s">
        <v>1270</v>
      </c>
      <c r="S56" s="699"/>
      <c r="T56" s="699"/>
      <c r="U56" s="699"/>
      <c r="V56" s="700"/>
      <c r="W56" s="587" t="s">
        <v>1318</v>
      </c>
      <c r="X56" s="13" t="s">
        <v>2366</v>
      </c>
      <c r="Y56" s="13" t="s">
        <v>2234</v>
      </c>
      <c r="Z56" s="15">
        <v>5000000</v>
      </c>
      <c r="AA56" s="20">
        <v>260000</v>
      </c>
      <c r="AB56" s="592">
        <f t="shared" ref="AB56:AB119" si="1">IF(Z56-AA56=0,"",Z56-AA56)</f>
        <v>4740000</v>
      </c>
      <c r="AC56" s="355"/>
    </row>
    <row r="57" spans="1:29" ht="37.5" customHeight="1">
      <c r="A57" s="118"/>
      <c r="B57" s="342">
        <f t="shared" si="0"/>
        <v>4</v>
      </c>
      <c r="C57" s="705" t="s">
        <v>2359</v>
      </c>
      <c r="D57" s="706"/>
      <c r="E57" s="706"/>
      <c r="F57" s="706"/>
      <c r="G57" s="706"/>
      <c r="H57" s="706"/>
      <c r="I57" s="706"/>
      <c r="J57" s="706"/>
      <c r="K57" s="706"/>
      <c r="L57" s="707"/>
      <c r="M57" s="698" t="s">
        <v>2362</v>
      </c>
      <c r="N57" s="699"/>
      <c r="O57" s="699"/>
      <c r="P57" s="699"/>
      <c r="Q57" s="700"/>
      <c r="R57" s="698" t="s">
        <v>1385</v>
      </c>
      <c r="S57" s="699"/>
      <c r="T57" s="699"/>
      <c r="U57" s="699"/>
      <c r="V57" s="700"/>
      <c r="W57" s="587" t="s">
        <v>1446</v>
      </c>
      <c r="X57" s="13" t="s">
        <v>2367</v>
      </c>
      <c r="Y57" s="13" t="s">
        <v>2243</v>
      </c>
      <c r="Z57" s="15">
        <v>2500000</v>
      </c>
      <c r="AA57" s="20">
        <v>130000</v>
      </c>
      <c r="AB57" s="592">
        <f t="shared" si="1"/>
        <v>2370000</v>
      </c>
      <c r="AC57" s="355"/>
    </row>
    <row r="58" spans="1:29" ht="37.5" customHeight="1">
      <c r="A58" s="118"/>
      <c r="B58" s="342">
        <f t="shared" si="0"/>
        <v>5</v>
      </c>
      <c r="C58" s="705" t="s">
        <v>2360</v>
      </c>
      <c r="D58" s="706"/>
      <c r="E58" s="706"/>
      <c r="F58" s="706"/>
      <c r="G58" s="706"/>
      <c r="H58" s="706"/>
      <c r="I58" s="706"/>
      <c r="J58" s="706"/>
      <c r="K58" s="706"/>
      <c r="L58" s="707"/>
      <c r="M58" s="698" t="s">
        <v>2363</v>
      </c>
      <c r="N58" s="699"/>
      <c r="O58" s="699"/>
      <c r="P58" s="699"/>
      <c r="Q58" s="700"/>
      <c r="R58" s="698" t="s">
        <v>1330</v>
      </c>
      <c r="S58" s="699"/>
      <c r="T58" s="699"/>
      <c r="U58" s="699"/>
      <c r="V58" s="700"/>
      <c r="W58" s="587" t="s">
        <v>1383</v>
      </c>
      <c r="X58" s="13" t="s">
        <v>2368</v>
      </c>
      <c r="Y58" s="13" t="s">
        <v>2235</v>
      </c>
      <c r="Z58" s="15">
        <v>7700000</v>
      </c>
      <c r="AA58" s="20">
        <v>600000</v>
      </c>
      <c r="AB58" s="592">
        <f t="shared" si="1"/>
        <v>7100000</v>
      </c>
      <c r="AC58" s="355"/>
    </row>
    <row r="59" spans="1:29" ht="37.5" customHeight="1">
      <c r="A59" s="118"/>
      <c r="B59" s="342">
        <f t="shared" si="0"/>
        <v>6</v>
      </c>
      <c r="C59" s="705" t="s">
        <v>2360</v>
      </c>
      <c r="D59" s="706"/>
      <c r="E59" s="706"/>
      <c r="F59" s="706"/>
      <c r="G59" s="706"/>
      <c r="H59" s="706"/>
      <c r="I59" s="706"/>
      <c r="J59" s="706"/>
      <c r="K59" s="706"/>
      <c r="L59" s="707"/>
      <c r="M59" s="698" t="s">
        <v>2363</v>
      </c>
      <c r="N59" s="699"/>
      <c r="O59" s="699"/>
      <c r="P59" s="699"/>
      <c r="Q59" s="700"/>
      <c r="R59" s="698" t="s">
        <v>1330</v>
      </c>
      <c r="S59" s="699"/>
      <c r="T59" s="699"/>
      <c r="U59" s="699"/>
      <c r="V59" s="700"/>
      <c r="W59" s="681" t="s">
        <v>1383</v>
      </c>
      <c r="X59" s="13" t="s">
        <v>2368</v>
      </c>
      <c r="Y59" s="13" t="s">
        <v>2235</v>
      </c>
      <c r="Z59" s="15">
        <v>7700000</v>
      </c>
      <c r="AA59" s="20">
        <v>600000</v>
      </c>
      <c r="AB59" s="592">
        <f t="shared" si="1"/>
        <v>7100000</v>
      </c>
      <c r="AC59" s="355"/>
    </row>
    <row r="60" spans="1:29" ht="37.5" customHeight="1">
      <c r="A60" s="118"/>
      <c r="B60" s="342">
        <f t="shared" si="0"/>
        <v>7</v>
      </c>
      <c r="C60" s="705" t="s">
        <v>2360</v>
      </c>
      <c r="D60" s="706"/>
      <c r="E60" s="706"/>
      <c r="F60" s="706"/>
      <c r="G60" s="706"/>
      <c r="H60" s="706"/>
      <c r="I60" s="706"/>
      <c r="J60" s="706"/>
      <c r="K60" s="706"/>
      <c r="L60" s="707"/>
      <c r="M60" s="698" t="s">
        <v>2363</v>
      </c>
      <c r="N60" s="699"/>
      <c r="O60" s="699"/>
      <c r="P60" s="699"/>
      <c r="Q60" s="700"/>
      <c r="R60" s="698" t="s">
        <v>1330</v>
      </c>
      <c r="S60" s="699"/>
      <c r="T60" s="699"/>
      <c r="U60" s="699"/>
      <c r="V60" s="700"/>
      <c r="W60" s="681" t="s">
        <v>1383</v>
      </c>
      <c r="X60" s="13" t="s">
        <v>2368</v>
      </c>
      <c r="Y60" s="13" t="s">
        <v>2264</v>
      </c>
      <c r="Z60" s="15">
        <v>13700000</v>
      </c>
      <c r="AA60" s="20">
        <v>1000000</v>
      </c>
      <c r="AB60" s="592">
        <f t="shared" si="1"/>
        <v>12700000</v>
      </c>
      <c r="AC60" s="355"/>
    </row>
    <row r="61" spans="1:29" ht="37.5" customHeight="1">
      <c r="A61" s="118"/>
      <c r="B61" s="342">
        <f t="shared" si="0"/>
        <v>8</v>
      </c>
      <c r="C61" s="685"/>
      <c r="D61" s="686"/>
      <c r="E61" s="686"/>
      <c r="F61" s="686"/>
      <c r="G61" s="686"/>
      <c r="H61" s="686"/>
      <c r="I61" s="686"/>
      <c r="J61" s="686"/>
      <c r="K61" s="686"/>
      <c r="L61" s="687"/>
      <c r="M61" s="691"/>
      <c r="N61" s="691"/>
      <c r="O61" s="691"/>
      <c r="P61" s="691"/>
      <c r="Q61" s="691"/>
      <c r="R61" s="698"/>
      <c r="S61" s="699"/>
      <c r="T61" s="699"/>
      <c r="U61" s="699"/>
      <c r="V61" s="700"/>
      <c r="W61" s="587"/>
      <c r="X61" s="13"/>
      <c r="Y61" s="13"/>
      <c r="Z61" s="15"/>
      <c r="AA61" s="20"/>
      <c r="AB61" s="592" t="str">
        <f t="shared" si="1"/>
        <v/>
      </c>
      <c r="AC61" s="356"/>
    </row>
    <row r="62" spans="1:29" ht="37.5" customHeight="1">
      <c r="A62" s="118"/>
      <c r="B62" s="342">
        <f t="shared" si="0"/>
        <v>9</v>
      </c>
      <c r="C62" s="685"/>
      <c r="D62" s="686"/>
      <c r="E62" s="686"/>
      <c r="F62" s="686"/>
      <c r="G62" s="686"/>
      <c r="H62" s="686"/>
      <c r="I62" s="686"/>
      <c r="J62" s="686"/>
      <c r="K62" s="686"/>
      <c r="L62" s="687"/>
      <c r="M62" s="691"/>
      <c r="N62" s="691"/>
      <c r="O62" s="691"/>
      <c r="P62" s="691"/>
      <c r="Q62" s="691"/>
      <c r="R62" s="698"/>
      <c r="S62" s="699"/>
      <c r="T62" s="699"/>
      <c r="U62" s="699"/>
      <c r="V62" s="700"/>
      <c r="W62" s="587"/>
      <c r="X62" s="13"/>
      <c r="Y62" s="13"/>
      <c r="Z62" s="15"/>
      <c r="AA62" s="20"/>
      <c r="AB62" s="592" t="str">
        <f t="shared" si="1"/>
        <v/>
      </c>
      <c r="AC62" s="356"/>
    </row>
    <row r="63" spans="1:29" ht="37.5" customHeight="1">
      <c r="A63" s="118"/>
      <c r="B63" s="342">
        <f t="shared" si="0"/>
        <v>10</v>
      </c>
      <c r="C63" s="685"/>
      <c r="D63" s="686"/>
      <c r="E63" s="686"/>
      <c r="F63" s="686"/>
      <c r="G63" s="686"/>
      <c r="H63" s="686"/>
      <c r="I63" s="686"/>
      <c r="J63" s="686"/>
      <c r="K63" s="686"/>
      <c r="L63" s="687"/>
      <c r="M63" s="691"/>
      <c r="N63" s="691"/>
      <c r="O63" s="691"/>
      <c r="P63" s="691"/>
      <c r="Q63" s="691"/>
      <c r="R63" s="698"/>
      <c r="S63" s="699"/>
      <c r="T63" s="699"/>
      <c r="U63" s="699"/>
      <c r="V63" s="700"/>
      <c r="W63" s="587"/>
      <c r="X63" s="13"/>
      <c r="Y63" s="13"/>
      <c r="Z63" s="15"/>
      <c r="AA63" s="20"/>
      <c r="AB63" s="592" t="str">
        <f t="shared" si="1"/>
        <v/>
      </c>
      <c r="AC63" s="356"/>
    </row>
    <row r="64" spans="1:29" ht="37.5" customHeight="1">
      <c r="A64" s="118"/>
      <c r="B64" s="342">
        <f t="shared" si="0"/>
        <v>11</v>
      </c>
      <c r="C64" s="685"/>
      <c r="D64" s="686"/>
      <c r="E64" s="686"/>
      <c r="F64" s="686"/>
      <c r="G64" s="686"/>
      <c r="H64" s="686"/>
      <c r="I64" s="686"/>
      <c r="J64" s="686"/>
      <c r="K64" s="686"/>
      <c r="L64" s="687"/>
      <c r="M64" s="691"/>
      <c r="N64" s="691"/>
      <c r="O64" s="691"/>
      <c r="P64" s="691"/>
      <c r="Q64" s="691"/>
      <c r="R64" s="698"/>
      <c r="S64" s="699"/>
      <c r="T64" s="699"/>
      <c r="U64" s="699"/>
      <c r="V64" s="700"/>
      <c r="W64" s="587"/>
      <c r="X64" s="13"/>
      <c r="Y64" s="13"/>
      <c r="Z64" s="15"/>
      <c r="AA64" s="20"/>
      <c r="AB64" s="592" t="str">
        <f t="shared" si="1"/>
        <v/>
      </c>
      <c r="AC64" s="356"/>
    </row>
    <row r="65" spans="1:29" ht="37.5" customHeight="1">
      <c r="A65" s="118"/>
      <c r="B65" s="342">
        <f t="shared" si="0"/>
        <v>12</v>
      </c>
      <c r="C65" s="685"/>
      <c r="D65" s="686"/>
      <c r="E65" s="686"/>
      <c r="F65" s="686"/>
      <c r="G65" s="686"/>
      <c r="H65" s="686"/>
      <c r="I65" s="686"/>
      <c r="J65" s="686"/>
      <c r="K65" s="686"/>
      <c r="L65" s="687"/>
      <c r="M65" s="691"/>
      <c r="N65" s="691"/>
      <c r="O65" s="691"/>
      <c r="P65" s="691"/>
      <c r="Q65" s="691"/>
      <c r="R65" s="698"/>
      <c r="S65" s="699"/>
      <c r="T65" s="699"/>
      <c r="U65" s="699"/>
      <c r="V65" s="700"/>
      <c r="W65" s="587"/>
      <c r="X65" s="13"/>
      <c r="Y65" s="13"/>
      <c r="Z65" s="15"/>
      <c r="AA65" s="20"/>
      <c r="AB65" s="592" t="str">
        <f t="shared" si="1"/>
        <v/>
      </c>
      <c r="AC65" s="356"/>
    </row>
    <row r="66" spans="1:29" ht="37.5" customHeight="1">
      <c r="A66" s="118"/>
      <c r="B66" s="342">
        <f t="shared" si="0"/>
        <v>13</v>
      </c>
      <c r="C66" s="685"/>
      <c r="D66" s="686"/>
      <c r="E66" s="686"/>
      <c r="F66" s="686"/>
      <c r="G66" s="686"/>
      <c r="H66" s="686"/>
      <c r="I66" s="686"/>
      <c r="J66" s="686"/>
      <c r="K66" s="686"/>
      <c r="L66" s="687"/>
      <c r="M66" s="691"/>
      <c r="N66" s="691"/>
      <c r="O66" s="691"/>
      <c r="P66" s="691"/>
      <c r="Q66" s="691"/>
      <c r="R66" s="698"/>
      <c r="S66" s="699"/>
      <c r="T66" s="699"/>
      <c r="U66" s="699"/>
      <c r="V66" s="700"/>
      <c r="W66" s="587"/>
      <c r="X66" s="13"/>
      <c r="Y66" s="13"/>
      <c r="Z66" s="15"/>
      <c r="AA66" s="20"/>
      <c r="AB66" s="592" t="str">
        <f t="shared" si="1"/>
        <v/>
      </c>
      <c r="AC66" s="356"/>
    </row>
    <row r="67" spans="1:29" ht="37.5" customHeight="1">
      <c r="A67" s="118"/>
      <c r="B67" s="342">
        <f t="shared" si="0"/>
        <v>14</v>
      </c>
      <c r="C67" s="685"/>
      <c r="D67" s="686"/>
      <c r="E67" s="686"/>
      <c r="F67" s="686"/>
      <c r="G67" s="686"/>
      <c r="H67" s="686"/>
      <c r="I67" s="686"/>
      <c r="J67" s="686"/>
      <c r="K67" s="686"/>
      <c r="L67" s="687"/>
      <c r="M67" s="691"/>
      <c r="N67" s="691"/>
      <c r="O67" s="691"/>
      <c r="P67" s="691"/>
      <c r="Q67" s="691"/>
      <c r="R67" s="698"/>
      <c r="S67" s="699"/>
      <c r="T67" s="699"/>
      <c r="U67" s="699"/>
      <c r="V67" s="700"/>
      <c r="W67" s="587"/>
      <c r="X67" s="13"/>
      <c r="Y67" s="13"/>
      <c r="Z67" s="15"/>
      <c r="AA67" s="20"/>
      <c r="AB67" s="592" t="str">
        <f t="shared" si="1"/>
        <v/>
      </c>
      <c r="AC67" s="356"/>
    </row>
    <row r="68" spans="1:29" ht="37.5" customHeight="1">
      <c r="A68" s="118"/>
      <c r="B68" s="342">
        <f t="shared" si="0"/>
        <v>15</v>
      </c>
      <c r="C68" s="685"/>
      <c r="D68" s="686"/>
      <c r="E68" s="686"/>
      <c r="F68" s="686"/>
      <c r="G68" s="686"/>
      <c r="H68" s="686"/>
      <c r="I68" s="686"/>
      <c r="J68" s="686"/>
      <c r="K68" s="686"/>
      <c r="L68" s="687"/>
      <c r="M68" s="691"/>
      <c r="N68" s="691"/>
      <c r="O68" s="691"/>
      <c r="P68" s="691"/>
      <c r="Q68" s="691"/>
      <c r="R68" s="698"/>
      <c r="S68" s="699"/>
      <c r="T68" s="699"/>
      <c r="U68" s="699"/>
      <c r="V68" s="700"/>
      <c r="W68" s="587"/>
      <c r="X68" s="13"/>
      <c r="Y68" s="13"/>
      <c r="Z68" s="15"/>
      <c r="AA68" s="20"/>
      <c r="AB68" s="592" t="str">
        <f t="shared" si="1"/>
        <v/>
      </c>
      <c r="AC68" s="356"/>
    </row>
    <row r="69" spans="1:29" ht="37.5" customHeight="1">
      <c r="A69" s="118"/>
      <c r="B69" s="342">
        <f t="shared" si="0"/>
        <v>16</v>
      </c>
      <c r="C69" s="705"/>
      <c r="D69" s="706"/>
      <c r="E69" s="706"/>
      <c r="F69" s="706"/>
      <c r="G69" s="706"/>
      <c r="H69" s="706"/>
      <c r="I69" s="706"/>
      <c r="J69" s="706"/>
      <c r="K69" s="706"/>
      <c r="L69" s="707"/>
      <c r="M69" s="691"/>
      <c r="N69" s="691"/>
      <c r="O69" s="691"/>
      <c r="P69" s="691"/>
      <c r="Q69" s="691"/>
      <c r="R69" s="698"/>
      <c r="S69" s="699"/>
      <c r="T69" s="699"/>
      <c r="U69" s="699"/>
      <c r="V69" s="700"/>
      <c r="W69" s="587"/>
      <c r="X69" s="13"/>
      <c r="Y69" s="13"/>
      <c r="Z69" s="15"/>
      <c r="AA69" s="20"/>
      <c r="AB69" s="592" t="str">
        <f t="shared" si="1"/>
        <v/>
      </c>
      <c r="AC69" s="356"/>
    </row>
    <row r="70" spans="1:29" ht="37.5" customHeight="1">
      <c r="A70" s="118"/>
      <c r="B70" s="342">
        <f t="shared" si="0"/>
        <v>17</v>
      </c>
      <c r="C70" s="705"/>
      <c r="D70" s="706"/>
      <c r="E70" s="706"/>
      <c r="F70" s="706"/>
      <c r="G70" s="706"/>
      <c r="H70" s="706"/>
      <c r="I70" s="706"/>
      <c r="J70" s="706"/>
      <c r="K70" s="706"/>
      <c r="L70" s="707"/>
      <c r="M70" s="691"/>
      <c r="N70" s="691"/>
      <c r="O70" s="691"/>
      <c r="P70" s="691"/>
      <c r="Q70" s="691"/>
      <c r="R70" s="698"/>
      <c r="S70" s="699"/>
      <c r="T70" s="699"/>
      <c r="U70" s="699"/>
      <c r="V70" s="700"/>
      <c r="W70" s="587"/>
      <c r="X70" s="13"/>
      <c r="Y70" s="13"/>
      <c r="Z70" s="15"/>
      <c r="AA70" s="20"/>
      <c r="AB70" s="592" t="str">
        <f t="shared" si="1"/>
        <v/>
      </c>
      <c r="AC70" s="356"/>
    </row>
    <row r="71" spans="1:29" ht="37.5" customHeight="1">
      <c r="A71" s="118"/>
      <c r="B71" s="342">
        <f t="shared" si="0"/>
        <v>18</v>
      </c>
      <c r="C71" s="685"/>
      <c r="D71" s="686"/>
      <c r="E71" s="686"/>
      <c r="F71" s="686"/>
      <c r="G71" s="686"/>
      <c r="H71" s="686"/>
      <c r="I71" s="686"/>
      <c r="J71" s="686"/>
      <c r="K71" s="686"/>
      <c r="L71" s="687"/>
      <c r="M71" s="691"/>
      <c r="N71" s="691"/>
      <c r="O71" s="691"/>
      <c r="P71" s="691"/>
      <c r="Q71" s="691"/>
      <c r="R71" s="698"/>
      <c r="S71" s="699"/>
      <c r="T71" s="699"/>
      <c r="U71" s="699"/>
      <c r="V71" s="700"/>
      <c r="W71" s="587"/>
      <c r="X71" s="13"/>
      <c r="Y71" s="13"/>
      <c r="Z71" s="15"/>
      <c r="AA71" s="20"/>
      <c r="AB71" s="592" t="str">
        <f t="shared" si="1"/>
        <v/>
      </c>
      <c r="AC71" s="356"/>
    </row>
    <row r="72" spans="1:29" ht="37.5" customHeight="1">
      <c r="A72" s="118"/>
      <c r="B72" s="342">
        <f t="shared" si="0"/>
        <v>19</v>
      </c>
      <c r="C72" s="685"/>
      <c r="D72" s="686"/>
      <c r="E72" s="686"/>
      <c r="F72" s="686"/>
      <c r="G72" s="686"/>
      <c r="H72" s="686"/>
      <c r="I72" s="686"/>
      <c r="J72" s="686"/>
      <c r="K72" s="686"/>
      <c r="L72" s="687"/>
      <c r="M72" s="691"/>
      <c r="N72" s="691"/>
      <c r="O72" s="691"/>
      <c r="P72" s="691"/>
      <c r="Q72" s="691"/>
      <c r="R72" s="698"/>
      <c r="S72" s="699"/>
      <c r="T72" s="699"/>
      <c r="U72" s="699"/>
      <c r="V72" s="700"/>
      <c r="W72" s="587"/>
      <c r="X72" s="13"/>
      <c r="Y72" s="13"/>
      <c r="Z72" s="15"/>
      <c r="AA72" s="20"/>
      <c r="AB72" s="592" t="str">
        <f t="shared" si="1"/>
        <v/>
      </c>
      <c r="AC72" s="356"/>
    </row>
    <row r="73" spans="1:29" ht="37.5" customHeight="1">
      <c r="A73" s="118"/>
      <c r="B73" s="342">
        <f t="shared" si="0"/>
        <v>20</v>
      </c>
      <c r="C73" s="685"/>
      <c r="D73" s="686"/>
      <c r="E73" s="686"/>
      <c r="F73" s="686"/>
      <c r="G73" s="686"/>
      <c r="H73" s="686"/>
      <c r="I73" s="686"/>
      <c r="J73" s="686"/>
      <c r="K73" s="686"/>
      <c r="L73" s="687"/>
      <c r="M73" s="691"/>
      <c r="N73" s="691"/>
      <c r="O73" s="691"/>
      <c r="P73" s="691"/>
      <c r="Q73" s="691"/>
      <c r="R73" s="698"/>
      <c r="S73" s="699"/>
      <c r="T73" s="699"/>
      <c r="U73" s="699"/>
      <c r="V73" s="700"/>
      <c r="W73" s="587"/>
      <c r="X73" s="13"/>
      <c r="Y73" s="13"/>
      <c r="Z73" s="15"/>
      <c r="AA73" s="20"/>
      <c r="AB73" s="592" t="str">
        <f t="shared" si="1"/>
        <v/>
      </c>
      <c r="AC73" s="356"/>
    </row>
    <row r="74" spans="1:29" ht="37.5" customHeight="1">
      <c r="A74" s="118"/>
      <c r="B74" s="342">
        <f t="shared" si="0"/>
        <v>21</v>
      </c>
      <c r="C74" s="685"/>
      <c r="D74" s="686"/>
      <c r="E74" s="686"/>
      <c r="F74" s="686"/>
      <c r="G74" s="686"/>
      <c r="H74" s="686"/>
      <c r="I74" s="686"/>
      <c r="J74" s="686"/>
      <c r="K74" s="686"/>
      <c r="L74" s="687"/>
      <c r="M74" s="691"/>
      <c r="N74" s="691"/>
      <c r="O74" s="691"/>
      <c r="P74" s="691"/>
      <c r="Q74" s="691"/>
      <c r="R74" s="698"/>
      <c r="S74" s="699"/>
      <c r="T74" s="699"/>
      <c r="U74" s="699"/>
      <c r="V74" s="700"/>
      <c r="W74" s="587"/>
      <c r="X74" s="13"/>
      <c r="Y74" s="13"/>
      <c r="Z74" s="15"/>
      <c r="AA74" s="20"/>
      <c r="AB74" s="592" t="str">
        <f t="shared" si="1"/>
        <v/>
      </c>
      <c r="AC74" s="356"/>
    </row>
    <row r="75" spans="1:29" ht="37.5" customHeight="1">
      <c r="A75" s="118"/>
      <c r="B75" s="342">
        <f t="shared" si="0"/>
        <v>22</v>
      </c>
      <c r="C75" s="685"/>
      <c r="D75" s="686"/>
      <c r="E75" s="686"/>
      <c r="F75" s="686"/>
      <c r="G75" s="686"/>
      <c r="H75" s="686"/>
      <c r="I75" s="686"/>
      <c r="J75" s="686"/>
      <c r="K75" s="686"/>
      <c r="L75" s="687"/>
      <c r="M75" s="691"/>
      <c r="N75" s="691"/>
      <c r="O75" s="691"/>
      <c r="P75" s="691"/>
      <c r="Q75" s="691"/>
      <c r="R75" s="698"/>
      <c r="S75" s="699"/>
      <c r="T75" s="699"/>
      <c r="U75" s="699"/>
      <c r="V75" s="700"/>
      <c r="W75" s="587"/>
      <c r="X75" s="13"/>
      <c r="Y75" s="13"/>
      <c r="Z75" s="15"/>
      <c r="AA75" s="20"/>
      <c r="AB75" s="592" t="str">
        <f t="shared" si="1"/>
        <v/>
      </c>
      <c r="AC75" s="356"/>
    </row>
    <row r="76" spans="1:29" ht="37.5" customHeight="1">
      <c r="A76" s="118"/>
      <c r="B76" s="342">
        <f t="shared" si="0"/>
        <v>23</v>
      </c>
      <c r="C76" s="685"/>
      <c r="D76" s="686"/>
      <c r="E76" s="686"/>
      <c r="F76" s="686"/>
      <c r="G76" s="686"/>
      <c r="H76" s="686"/>
      <c r="I76" s="686"/>
      <c r="J76" s="686"/>
      <c r="K76" s="686"/>
      <c r="L76" s="687"/>
      <c r="M76" s="691"/>
      <c r="N76" s="691"/>
      <c r="O76" s="691"/>
      <c r="P76" s="691"/>
      <c r="Q76" s="691"/>
      <c r="R76" s="698"/>
      <c r="S76" s="699"/>
      <c r="T76" s="699"/>
      <c r="U76" s="699"/>
      <c r="V76" s="700"/>
      <c r="W76" s="587"/>
      <c r="X76" s="13"/>
      <c r="Y76" s="13"/>
      <c r="Z76" s="15"/>
      <c r="AA76" s="20"/>
      <c r="AB76" s="592" t="str">
        <f t="shared" si="1"/>
        <v/>
      </c>
      <c r="AC76" s="356"/>
    </row>
    <row r="77" spans="1:29" ht="37.5" customHeight="1">
      <c r="A77" s="118"/>
      <c r="B77" s="342">
        <f t="shared" si="0"/>
        <v>24</v>
      </c>
      <c r="C77" s="685"/>
      <c r="D77" s="686"/>
      <c r="E77" s="686"/>
      <c r="F77" s="686"/>
      <c r="G77" s="686"/>
      <c r="H77" s="686"/>
      <c r="I77" s="686"/>
      <c r="J77" s="686"/>
      <c r="K77" s="686"/>
      <c r="L77" s="687"/>
      <c r="M77" s="691"/>
      <c r="N77" s="691"/>
      <c r="O77" s="691"/>
      <c r="P77" s="691"/>
      <c r="Q77" s="691"/>
      <c r="R77" s="698"/>
      <c r="S77" s="699"/>
      <c r="T77" s="699"/>
      <c r="U77" s="699"/>
      <c r="V77" s="700"/>
      <c r="W77" s="587"/>
      <c r="X77" s="13"/>
      <c r="Y77" s="13"/>
      <c r="Z77" s="15"/>
      <c r="AA77" s="20"/>
      <c r="AB77" s="592" t="str">
        <f t="shared" si="1"/>
        <v/>
      </c>
      <c r="AC77" s="356"/>
    </row>
    <row r="78" spans="1:29" ht="37.5" customHeight="1">
      <c r="A78" s="118"/>
      <c r="B78" s="342">
        <f t="shared" si="0"/>
        <v>25</v>
      </c>
      <c r="C78" s="685"/>
      <c r="D78" s="686"/>
      <c r="E78" s="686"/>
      <c r="F78" s="686"/>
      <c r="G78" s="686"/>
      <c r="H78" s="686"/>
      <c r="I78" s="686"/>
      <c r="J78" s="686"/>
      <c r="K78" s="686"/>
      <c r="L78" s="687"/>
      <c r="M78" s="691"/>
      <c r="N78" s="691"/>
      <c r="O78" s="691"/>
      <c r="P78" s="691"/>
      <c r="Q78" s="691"/>
      <c r="R78" s="698"/>
      <c r="S78" s="699"/>
      <c r="T78" s="699"/>
      <c r="U78" s="699"/>
      <c r="V78" s="700"/>
      <c r="W78" s="587"/>
      <c r="X78" s="13"/>
      <c r="Y78" s="13"/>
      <c r="Z78" s="15"/>
      <c r="AA78" s="20"/>
      <c r="AB78" s="592" t="str">
        <f t="shared" si="1"/>
        <v/>
      </c>
      <c r="AC78" s="356"/>
    </row>
    <row r="79" spans="1:29" ht="37.5" customHeight="1">
      <c r="A79" s="118"/>
      <c r="B79" s="342">
        <f t="shared" si="0"/>
        <v>26</v>
      </c>
      <c r="C79" s="685"/>
      <c r="D79" s="686"/>
      <c r="E79" s="686"/>
      <c r="F79" s="686"/>
      <c r="G79" s="686"/>
      <c r="H79" s="686"/>
      <c r="I79" s="686"/>
      <c r="J79" s="686"/>
      <c r="K79" s="686"/>
      <c r="L79" s="687"/>
      <c r="M79" s="691"/>
      <c r="N79" s="691"/>
      <c r="O79" s="691"/>
      <c r="P79" s="691"/>
      <c r="Q79" s="691"/>
      <c r="R79" s="698"/>
      <c r="S79" s="699"/>
      <c r="T79" s="699"/>
      <c r="U79" s="699"/>
      <c r="V79" s="700"/>
      <c r="W79" s="587"/>
      <c r="X79" s="13"/>
      <c r="Y79" s="13"/>
      <c r="Z79" s="15"/>
      <c r="AA79" s="20"/>
      <c r="AB79" s="592" t="str">
        <f t="shared" si="1"/>
        <v/>
      </c>
      <c r="AC79" s="356"/>
    </row>
    <row r="80" spans="1:29" ht="37.5" customHeight="1">
      <c r="A80" s="118"/>
      <c r="B80" s="342">
        <f t="shared" si="0"/>
        <v>27</v>
      </c>
      <c r="C80" s="685"/>
      <c r="D80" s="686"/>
      <c r="E80" s="686"/>
      <c r="F80" s="686"/>
      <c r="G80" s="686"/>
      <c r="H80" s="686"/>
      <c r="I80" s="686"/>
      <c r="J80" s="686"/>
      <c r="K80" s="686"/>
      <c r="L80" s="687"/>
      <c r="M80" s="691"/>
      <c r="N80" s="691"/>
      <c r="O80" s="691"/>
      <c r="P80" s="691"/>
      <c r="Q80" s="691"/>
      <c r="R80" s="698"/>
      <c r="S80" s="699"/>
      <c r="T80" s="699"/>
      <c r="U80" s="699"/>
      <c r="V80" s="700"/>
      <c r="W80" s="587"/>
      <c r="X80" s="13"/>
      <c r="Y80" s="13"/>
      <c r="Z80" s="15"/>
      <c r="AA80" s="20"/>
      <c r="AB80" s="592" t="str">
        <f t="shared" si="1"/>
        <v/>
      </c>
      <c r="AC80" s="356"/>
    </row>
    <row r="81" spans="1:29" ht="37.5" customHeight="1">
      <c r="A81" s="118"/>
      <c r="B81" s="342">
        <f t="shared" si="0"/>
        <v>28</v>
      </c>
      <c r="C81" s="685"/>
      <c r="D81" s="686"/>
      <c r="E81" s="686"/>
      <c r="F81" s="686"/>
      <c r="G81" s="686"/>
      <c r="H81" s="686"/>
      <c r="I81" s="686"/>
      <c r="J81" s="686"/>
      <c r="K81" s="686"/>
      <c r="L81" s="687"/>
      <c r="M81" s="691"/>
      <c r="N81" s="691"/>
      <c r="O81" s="691"/>
      <c r="P81" s="691"/>
      <c r="Q81" s="691"/>
      <c r="R81" s="698"/>
      <c r="S81" s="699"/>
      <c r="T81" s="699"/>
      <c r="U81" s="699"/>
      <c r="V81" s="700"/>
      <c r="W81" s="587"/>
      <c r="X81" s="13"/>
      <c r="Y81" s="13"/>
      <c r="Z81" s="15"/>
      <c r="AA81" s="20"/>
      <c r="AB81" s="592" t="str">
        <f t="shared" si="1"/>
        <v/>
      </c>
      <c r="AC81" s="356"/>
    </row>
    <row r="82" spans="1:29" ht="37.5" customHeight="1">
      <c r="A82" s="118"/>
      <c r="B82" s="342">
        <f t="shared" si="0"/>
        <v>29</v>
      </c>
      <c r="C82" s="685"/>
      <c r="D82" s="686"/>
      <c r="E82" s="686"/>
      <c r="F82" s="686"/>
      <c r="G82" s="686"/>
      <c r="H82" s="686"/>
      <c r="I82" s="686"/>
      <c r="J82" s="686"/>
      <c r="K82" s="686"/>
      <c r="L82" s="687"/>
      <c r="M82" s="691"/>
      <c r="N82" s="691"/>
      <c r="O82" s="691"/>
      <c r="P82" s="691"/>
      <c r="Q82" s="691"/>
      <c r="R82" s="698"/>
      <c r="S82" s="699"/>
      <c r="T82" s="699"/>
      <c r="U82" s="699"/>
      <c r="V82" s="700"/>
      <c r="W82" s="587"/>
      <c r="X82" s="13"/>
      <c r="Y82" s="13"/>
      <c r="Z82" s="15"/>
      <c r="AA82" s="20"/>
      <c r="AB82" s="592" t="str">
        <f t="shared" si="1"/>
        <v/>
      </c>
      <c r="AC82" s="356"/>
    </row>
    <row r="83" spans="1:29" ht="37.5" customHeight="1">
      <c r="A83" s="118"/>
      <c r="B83" s="342">
        <f t="shared" si="0"/>
        <v>30</v>
      </c>
      <c r="C83" s="685"/>
      <c r="D83" s="686"/>
      <c r="E83" s="686"/>
      <c r="F83" s="686"/>
      <c r="G83" s="686"/>
      <c r="H83" s="686"/>
      <c r="I83" s="686"/>
      <c r="J83" s="686"/>
      <c r="K83" s="686"/>
      <c r="L83" s="687"/>
      <c r="M83" s="691"/>
      <c r="N83" s="691"/>
      <c r="O83" s="691"/>
      <c r="P83" s="691"/>
      <c r="Q83" s="691"/>
      <c r="R83" s="698"/>
      <c r="S83" s="699"/>
      <c r="T83" s="699"/>
      <c r="U83" s="699"/>
      <c r="V83" s="700"/>
      <c r="W83" s="587"/>
      <c r="X83" s="13"/>
      <c r="Y83" s="13"/>
      <c r="Z83" s="15"/>
      <c r="AA83" s="20"/>
      <c r="AB83" s="592" t="str">
        <f t="shared" si="1"/>
        <v/>
      </c>
      <c r="AC83" s="356"/>
    </row>
    <row r="84" spans="1:29" ht="37.5" customHeight="1">
      <c r="A84" s="118"/>
      <c r="B84" s="342">
        <f t="shared" si="0"/>
        <v>31</v>
      </c>
      <c r="C84" s="685"/>
      <c r="D84" s="686"/>
      <c r="E84" s="686"/>
      <c r="F84" s="686"/>
      <c r="G84" s="686"/>
      <c r="H84" s="686"/>
      <c r="I84" s="686"/>
      <c r="J84" s="686"/>
      <c r="K84" s="686"/>
      <c r="L84" s="687"/>
      <c r="M84" s="691"/>
      <c r="N84" s="691"/>
      <c r="O84" s="691"/>
      <c r="P84" s="691"/>
      <c r="Q84" s="691"/>
      <c r="R84" s="698"/>
      <c r="S84" s="699"/>
      <c r="T84" s="699"/>
      <c r="U84" s="699"/>
      <c r="V84" s="700"/>
      <c r="W84" s="587"/>
      <c r="X84" s="13"/>
      <c r="Y84" s="13"/>
      <c r="Z84" s="15"/>
      <c r="AA84" s="20"/>
      <c r="AB84" s="592" t="str">
        <f t="shared" si="1"/>
        <v/>
      </c>
      <c r="AC84" s="356"/>
    </row>
    <row r="85" spans="1:29" ht="37.5" customHeight="1">
      <c r="A85" s="118"/>
      <c r="B85" s="342">
        <f t="shared" si="0"/>
        <v>32</v>
      </c>
      <c r="C85" s="685"/>
      <c r="D85" s="686"/>
      <c r="E85" s="686"/>
      <c r="F85" s="686"/>
      <c r="G85" s="686"/>
      <c r="H85" s="686"/>
      <c r="I85" s="686"/>
      <c r="J85" s="686"/>
      <c r="K85" s="686"/>
      <c r="L85" s="687"/>
      <c r="M85" s="691"/>
      <c r="N85" s="691"/>
      <c r="O85" s="691"/>
      <c r="P85" s="691"/>
      <c r="Q85" s="691"/>
      <c r="R85" s="698"/>
      <c r="S85" s="699"/>
      <c r="T85" s="699"/>
      <c r="U85" s="699"/>
      <c r="V85" s="700"/>
      <c r="W85" s="587"/>
      <c r="X85" s="13"/>
      <c r="Y85" s="13"/>
      <c r="Z85" s="15"/>
      <c r="AA85" s="20"/>
      <c r="AB85" s="592" t="str">
        <f t="shared" si="1"/>
        <v/>
      </c>
      <c r="AC85" s="356"/>
    </row>
    <row r="86" spans="1:29" ht="37.5" customHeight="1">
      <c r="A86" s="118"/>
      <c r="B86" s="342">
        <f t="shared" si="0"/>
        <v>33</v>
      </c>
      <c r="C86" s="685"/>
      <c r="D86" s="686"/>
      <c r="E86" s="686"/>
      <c r="F86" s="686"/>
      <c r="G86" s="686"/>
      <c r="H86" s="686"/>
      <c r="I86" s="686"/>
      <c r="J86" s="686"/>
      <c r="K86" s="686"/>
      <c r="L86" s="687"/>
      <c r="M86" s="691"/>
      <c r="N86" s="691"/>
      <c r="O86" s="691"/>
      <c r="P86" s="691"/>
      <c r="Q86" s="691"/>
      <c r="R86" s="698"/>
      <c r="S86" s="699"/>
      <c r="T86" s="699"/>
      <c r="U86" s="699"/>
      <c r="V86" s="700"/>
      <c r="W86" s="587"/>
      <c r="X86" s="13"/>
      <c r="Y86" s="13"/>
      <c r="Z86" s="15"/>
      <c r="AA86" s="20"/>
      <c r="AB86" s="592" t="str">
        <f t="shared" si="1"/>
        <v/>
      </c>
      <c r="AC86" s="356"/>
    </row>
    <row r="87" spans="1:29" ht="37.5" customHeight="1">
      <c r="A87" s="118"/>
      <c r="B87" s="342">
        <f t="shared" si="0"/>
        <v>34</v>
      </c>
      <c r="C87" s="685"/>
      <c r="D87" s="686"/>
      <c r="E87" s="686"/>
      <c r="F87" s="686"/>
      <c r="G87" s="686"/>
      <c r="H87" s="686"/>
      <c r="I87" s="686"/>
      <c r="J87" s="686"/>
      <c r="K87" s="686"/>
      <c r="L87" s="687"/>
      <c r="M87" s="691"/>
      <c r="N87" s="691"/>
      <c r="O87" s="691"/>
      <c r="P87" s="691"/>
      <c r="Q87" s="691"/>
      <c r="R87" s="698"/>
      <c r="S87" s="699"/>
      <c r="T87" s="699"/>
      <c r="U87" s="699"/>
      <c r="V87" s="700"/>
      <c r="W87" s="587"/>
      <c r="X87" s="13"/>
      <c r="Y87" s="13"/>
      <c r="Z87" s="15"/>
      <c r="AA87" s="20"/>
      <c r="AB87" s="592" t="str">
        <f t="shared" si="1"/>
        <v/>
      </c>
      <c r="AC87" s="356"/>
    </row>
    <row r="88" spans="1:29" ht="37.5" customHeight="1">
      <c r="A88" s="118"/>
      <c r="B88" s="342">
        <f t="shared" si="0"/>
        <v>35</v>
      </c>
      <c r="C88" s="685"/>
      <c r="D88" s="686"/>
      <c r="E88" s="686"/>
      <c r="F88" s="686"/>
      <c r="G88" s="686"/>
      <c r="H88" s="686"/>
      <c r="I88" s="686"/>
      <c r="J88" s="686"/>
      <c r="K88" s="686"/>
      <c r="L88" s="687"/>
      <c r="M88" s="691"/>
      <c r="N88" s="691"/>
      <c r="O88" s="691"/>
      <c r="P88" s="691"/>
      <c r="Q88" s="691"/>
      <c r="R88" s="698"/>
      <c r="S88" s="699"/>
      <c r="T88" s="699"/>
      <c r="U88" s="699"/>
      <c r="V88" s="700"/>
      <c r="W88" s="587"/>
      <c r="X88" s="13"/>
      <c r="Y88" s="13"/>
      <c r="Z88" s="15"/>
      <c r="AA88" s="20"/>
      <c r="AB88" s="592" t="str">
        <f t="shared" si="1"/>
        <v/>
      </c>
      <c r="AC88" s="356"/>
    </row>
    <row r="89" spans="1:29" ht="37.5" customHeight="1">
      <c r="A89" s="118"/>
      <c r="B89" s="342">
        <f t="shared" si="0"/>
        <v>36</v>
      </c>
      <c r="C89" s="685"/>
      <c r="D89" s="686"/>
      <c r="E89" s="686"/>
      <c r="F89" s="686"/>
      <c r="G89" s="686"/>
      <c r="H89" s="686"/>
      <c r="I89" s="686"/>
      <c r="J89" s="686"/>
      <c r="K89" s="686"/>
      <c r="L89" s="687"/>
      <c r="M89" s="691"/>
      <c r="N89" s="691"/>
      <c r="O89" s="691"/>
      <c r="P89" s="691"/>
      <c r="Q89" s="691"/>
      <c r="R89" s="698"/>
      <c r="S89" s="699"/>
      <c r="T89" s="699"/>
      <c r="U89" s="699"/>
      <c r="V89" s="700"/>
      <c r="W89" s="587"/>
      <c r="X89" s="13"/>
      <c r="Y89" s="13"/>
      <c r="Z89" s="15"/>
      <c r="AA89" s="20"/>
      <c r="AB89" s="592" t="str">
        <f t="shared" si="1"/>
        <v/>
      </c>
      <c r="AC89" s="356"/>
    </row>
    <row r="90" spans="1:29" ht="37.5" customHeight="1">
      <c r="A90" s="118"/>
      <c r="B90" s="342">
        <f t="shared" si="0"/>
        <v>37</v>
      </c>
      <c r="C90" s="685"/>
      <c r="D90" s="686"/>
      <c r="E90" s="686"/>
      <c r="F90" s="686"/>
      <c r="G90" s="686"/>
      <c r="H90" s="686"/>
      <c r="I90" s="686"/>
      <c r="J90" s="686"/>
      <c r="K90" s="686"/>
      <c r="L90" s="687"/>
      <c r="M90" s="691"/>
      <c r="N90" s="691"/>
      <c r="O90" s="691"/>
      <c r="P90" s="691"/>
      <c r="Q90" s="691"/>
      <c r="R90" s="698"/>
      <c r="S90" s="699"/>
      <c r="T90" s="699"/>
      <c r="U90" s="699"/>
      <c r="V90" s="700"/>
      <c r="W90" s="587"/>
      <c r="X90" s="13"/>
      <c r="Y90" s="13"/>
      <c r="Z90" s="15"/>
      <c r="AA90" s="20"/>
      <c r="AB90" s="592" t="str">
        <f t="shared" si="1"/>
        <v/>
      </c>
      <c r="AC90" s="356"/>
    </row>
    <row r="91" spans="1:29" ht="37.5" customHeight="1">
      <c r="A91" s="118"/>
      <c r="B91" s="342">
        <f t="shared" si="0"/>
        <v>38</v>
      </c>
      <c r="C91" s="685"/>
      <c r="D91" s="686"/>
      <c r="E91" s="686"/>
      <c r="F91" s="686"/>
      <c r="G91" s="686"/>
      <c r="H91" s="686"/>
      <c r="I91" s="686"/>
      <c r="J91" s="686"/>
      <c r="K91" s="686"/>
      <c r="L91" s="687"/>
      <c r="M91" s="691"/>
      <c r="N91" s="691"/>
      <c r="O91" s="691"/>
      <c r="P91" s="691"/>
      <c r="Q91" s="691"/>
      <c r="R91" s="698"/>
      <c r="S91" s="699"/>
      <c r="T91" s="699"/>
      <c r="U91" s="699"/>
      <c r="V91" s="700"/>
      <c r="W91" s="587"/>
      <c r="X91" s="13"/>
      <c r="Y91" s="13"/>
      <c r="Z91" s="15"/>
      <c r="AA91" s="20"/>
      <c r="AB91" s="592" t="str">
        <f t="shared" si="1"/>
        <v/>
      </c>
      <c r="AC91" s="356"/>
    </row>
    <row r="92" spans="1:29" ht="37.5" customHeight="1">
      <c r="A92" s="118"/>
      <c r="B92" s="342">
        <f t="shared" si="0"/>
        <v>39</v>
      </c>
      <c r="C92" s="685"/>
      <c r="D92" s="686"/>
      <c r="E92" s="686"/>
      <c r="F92" s="686"/>
      <c r="G92" s="686"/>
      <c r="H92" s="686"/>
      <c r="I92" s="686"/>
      <c r="J92" s="686"/>
      <c r="K92" s="686"/>
      <c r="L92" s="687"/>
      <c r="M92" s="691"/>
      <c r="N92" s="691"/>
      <c r="O92" s="691"/>
      <c r="P92" s="691"/>
      <c r="Q92" s="691"/>
      <c r="R92" s="698"/>
      <c r="S92" s="699"/>
      <c r="T92" s="699"/>
      <c r="U92" s="699"/>
      <c r="V92" s="700"/>
      <c r="W92" s="587"/>
      <c r="X92" s="13"/>
      <c r="Y92" s="13"/>
      <c r="Z92" s="15"/>
      <c r="AA92" s="20"/>
      <c r="AB92" s="592" t="str">
        <f t="shared" si="1"/>
        <v/>
      </c>
      <c r="AC92" s="356"/>
    </row>
    <row r="93" spans="1:29" ht="37.5" customHeight="1">
      <c r="A93" s="118"/>
      <c r="B93" s="342">
        <f t="shared" ref="B93:B119" si="2">B92+1</f>
        <v>40</v>
      </c>
      <c r="C93" s="685"/>
      <c r="D93" s="686"/>
      <c r="E93" s="686"/>
      <c r="F93" s="686"/>
      <c r="G93" s="686"/>
      <c r="H93" s="686"/>
      <c r="I93" s="686"/>
      <c r="J93" s="686"/>
      <c r="K93" s="686"/>
      <c r="L93" s="687"/>
      <c r="M93" s="691"/>
      <c r="N93" s="691"/>
      <c r="O93" s="691"/>
      <c r="P93" s="691"/>
      <c r="Q93" s="691"/>
      <c r="R93" s="698"/>
      <c r="S93" s="699"/>
      <c r="T93" s="699"/>
      <c r="U93" s="699"/>
      <c r="V93" s="700"/>
      <c r="W93" s="587"/>
      <c r="X93" s="13"/>
      <c r="Y93" s="13"/>
      <c r="Z93" s="15"/>
      <c r="AA93" s="20"/>
      <c r="AB93" s="592" t="str">
        <f t="shared" si="1"/>
        <v/>
      </c>
      <c r="AC93" s="356"/>
    </row>
    <row r="94" spans="1:29" ht="37.5" customHeight="1">
      <c r="A94" s="118"/>
      <c r="B94" s="342">
        <f t="shared" si="2"/>
        <v>41</v>
      </c>
      <c r="C94" s="685"/>
      <c r="D94" s="686"/>
      <c r="E94" s="686"/>
      <c r="F94" s="686"/>
      <c r="G94" s="686"/>
      <c r="H94" s="686"/>
      <c r="I94" s="686"/>
      <c r="J94" s="686"/>
      <c r="K94" s="686"/>
      <c r="L94" s="687"/>
      <c r="M94" s="691"/>
      <c r="N94" s="691"/>
      <c r="O94" s="691"/>
      <c r="P94" s="691"/>
      <c r="Q94" s="691"/>
      <c r="R94" s="698"/>
      <c r="S94" s="699"/>
      <c r="T94" s="699"/>
      <c r="U94" s="699"/>
      <c r="V94" s="700"/>
      <c r="W94" s="587"/>
      <c r="X94" s="13"/>
      <c r="Y94" s="13"/>
      <c r="Z94" s="15"/>
      <c r="AA94" s="20"/>
      <c r="AB94" s="592" t="str">
        <f t="shared" si="1"/>
        <v/>
      </c>
      <c r="AC94" s="356"/>
    </row>
    <row r="95" spans="1:29" ht="37.5" customHeight="1">
      <c r="A95" s="118"/>
      <c r="B95" s="342">
        <f t="shared" si="2"/>
        <v>42</v>
      </c>
      <c r="C95" s="685"/>
      <c r="D95" s="686"/>
      <c r="E95" s="686"/>
      <c r="F95" s="686"/>
      <c r="G95" s="686"/>
      <c r="H95" s="686"/>
      <c r="I95" s="686"/>
      <c r="J95" s="686"/>
      <c r="K95" s="686"/>
      <c r="L95" s="687"/>
      <c r="M95" s="691"/>
      <c r="N95" s="691"/>
      <c r="O95" s="691"/>
      <c r="P95" s="691"/>
      <c r="Q95" s="691"/>
      <c r="R95" s="698"/>
      <c r="S95" s="699"/>
      <c r="T95" s="699"/>
      <c r="U95" s="699"/>
      <c r="V95" s="700"/>
      <c r="W95" s="587"/>
      <c r="X95" s="13"/>
      <c r="Y95" s="13"/>
      <c r="Z95" s="15"/>
      <c r="AA95" s="20"/>
      <c r="AB95" s="592" t="str">
        <f t="shared" si="1"/>
        <v/>
      </c>
      <c r="AC95" s="356"/>
    </row>
    <row r="96" spans="1:29" ht="37.5" customHeight="1">
      <c r="A96" s="118"/>
      <c r="B96" s="342">
        <f t="shared" si="2"/>
        <v>43</v>
      </c>
      <c r="C96" s="685"/>
      <c r="D96" s="686"/>
      <c r="E96" s="686"/>
      <c r="F96" s="686"/>
      <c r="G96" s="686"/>
      <c r="H96" s="686"/>
      <c r="I96" s="686"/>
      <c r="J96" s="686"/>
      <c r="K96" s="686"/>
      <c r="L96" s="687"/>
      <c r="M96" s="691"/>
      <c r="N96" s="691"/>
      <c r="O96" s="691"/>
      <c r="P96" s="691"/>
      <c r="Q96" s="691"/>
      <c r="R96" s="698"/>
      <c r="S96" s="699"/>
      <c r="T96" s="699"/>
      <c r="U96" s="699"/>
      <c r="V96" s="700"/>
      <c r="W96" s="587"/>
      <c r="X96" s="13"/>
      <c r="Y96" s="13"/>
      <c r="Z96" s="15"/>
      <c r="AA96" s="20"/>
      <c r="AB96" s="592" t="str">
        <f t="shared" si="1"/>
        <v/>
      </c>
      <c r="AC96" s="356"/>
    </row>
    <row r="97" spans="1:29" ht="37.5" customHeight="1">
      <c r="A97" s="118"/>
      <c r="B97" s="342">
        <f t="shared" si="2"/>
        <v>44</v>
      </c>
      <c r="C97" s="685"/>
      <c r="D97" s="686"/>
      <c r="E97" s="686"/>
      <c r="F97" s="686"/>
      <c r="G97" s="686"/>
      <c r="H97" s="686"/>
      <c r="I97" s="686"/>
      <c r="J97" s="686"/>
      <c r="K97" s="686"/>
      <c r="L97" s="687"/>
      <c r="M97" s="691"/>
      <c r="N97" s="691"/>
      <c r="O97" s="691"/>
      <c r="P97" s="691"/>
      <c r="Q97" s="691"/>
      <c r="R97" s="698"/>
      <c r="S97" s="699"/>
      <c r="T97" s="699"/>
      <c r="U97" s="699"/>
      <c r="V97" s="700"/>
      <c r="W97" s="587"/>
      <c r="X97" s="13"/>
      <c r="Y97" s="13"/>
      <c r="Z97" s="15"/>
      <c r="AA97" s="20"/>
      <c r="AB97" s="592" t="str">
        <f t="shared" si="1"/>
        <v/>
      </c>
      <c r="AC97" s="356"/>
    </row>
    <row r="98" spans="1:29" ht="37.5" customHeight="1">
      <c r="A98" s="118"/>
      <c r="B98" s="342">
        <f t="shared" si="2"/>
        <v>45</v>
      </c>
      <c r="C98" s="685"/>
      <c r="D98" s="686"/>
      <c r="E98" s="686"/>
      <c r="F98" s="686"/>
      <c r="G98" s="686"/>
      <c r="H98" s="686"/>
      <c r="I98" s="686"/>
      <c r="J98" s="686"/>
      <c r="K98" s="686"/>
      <c r="L98" s="687"/>
      <c r="M98" s="691"/>
      <c r="N98" s="691"/>
      <c r="O98" s="691"/>
      <c r="P98" s="691"/>
      <c r="Q98" s="691"/>
      <c r="R98" s="698"/>
      <c r="S98" s="699"/>
      <c r="T98" s="699"/>
      <c r="U98" s="699"/>
      <c r="V98" s="700"/>
      <c r="W98" s="587"/>
      <c r="X98" s="13"/>
      <c r="Y98" s="13"/>
      <c r="Z98" s="15"/>
      <c r="AA98" s="20"/>
      <c r="AB98" s="592" t="str">
        <f t="shared" si="1"/>
        <v/>
      </c>
      <c r="AC98" s="356"/>
    </row>
    <row r="99" spans="1:29" ht="37.5" customHeight="1">
      <c r="A99" s="118"/>
      <c r="B99" s="342">
        <f t="shared" si="2"/>
        <v>46</v>
      </c>
      <c r="C99" s="685"/>
      <c r="D99" s="686"/>
      <c r="E99" s="686"/>
      <c r="F99" s="686"/>
      <c r="G99" s="686"/>
      <c r="H99" s="686"/>
      <c r="I99" s="686"/>
      <c r="J99" s="686"/>
      <c r="K99" s="686"/>
      <c r="L99" s="687"/>
      <c r="M99" s="691"/>
      <c r="N99" s="691"/>
      <c r="O99" s="691"/>
      <c r="P99" s="691"/>
      <c r="Q99" s="691"/>
      <c r="R99" s="698"/>
      <c r="S99" s="699"/>
      <c r="T99" s="699"/>
      <c r="U99" s="699"/>
      <c r="V99" s="700"/>
      <c r="W99" s="587"/>
      <c r="X99" s="13"/>
      <c r="Y99" s="13"/>
      <c r="Z99" s="15"/>
      <c r="AA99" s="20"/>
      <c r="AB99" s="592" t="str">
        <f t="shared" si="1"/>
        <v/>
      </c>
      <c r="AC99" s="356"/>
    </row>
    <row r="100" spans="1:29" ht="37.5" customHeight="1">
      <c r="A100" s="118"/>
      <c r="B100" s="342">
        <f t="shared" si="2"/>
        <v>47</v>
      </c>
      <c r="C100" s="685"/>
      <c r="D100" s="686"/>
      <c r="E100" s="686"/>
      <c r="F100" s="686"/>
      <c r="G100" s="686"/>
      <c r="H100" s="686"/>
      <c r="I100" s="686"/>
      <c r="J100" s="686"/>
      <c r="K100" s="686"/>
      <c r="L100" s="687"/>
      <c r="M100" s="691"/>
      <c r="N100" s="691"/>
      <c r="O100" s="691"/>
      <c r="P100" s="691"/>
      <c r="Q100" s="691"/>
      <c r="R100" s="698"/>
      <c r="S100" s="699"/>
      <c r="T100" s="699"/>
      <c r="U100" s="699"/>
      <c r="V100" s="700"/>
      <c r="W100" s="587"/>
      <c r="X100" s="13"/>
      <c r="Y100" s="13"/>
      <c r="Z100" s="15"/>
      <c r="AA100" s="20"/>
      <c r="AB100" s="592" t="str">
        <f t="shared" si="1"/>
        <v/>
      </c>
      <c r="AC100" s="356"/>
    </row>
    <row r="101" spans="1:29" ht="37.5" customHeight="1">
      <c r="A101" s="118"/>
      <c r="B101" s="342">
        <f t="shared" si="2"/>
        <v>48</v>
      </c>
      <c r="C101" s="685"/>
      <c r="D101" s="686"/>
      <c r="E101" s="686"/>
      <c r="F101" s="686"/>
      <c r="G101" s="686"/>
      <c r="H101" s="686"/>
      <c r="I101" s="686"/>
      <c r="J101" s="686"/>
      <c r="K101" s="686"/>
      <c r="L101" s="687"/>
      <c r="M101" s="691"/>
      <c r="N101" s="691"/>
      <c r="O101" s="691"/>
      <c r="P101" s="691"/>
      <c r="Q101" s="691"/>
      <c r="R101" s="698"/>
      <c r="S101" s="699"/>
      <c r="T101" s="699"/>
      <c r="U101" s="699"/>
      <c r="V101" s="700"/>
      <c r="W101" s="587"/>
      <c r="X101" s="13"/>
      <c r="Y101" s="13"/>
      <c r="Z101" s="15"/>
      <c r="AA101" s="20"/>
      <c r="AB101" s="592" t="str">
        <f t="shared" si="1"/>
        <v/>
      </c>
      <c r="AC101" s="356"/>
    </row>
    <row r="102" spans="1:29" ht="37.5" customHeight="1">
      <c r="A102" s="118"/>
      <c r="B102" s="342">
        <f t="shared" si="2"/>
        <v>49</v>
      </c>
      <c r="C102" s="685"/>
      <c r="D102" s="686"/>
      <c r="E102" s="686"/>
      <c r="F102" s="686"/>
      <c r="G102" s="686"/>
      <c r="H102" s="686"/>
      <c r="I102" s="686"/>
      <c r="J102" s="686"/>
      <c r="K102" s="686"/>
      <c r="L102" s="687"/>
      <c r="M102" s="691"/>
      <c r="N102" s="691"/>
      <c r="O102" s="691"/>
      <c r="P102" s="691"/>
      <c r="Q102" s="691"/>
      <c r="R102" s="698"/>
      <c r="S102" s="699"/>
      <c r="T102" s="699"/>
      <c r="U102" s="699"/>
      <c r="V102" s="700"/>
      <c r="W102" s="587"/>
      <c r="X102" s="13"/>
      <c r="Y102" s="13"/>
      <c r="Z102" s="15"/>
      <c r="AA102" s="20"/>
      <c r="AB102" s="592" t="str">
        <f t="shared" si="1"/>
        <v/>
      </c>
      <c r="AC102" s="356"/>
    </row>
    <row r="103" spans="1:29" ht="37.5" customHeight="1">
      <c r="A103" s="118"/>
      <c r="B103" s="342">
        <f t="shared" si="2"/>
        <v>50</v>
      </c>
      <c r="C103" s="685"/>
      <c r="D103" s="686"/>
      <c r="E103" s="686"/>
      <c r="F103" s="686"/>
      <c r="G103" s="686"/>
      <c r="H103" s="686"/>
      <c r="I103" s="686"/>
      <c r="J103" s="686"/>
      <c r="K103" s="686"/>
      <c r="L103" s="687"/>
      <c r="M103" s="691"/>
      <c r="N103" s="691"/>
      <c r="O103" s="691"/>
      <c r="P103" s="691"/>
      <c r="Q103" s="691"/>
      <c r="R103" s="698"/>
      <c r="S103" s="699"/>
      <c r="T103" s="699"/>
      <c r="U103" s="699"/>
      <c r="V103" s="700"/>
      <c r="W103" s="587"/>
      <c r="X103" s="13"/>
      <c r="Y103" s="13"/>
      <c r="Z103" s="15"/>
      <c r="AA103" s="20"/>
      <c r="AB103" s="592" t="str">
        <f t="shared" si="1"/>
        <v/>
      </c>
      <c r="AC103" s="356"/>
    </row>
    <row r="104" spans="1:29" ht="37.5" customHeight="1">
      <c r="A104" s="118"/>
      <c r="B104" s="342">
        <f t="shared" si="2"/>
        <v>51</v>
      </c>
      <c r="C104" s="685"/>
      <c r="D104" s="686"/>
      <c r="E104" s="686"/>
      <c r="F104" s="686"/>
      <c r="G104" s="686"/>
      <c r="H104" s="686"/>
      <c r="I104" s="686"/>
      <c r="J104" s="686"/>
      <c r="K104" s="686"/>
      <c r="L104" s="687"/>
      <c r="M104" s="691"/>
      <c r="N104" s="691"/>
      <c r="O104" s="691"/>
      <c r="P104" s="691"/>
      <c r="Q104" s="691"/>
      <c r="R104" s="698"/>
      <c r="S104" s="699"/>
      <c r="T104" s="699"/>
      <c r="U104" s="699"/>
      <c r="V104" s="700"/>
      <c r="W104" s="587"/>
      <c r="X104" s="13"/>
      <c r="Y104" s="13"/>
      <c r="Z104" s="15"/>
      <c r="AA104" s="20"/>
      <c r="AB104" s="592" t="str">
        <f t="shared" si="1"/>
        <v/>
      </c>
      <c r="AC104" s="356"/>
    </row>
    <row r="105" spans="1:29" ht="37.5" customHeight="1">
      <c r="A105" s="118"/>
      <c r="B105" s="342">
        <f t="shared" si="2"/>
        <v>52</v>
      </c>
      <c r="C105" s="685"/>
      <c r="D105" s="686"/>
      <c r="E105" s="686"/>
      <c r="F105" s="686"/>
      <c r="G105" s="686"/>
      <c r="H105" s="686"/>
      <c r="I105" s="686"/>
      <c r="J105" s="686"/>
      <c r="K105" s="686"/>
      <c r="L105" s="687"/>
      <c r="M105" s="691"/>
      <c r="N105" s="691"/>
      <c r="O105" s="691"/>
      <c r="P105" s="691"/>
      <c r="Q105" s="691"/>
      <c r="R105" s="698"/>
      <c r="S105" s="699"/>
      <c r="T105" s="699"/>
      <c r="U105" s="699"/>
      <c r="V105" s="700"/>
      <c r="W105" s="587"/>
      <c r="X105" s="13"/>
      <c r="Y105" s="13"/>
      <c r="Z105" s="15"/>
      <c r="AA105" s="20"/>
      <c r="AB105" s="592" t="str">
        <f t="shared" si="1"/>
        <v/>
      </c>
      <c r="AC105" s="356"/>
    </row>
    <row r="106" spans="1:29" ht="37.5" customHeight="1">
      <c r="A106" s="118"/>
      <c r="B106" s="342">
        <f t="shared" si="2"/>
        <v>53</v>
      </c>
      <c r="C106" s="685"/>
      <c r="D106" s="686"/>
      <c r="E106" s="686"/>
      <c r="F106" s="686"/>
      <c r="G106" s="686"/>
      <c r="H106" s="686"/>
      <c r="I106" s="686"/>
      <c r="J106" s="686"/>
      <c r="K106" s="686"/>
      <c r="L106" s="687"/>
      <c r="M106" s="691"/>
      <c r="N106" s="691"/>
      <c r="O106" s="691"/>
      <c r="P106" s="691"/>
      <c r="Q106" s="691"/>
      <c r="R106" s="698"/>
      <c r="S106" s="699"/>
      <c r="T106" s="699"/>
      <c r="U106" s="699"/>
      <c r="V106" s="700"/>
      <c r="W106" s="587"/>
      <c r="X106" s="13"/>
      <c r="Y106" s="13"/>
      <c r="Z106" s="15"/>
      <c r="AA106" s="20"/>
      <c r="AB106" s="592" t="str">
        <f t="shared" si="1"/>
        <v/>
      </c>
      <c r="AC106" s="356"/>
    </row>
    <row r="107" spans="1:29" ht="37.5" customHeight="1">
      <c r="A107" s="118"/>
      <c r="B107" s="342">
        <f t="shared" si="2"/>
        <v>54</v>
      </c>
      <c r="C107" s="685"/>
      <c r="D107" s="686"/>
      <c r="E107" s="686"/>
      <c r="F107" s="686"/>
      <c r="G107" s="686"/>
      <c r="H107" s="686"/>
      <c r="I107" s="686"/>
      <c r="J107" s="686"/>
      <c r="K107" s="686"/>
      <c r="L107" s="687"/>
      <c r="M107" s="691"/>
      <c r="N107" s="691"/>
      <c r="O107" s="691"/>
      <c r="P107" s="691"/>
      <c r="Q107" s="691"/>
      <c r="R107" s="698"/>
      <c r="S107" s="699"/>
      <c r="T107" s="699"/>
      <c r="U107" s="699"/>
      <c r="V107" s="700"/>
      <c r="W107" s="587"/>
      <c r="X107" s="13"/>
      <c r="Y107" s="13"/>
      <c r="Z107" s="15"/>
      <c r="AA107" s="20"/>
      <c r="AB107" s="592" t="str">
        <f t="shared" si="1"/>
        <v/>
      </c>
      <c r="AC107" s="356"/>
    </row>
    <row r="108" spans="1:29" ht="37.5" customHeight="1">
      <c r="A108" s="118"/>
      <c r="B108" s="342">
        <f t="shared" si="2"/>
        <v>55</v>
      </c>
      <c r="C108" s="685"/>
      <c r="D108" s="686"/>
      <c r="E108" s="686"/>
      <c r="F108" s="686"/>
      <c r="G108" s="686"/>
      <c r="H108" s="686"/>
      <c r="I108" s="686"/>
      <c r="J108" s="686"/>
      <c r="K108" s="686"/>
      <c r="L108" s="687"/>
      <c r="M108" s="691"/>
      <c r="N108" s="691"/>
      <c r="O108" s="691"/>
      <c r="P108" s="691"/>
      <c r="Q108" s="691"/>
      <c r="R108" s="698"/>
      <c r="S108" s="699"/>
      <c r="T108" s="699"/>
      <c r="U108" s="699"/>
      <c r="V108" s="700"/>
      <c r="W108" s="587"/>
      <c r="X108" s="13"/>
      <c r="Y108" s="13"/>
      <c r="Z108" s="15"/>
      <c r="AA108" s="20"/>
      <c r="AB108" s="592" t="str">
        <f t="shared" si="1"/>
        <v/>
      </c>
      <c r="AC108" s="356"/>
    </row>
    <row r="109" spans="1:29" ht="37.5" customHeight="1">
      <c r="A109" s="118"/>
      <c r="B109" s="342">
        <f t="shared" si="2"/>
        <v>56</v>
      </c>
      <c r="C109" s="685"/>
      <c r="D109" s="686"/>
      <c r="E109" s="686"/>
      <c r="F109" s="686"/>
      <c r="G109" s="686"/>
      <c r="H109" s="686"/>
      <c r="I109" s="686"/>
      <c r="J109" s="686"/>
      <c r="K109" s="686"/>
      <c r="L109" s="687"/>
      <c r="M109" s="691"/>
      <c r="N109" s="691"/>
      <c r="O109" s="691"/>
      <c r="P109" s="691"/>
      <c r="Q109" s="691"/>
      <c r="R109" s="698"/>
      <c r="S109" s="699"/>
      <c r="T109" s="699"/>
      <c r="U109" s="699"/>
      <c r="V109" s="700"/>
      <c r="W109" s="587"/>
      <c r="X109" s="13"/>
      <c r="Y109" s="13"/>
      <c r="Z109" s="15"/>
      <c r="AA109" s="20"/>
      <c r="AB109" s="592" t="str">
        <f t="shared" si="1"/>
        <v/>
      </c>
      <c r="AC109" s="356"/>
    </row>
    <row r="110" spans="1:29" ht="37.5" customHeight="1">
      <c r="A110" s="118"/>
      <c r="B110" s="342">
        <f t="shared" si="2"/>
        <v>57</v>
      </c>
      <c r="C110" s="685"/>
      <c r="D110" s="686"/>
      <c r="E110" s="686"/>
      <c r="F110" s="686"/>
      <c r="G110" s="686"/>
      <c r="H110" s="686"/>
      <c r="I110" s="686"/>
      <c r="J110" s="686"/>
      <c r="K110" s="686"/>
      <c r="L110" s="687"/>
      <c r="M110" s="691"/>
      <c r="N110" s="691"/>
      <c r="O110" s="691"/>
      <c r="P110" s="691"/>
      <c r="Q110" s="691"/>
      <c r="R110" s="698"/>
      <c r="S110" s="699"/>
      <c r="T110" s="699"/>
      <c r="U110" s="699"/>
      <c r="V110" s="700"/>
      <c r="W110" s="587"/>
      <c r="X110" s="13"/>
      <c r="Y110" s="13"/>
      <c r="Z110" s="15"/>
      <c r="AA110" s="20"/>
      <c r="AB110" s="592" t="str">
        <f t="shared" si="1"/>
        <v/>
      </c>
      <c r="AC110" s="356"/>
    </row>
    <row r="111" spans="1:29" ht="37.5" customHeight="1">
      <c r="A111" s="118"/>
      <c r="B111" s="342">
        <f t="shared" si="2"/>
        <v>58</v>
      </c>
      <c r="C111" s="685"/>
      <c r="D111" s="686"/>
      <c r="E111" s="686"/>
      <c r="F111" s="686"/>
      <c r="G111" s="686"/>
      <c r="H111" s="686"/>
      <c r="I111" s="686"/>
      <c r="J111" s="686"/>
      <c r="K111" s="686"/>
      <c r="L111" s="687"/>
      <c r="M111" s="691"/>
      <c r="N111" s="691"/>
      <c r="O111" s="691"/>
      <c r="P111" s="691"/>
      <c r="Q111" s="691"/>
      <c r="R111" s="698"/>
      <c r="S111" s="699"/>
      <c r="T111" s="699"/>
      <c r="U111" s="699"/>
      <c r="V111" s="700"/>
      <c r="W111" s="587"/>
      <c r="X111" s="13"/>
      <c r="Y111" s="13"/>
      <c r="Z111" s="15"/>
      <c r="AA111" s="20"/>
      <c r="AB111" s="592" t="str">
        <f t="shared" si="1"/>
        <v/>
      </c>
      <c r="AC111" s="356"/>
    </row>
    <row r="112" spans="1:29" ht="37.5" customHeight="1">
      <c r="A112" s="118"/>
      <c r="B112" s="342">
        <f t="shared" si="2"/>
        <v>59</v>
      </c>
      <c r="C112" s="685"/>
      <c r="D112" s="686"/>
      <c r="E112" s="686"/>
      <c r="F112" s="686"/>
      <c r="G112" s="686"/>
      <c r="H112" s="686"/>
      <c r="I112" s="686"/>
      <c r="J112" s="686"/>
      <c r="K112" s="686"/>
      <c r="L112" s="687"/>
      <c r="M112" s="691"/>
      <c r="N112" s="691"/>
      <c r="O112" s="691"/>
      <c r="P112" s="691"/>
      <c r="Q112" s="691"/>
      <c r="R112" s="698"/>
      <c r="S112" s="699"/>
      <c r="T112" s="699"/>
      <c r="U112" s="699"/>
      <c r="V112" s="700"/>
      <c r="W112" s="587"/>
      <c r="X112" s="13"/>
      <c r="Y112" s="13"/>
      <c r="Z112" s="15"/>
      <c r="AA112" s="20"/>
      <c r="AB112" s="592" t="str">
        <f t="shared" si="1"/>
        <v/>
      </c>
      <c r="AC112" s="356"/>
    </row>
    <row r="113" spans="1:29" ht="37.5" customHeight="1">
      <c r="A113" s="118"/>
      <c r="B113" s="342">
        <f t="shared" si="2"/>
        <v>60</v>
      </c>
      <c r="C113" s="685"/>
      <c r="D113" s="686"/>
      <c r="E113" s="686"/>
      <c r="F113" s="686"/>
      <c r="G113" s="686"/>
      <c r="H113" s="686"/>
      <c r="I113" s="686"/>
      <c r="J113" s="686"/>
      <c r="K113" s="686"/>
      <c r="L113" s="687"/>
      <c r="M113" s="691"/>
      <c r="N113" s="691"/>
      <c r="O113" s="691"/>
      <c r="P113" s="691"/>
      <c r="Q113" s="691"/>
      <c r="R113" s="698"/>
      <c r="S113" s="699"/>
      <c r="T113" s="699"/>
      <c r="U113" s="699"/>
      <c r="V113" s="700"/>
      <c r="W113" s="587"/>
      <c r="X113" s="13"/>
      <c r="Y113" s="13"/>
      <c r="Z113" s="15"/>
      <c r="AA113" s="20"/>
      <c r="AB113" s="592" t="str">
        <f t="shared" si="1"/>
        <v/>
      </c>
      <c r="AC113" s="356"/>
    </row>
    <row r="114" spans="1:29" ht="37.5" customHeight="1">
      <c r="A114" s="118"/>
      <c r="B114" s="342">
        <f t="shared" si="2"/>
        <v>61</v>
      </c>
      <c r="C114" s="685"/>
      <c r="D114" s="686"/>
      <c r="E114" s="686"/>
      <c r="F114" s="686"/>
      <c r="G114" s="686"/>
      <c r="H114" s="686"/>
      <c r="I114" s="686"/>
      <c r="J114" s="686"/>
      <c r="K114" s="686"/>
      <c r="L114" s="687"/>
      <c r="M114" s="691"/>
      <c r="N114" s="691"/>
      <c r="O114" s="691"/>
      <c r="P114" s="691"/>
      <c r="Q114" s="691"/>
      <c r="R114" s="698"/>
      <c r="S114" s="699"/>
      <c r="T114" s="699"/>
      <c r="U114" s="699"/>
      <c r="V114" s="700"/>
      <c r="W114" s="587"/>
      <c r="X114" s="13"/>
      <c r="Y114" s="13"/>
      <c r="Z114" s="15"/>
      <c r="AA114" s="20"/>
      <c r="AB114" s="592" t="str">
        <f t="shared" si="1"/>
        <v/>
      </c>
      <c r="AC114" s="356"/>
    </row>
    <row r="115" spans="1:29" ht="37.5" customHeight="1">
      <c r="A115" s="118"/>
      <c r="B115" s="342">
        <f t="shared" si="2"/>
        <v>62</v>
      </c>
      <c r="C115" s="685"/>
      <c r="D115" s="686"/>
      <c r="E115" s="686"/>
      <c r="F115" s="686"/>
      <c r="G115" s="686"/>
      <c r="H115" s="686"/>
      <c r="I115" s="686"/>
      <c r="J115" s="686"/>
      <c r="K115" s="686"/>
      <c r="L115" s="687"/>
      <c r="M115" s="691"/>
      <c r="N115" s="691"/>
      <c r="O115" s="691"/>
      <c r="P115" s="691"/>
      <c r="Q115" s="691"/>
      <c r="R115" s="698"/>
      <c r="S115" s="699"/>
      <c r="T115" s="699"/>
      <c r="U115" s="699"/>
      <c r="V115" s="700"/>
      <c r="W115" s="587"/>
      <c r="X115" s="13"/>
      <c r="Y115" s="13"/>
      <c r="Z115" s="15"/>
      <c r="AA115" s="20"/>
      <c r="AB115" s="592" t="str">
        <f t="shared" si="1"/>
        <v/>
      </c>
      <c r="AC115" s="356"/>
    </row>
    <row r="116" spans="1:29" ht="37.5" customHeight="1">
      <c r="A116" s="118"/>
      <c r="B116" s="342">
        <f t="shared" si="2"/>
        <v>63</v>
      </c>
      <c r="C116" s="685"/>
      <c r="D116" s="686"/>
      <c r="E116" s="686"/>
      <c r="F116" s="686"/>
      <c r="G116" s="686"/>
      <c r="H116" s="686"/>
      <c r="I116" s="686"/>
      <c r="J116" s="686"/>
      <c r="K116" s="686"/>
      <c r="L116" s="687"/>
      <c r="M116" s="691"/>
      <c r="N116" s="691"/>
      <c r="O116" s="691"/>
      <c r="P116" s="691"/>
      <c r="Q116" s="691"/>
      <c r="R116" s="698"/>
      <c r="S116" s="699"/>
      <c r="T116" s="699"/>
      <c r="U116" s="699"/>
      <c r="V116" s="700"/>
      <c r="W116" s="587"/>
      <c r="X116" s="13"/>
      <c r="Y116" s="13"/>
      <c r="Z116" s="15"/>
      <c r="AA116" s="20"/>
      <c r="AB116" s="592" t="str">
        <f t="shared" si="1"/>
        <v/>
      </c>
      <c r="AC116" s="356"/>
    </row>
    <row r="117" spans="1:29" ht="37.5" customHeight="1">
      <c r="A117" s="118"/>
      <c r="B117" s="342">
        <f t="shared" si="2"/>
        <v>64</v>
      </c>
      <c r="C117" s="685"/>
      <c r="D117" s="686"/>
      <c r="E117" s="686"/>
      <c r="F117" s="686"/>
      <c r="G117" s="686"/>
      <c r="H117" s="686"/>
      <c r="I117" s="686"/>
      <c r="J117" s="686"/>
      <c r="K117" s="686"/>
      <c r="L117" s="687"/>
      <c r="M117" s="691"/>
      <c r="N117" s="691"/>
      <c r="O117" s="691"/>
      <c r="P117" s="691"/>
      <c r="Q117" s="691"/>
      <c r="R117" s="698"/>
      <c r="S117" s="699"/>
      <c r="T117" s="699"/>
      <c r="U117" s="699"/>
      <c r="V117" s="700"/>
      <c r="W117" s="587"/>
      <c r="X117" s="13"/>
      <c r="Y117" s="13"/>
      <c r="Z117" s="15"/>
      <c r="AA117" s="20"/>
      <c r="AB117" s="592" t="str">
        <f t="shared" si="1"/>
        <v/>
      </c>
      <c r="AC117" s="356"/>
    </row>
    <row r="118" spans="1:29" ht="37.5" customHeight="1">
      <c r="A118" s="118"/>
      <c r="B118" s="342">
        <f t="shared" si="2"/>
        <v>65</v>
      </c>
      <c r="C118" s="685"/>
      <c r="D118" s="686"/>
      <c r="E118" s="686"/>
      <c r="F118" s="686"/>
      <c r="G118" s="686"/>
      <c r="H118" s="686"/>
      <c r="I118" s="686"/>
      <c r="J118" s="686"/>
      <c r="K118" s="686"/>
      <c r="L118" s="687"/>
      <c r="M118" s="691"/>
      <c r="N118" s="691"/>
      <c r="O118" s="691"/>
      <c r="P118" s="691"/>
      <c r="Q118" s="691"/>
      <c r="R118" s="698"/>
      <c r="S118" s="699"/>
      <c r="T118" s="699"/>
      <c r="U118" s="699"/>
      <c r="V118" s="700"/>
      <c r="W118" s="587"/>
      <c r="X118" s="13"/>
      <c r="Y118" s="13"/>
      <c r="Z118" s="15"/>
      <c r="AA118" s="20"/>
      <c r="AB118" s="592" t="str">
        <f t="shared" si="1"/>
        <v/>
      </c>
      <c r="AC118" s="356"/>
    </row>
    <row r="119" spans="1:29" ht="37.5" customHeight="1">
      <c r="A119" s="118"/>
      <c r="B119" s="342">
        <f t="shared" si="2"/>
        <v>66</v>
      </c>
      <c r="C119" s="685"/>
      <c r="D119" s="686"/>
      <c r="E119" s="686"/>
      <c r="F119" s="686"/>
      <c r="G119" s="686"/>
      <c r="H119" s="686"/>
      <c r="I119" s="686"/>
      <c r="J119" s="686"/>
      <c r="K119" s="686"/>
      <c r="L119" s="687"/>
      <c r="M119" s="691"/>
      <c r="N119" s="691"/>
      <c r="O119" s="691"/>
      <c r="P119" s="691"/>
      <c r="Q119" s="691"/>
      <c r="R119" s="698"/>
      <c r="S119" s="699"/>
      <c r="T119" s="699"/>
      <c r="U119" s="699"/>
      <c r="V119" s="700"/>
      <c r="W119" s="587"/>
      <c r="X119" s="13"/>
      <c r="Y119" s="13"/>
      <c r="Z119" s="15"/>
      <c r="AA119" s="20"/>
      <c r="AB119" s="592" t="str">
        <f t="shared" si="1"/>
        <v/>
      </c>
      <c r="AC119" s="356"/>
    </row>
    <row r="120" spans="1:29" ht="37.5" customHeight="1">
      <c r="A120" s="118"/>
      <c r="B120" s="342">
        <f t="shared" ref="B120:B145" si="3">B119+1</f>
        <v>67</v>
      </c>
      <c r="C120" s="685"/>
      <c r="D120" s="686"/>
      <c r="E120" s="686"/>
      <c r="F120" s="686"/>
      <c r="G120" s="686"/>
      <c r="H120" s="686"/>
      <c r="I120" s="686"/>
      <c r="J120" s="686"/>
      <c r="K120" s="686"/>
      <c r="L120" s="687"/>
      <c r="M120" s="691"/>
      <c r="N120" s="691"/>
      <c r="O120" s="691"/>
      <c r="P120" s="691"/>
      <c r="Q120" s="691"/>
      <c r="R120" s="698"/>
      <c r="S120" s="699"/>
      <c r="T120" s="699"/>
      <c r="U120" s="699"/>
      <c r="V120" s="700"/>
      <c r="W120" s="587"/>
      <c r="X120" s="13"/>
      <c r="Y120" s="13"/>
      <c r="Z120" s="15"/>
      <c r="AA120" s="20"/>
      <c r="AB120" s="592" t="str">
        <f t="shared" ref="AB120:AB153" si="4">IF(Z120-AA120=0,"",Z120-AA120)</f>
        <v/>
      </c>
      <c r="AC120" s="356"/>
    </row>
    <row r="121" spans="1:29" ht="37.5" customHeight="1">
      <c r="A121" s="118"/>
      <c r="B121" s="342">
        <f t="shared" si="3"/>
        <v>68</v>
      </c>
      <c r="C121" s="685"/>
      <c r="D121" s="686"/>
      <c r="E121" s="686"/>
      <c r="F121" s="686"/>
      <c r="G121" s="686"/>
      <c r="H121" s="686"/>
      <c r="I121" s="686"/>
      <c r="J121" s="686"/>
      <c r="K121" s="686"/>
      <c r="L121" s="687"/>
      <c r="M121" s="691"/>
      <c r="N121" s="691"/>
      <c r="O121" s="691"/>
      <c r="P121" s="691"/>
      <c r="Q121" s="691"/>
      <c r="R121" s="698"/>
      <c r="S121" s="699"/>
      <c r="T121" s="699"/>
      <c r="U121" s="699"/>
      <c r="V121" s="700"/>
      <c r="W121" s="587"/>
      <c r="X121" s="13"/>
      <c r="Y121" s="13"/>
      <c r="Z121" s="15"/>
      <c r="AA121" s="20"/>
      <c r="AB121" s="592" t="str">
        <f t="shared" si="4"/>
        <v/>
      </c>
      <c r="AC121" s="356"/>
    </row>
    <row r="122" spans="1:29" ht="37.5" customHeight="1">
      <c r="A122" s="118"/>
      <c r="B122" s="342">
        <f t="shared" si="3"/>
        <v>69</v>
      </c>
      <c r="C122" s="685"/>
      <c r="D122" s="686"/>
      <c r="E122" s="686"/>
      <c r="F122" s="686"/>
      <c r="G122" s="686"/>
      <c r="H122" s="686"/>
      <c r="I122" s="686"/>
      <c r="J122" s="686"/>
      <c r="K122" s="686"/>
      <c r="L122" s="687"/>
      <c r="M122" s="691"/>
      <c r="N122" s="691"/>
      <c r="O122" s="691"/>
      <c r="P122" s="691"/>
      <c r="Q122" s="691"/>
      <c r="R122" s="698"/>
      <c r="S122" s="699"/>
      <c r="T122" s="699"/>
      <c r="U122" s="699"/>
      <c r="V122" s="700"/>
      <c r="W122" s="587"/>
      <c r="X122" s="13"/>
      <c r="Y122" s="13"/>
      <c r="Z122" s="15"/>
      <c r="AA122" s="20"/>
      <c r="AB122" s="592" t="str">
        <f t="shared" si="4"/>
        <v/>
      </c>
      <c r="AC122" s="356"/>
    </row>
    <row r="123" spans="1:29" ht="37.5" customHeight="1">
      <c r="A123" s="118"/>
      <c r="B123" s="342">
        <f t="shared" si="3"/>
        <v>70</v>
      </c>
      <c r="C123" s="685"/>
      <c r="D123" s="686"/>
      <c r="E123" s="686"/>
      <c r="F123" s="686"/>
      <c r="G123" s="686"/>
      <c r="H123" s="686"/>
      <c r="I123" s="686"/>
      <c r="J123" s="686"/>
      <c r="K123" s="686"/>
      <c r="L123" s="687"/>
      <c r="M123" s="691"/>
      <c r="N123" s="691"/>
      <c r="O123" s="691"/>
      <c r="P123" s="691"/>
      <c r="Q123" s="691"/>
      <c r="R123" s="698"/>
      <c r="S123" s="699"/>
      <c r="T123" s="699"/>
      <c r="U123" s="699"/>
      <c r="V123" s="700"/>
      <c r="W123" s="587"/>
      <c r="X123" s="13"/>
      <c r="Y123" s="13"/>
      <c r="Z123" s="15"/>
      <c r="AA123" s="20"/>
      <c r="AB123" s="592" t="str">
        <f t="shared" si="4"/>
        <v/>
      </c>
      <c r="AC123" s="356"/>
    </row>
    <row r="124" spans="1:29" ht="37.5" customHeight="1">
      <c r="A124" s="118"/>
      <c r="B124" s="342">
        <f t="shared" si="3"/>
        <v>71</v>
      </c>
      <c r="C124" s="685"/>
      <c r="D124" s="686"/>
      <c r="E124" s="686"/>
      <c r="F124" s="686"/>
      <c r="G124" s="686"/>
      <c r="H124" s="686"/>
      <c r="I124" s="686"/>
      <c r="J124" s="686"/>
      <c r="K124" s="686"/>
      <c r="L124" s="687"/>
      <c r="M124" s="691"/>
      <c r="N124" s="691"/>
      <c r="O124" s="691"/>
      <c r="P124" s="691"/>
      <c r="Q124" s="691"/>
      <c r="R124" s="698"/>
      <c r="S124" s="699"/>
      <c r="T124" s="699"/>
      <c r="U124" s="699"/>
      <c r="V124" s="700"/>
      <c r="W124" s="587"/>
      <c r="X124" s="13"/>
      <c r="Y124" s="13"/>
      <c r="Z124" s="15"/>
      <c r="AA124" s="20"/>
      <c r="AB124" s="592" t="str">
        <f t="shared" si="4"/>
        <v/>
      </c>
      <c r="AC124" s="356"/>
    </row>
    <row r="125" spans="1:29" ht="37.5" customHeight="1">
      <c r="A125" s="118"/>
      <c r="B125" s="342">
        <f t="shared" si="3"/>
        <v>72</v>
      </c>
      <c r="C125" s="685"/>
      <c r="D125" s="686"/>
      <c r="E125" s="686"/>
      <c r="F125" s="686"/>
      <c r="G125" s="686"/>
      <c r="H125" s="686"/>
      <c r="I125" s="686"/>
      <c r="J125" s="686"/>
      <c r="K125" s="686"/>
      <c r="L125" s="687"/>
      <c r="M125" s="691"/>
      <c r="N125" s="691"/>
      <c r="O125" s="691"/>
      <c r="P125" s="691"/>
      <c r="Q125" s="691"/>
      <c r="R125" s="698"/>
      <c r="S125" s="699"/>
      <c r="T125" s="699"/>
      <c r="U125" s="699"/>
      <c r="V125" s="700"/>
      <c r="W125" s="587"/>
      <c r="X125" s="13"/>
      <c r="Y125" s="13"/>
      <c r="Z125" s="15"/>
      <c r="AA125" s="20"/>
      <c r="AB125" s="592" t="str">
        <f t="shared" si="4"/>
        <v/>
      </c>
      <c r="AC125" s="356"/>
    </row>
    <row r="126" spans="1:29" ht="37.5" customHeight="1">
      <c r="A126" s="118"/>
      <c r="B126" s="342">
        <f t="shared" si="3"/>
        <v>73</v>
      </c>
      <c r="C126" s="685"/>
      <c r="D126" s="686"/>
      <c r="E126" s="686"/>
      <c r="F126" s="686"/>
      <c r="G126" s="686"/>
      <c r="H126" s="686"/>
      <c r="I126" s="686"/>
      <c r="J126" s="686"/>
      <c r="K126" s="686"/>
      <c r="L126" s="687"/>
      <c r="M126" s="691"/>
      <c r="N126" s="691"/>
      <c r="O126" s="691"/>
      <c r="P126" s="691"/>
      <c r="Q126" s="691"/>
      <c r="R126" s="698"/>
      <c r="S126" s="699"/>
      <c r="T126" s="699"/>
      <c r="U126" s="699"/>
      <c r="V126" s="700"/>
      <c r="W126" s="587"/>
      <c r="X126" s="13"/>
      <c r="Y126" s="13"/>
      <c r="Z126" s="15"/>
      <c r="AA126" s="20"/>
      <c r="AB126" s="592" t="str">
        <f t="shared" si="4"/>
        <v/>
      </c>
      <c r="AC126" s="356"/>
    </row>
    <row r="127" spans="1:29" ht="37.5" customHeight="1">
      <c r="A127" s="118"/>
      <c r="B127" s="342">
        <f t="shared" si="3"/>
        <v>74</v>
      </c>
      <c r="C127" s="685"/>
      <c r="D127" s="686"/>
      <c r="E127" s="686"/>
      <c r="F127" s="686"/>
      <c r="G127" s="686"/>
      <c r="H127" s="686"/>
      <c r="I127" s="686"/>
      <c r="J127" s="686"/>
      <c r="K127" s="686"/>
      <c r="L127" s="687"/>
      <c r="M127" s="691"/>
      <c r="N127" s="691"/>
      <c r="O127" s="691"/>
      <c r="P127" s="691"/>
      <c r="Q127" s="691"/>
      <c r="R127" s="698"/>
      <c r="S127" s="699"/>
      <c r="T127" s="699"/>
      <c r="U127" s="699"/>
      <c r="V127" s="700"/>
      <c r="W127" s="587"/>
      <c r="X127" s="13"/>
      <c r="Y127" s="13"/>
      <c r="Z127" s="15"/>
      <c r="AA127" s="20"/>
      <c r="AB127" s="592" t="str">
        <f t="shared" si="4"/>
        <v/>
      </c>
      <c r="AC127" s="356"/>
    </row>
    <row r="128" spans="1:29" ht="37.5" customHeight="1">
      <c r="A128" s="118"/>
      <c r="B128" s="342">
        <f t="shared" si="3"/>
        <v>75</v>
      </c>
      <c r="C128" s="685"/>
      <c r="D128" s="686"/>
      <c r="E128" s="686"/>
      <c r="F128" s="686"/>
      <c r="G128" s="686"/>
      <c r="H128" s="686"/>
      <c r="I128" s="686"/>
      <c r="J128" s="686"/>
      <c r="K128" s="686"/>
      <c r="L128" s="687"/>
      <c r="M128" s="691"/>
      <c r="N128" s="691"/>
      <c r="O128" s="691"/>
      <c r="P128" s="691"/>
      <c r="Q128" s="691"/>
      <c r="R128" s="698"/>
      <c r="S128" s="699"/>
      <c r="T128" s="699"/>
      <c r="U128" s="699"/>
      <c r="V128" s="700"/>
      <c r="W128" s="587"/>
      <c r="X128" s="13"/>
      <c r="Y128" s="13"/>
      <c r="Z128" s="15"/>
      <c r="AA128" s="20"/>
      <c r="AB128" s="592" t="str">
        <f t="shared" si="4"/>
        <v/>
      </c>
      <c r="AC128" s="356"/>
    </row>
    <row r="129" spans="1:29" ht="37.5" customHeight="1">
      <c r="A129" s="118"/>
      <c r="B129" s="342">
        <f t="shared" si="3"/>
        <v>76</v>
      </c>
      <c r="C129" s="685"/>
      <c r="D129" s="686"/>
      <c r="E129" s="686"/>
      <c r="F129" s="686"/>
      <c r="G129" s="686"/>
      <c r="H129" s="686"/>
      <c r="I129" s="686"/>
      <c r="J129" s="686"/>
      <c r="K129" s="686"/>
      <c r="L129" s="687"/>
      <c r="M129" s="691"/>
      <c r="N129" s="691"/>
      <c r="O129" s="691"/>
      <c r="P129" s="691"/>
      <c r="Q129" s="691"/>
      <c r="R129" s="698"/>
      <c r="S129" s="699"/>
      <c r="T129" s="699"/>
      <c r="U129" s="699"/>
      <c r="V129" s="700"/>
      <c r="W129" s="587"/>
      <c r="X129" s="13"/>
      <c r="Y129" s="13"/>
      <c r="Z129" s="15"/>
      <c r="AA129" s="20"/>
      <c r="AB129" s="592" t="str">
        <f t="shared" si="4"/>
        <v/>
      </c>
      <c r="AC129" s="356"/>
    </row>
    <row r="130" spans="1:29" ht="37.5" customHeight="1">
      <c r="A130" s="118"/>
      <c r="B130" s="342">
        <f t="shared" si="3"/>
        <v>77</v>
      </c>
      <c r="C130" s="685"/>
      <c r="D130" s="686"/>
      <c r="E130" s="686"/>
      <c r="F130" s="686"/>
      <c r="G130" s="686"/>
      <c r="H130" s="686"/>
      <c r="I130" s="686"/>
      <c r="J130" s="686"/>
      <c r="K130" s="686"/>
      <c r="L130" s="687"/>
      <c r="M130" s="691"/>
      <c r="N130" s="691"/>
      <c r="O130" s="691"/>
      <c r="P130" s="691"/>
      <c r="Q130" s="691"/>
      <c r="R130" s="698"/>
      <c r="S130" s="699"/>
      <c r="T130" s="699"/>
      <c r="U130" s="699"/>
      <c r="V130" s="700"/>
      <c r="W130" s="587"/>
      <c r="X130" s="13"/>
      <c r="Y130" s="13"/>
      <c r="Z130" s="15"/>
      <c r="AA130" s="20"/>
      <c r="AB130" s="592" t="str">
        <f t="shared" si="4"/>
        <v/>
      </c>
      <c r="AC130" s="356"/>
    </row>
    <row r="131" spans="1:29" ht="37.5" customHeight="1">
      <c r="A131" s="118"/>
      <c r="B131" s="342">
        <f t="shared" si="3"/>
        <v>78</v>
      </c>
      <c r="C131" s="685"/>
      <c r="D131" s="686"/>
      <c r="E131" s="686"/>
      <c r="F131" s="686"/>
      <c r="G131" s="686"/>
      <c r="H131" s="686"/>
      <c r="I131" s="686"/>
      <c r="J131" s="686"/>
      <c r="K131" s="686"/>
      <c r="L131" s="687"/>
      <c r="M131" s="691"/>
      <c r="N131" s="691"/>
      <c r="O131" s="691"/>
      <c r="P131" s="691"/>
      <c r="Q131" s="691"/>
      <c r="R131" s="698"/>
      <c r="S131" s="699"/>
      <c r="T131" s="699"/>
      <c r="U131" s="699"/>
      <c r="V131" s="700"/>
      <c r="W131" s="587"/>
      <c r="X131" s="13"/>
      <c r="Y131" s="13"/>
      <c r="Z131" s="15"/>
      <c r="AA131" s="20"/>
      <c r="AB131" s="592" t="str">
        <f t="shared" si="4"/>
        <v/>
      </c>
      <c r="AC131" s="356"/>
    </row>
    <row r="132" spans="1:29" ht="37.5" customHeight="1">
      <c r="A132" s="118"/>
      <c r="B132" s="342">
        <f t="shared" si="3"/>
        <v>79</v>
      </c>
      <c r="C132" s="685"/>
      <c r="D132" s="686"/>
      <c r="E132" s="686"/>
      <c r="F132" s="686"/>
      <c r="G132" s="686"/>
      <c r="H132" s="686"/>
      <c r="I132" s="686"/>
      <c r="J132" s="686"/>
      <c r="K132" s="686"/>
      <c r="L132" s="687"/>
      <c r="M132" s="691"/>
      <c r="N132" s="691"/>
      <c r="O132" s="691"/>
      <c r="P132" s="691"/>
      <c r="Q132" s="691"/>
      <c r="R132" s="698"/>
      <c r="S132" s="699"/>
      <c r="T132" s="699"/>
      <c r="U132" s="699"/>
      <c r="V132" s="700"/>
      <c r="W132" s="587"/>
      <c r="X132" s="13"/>
      <c r="Y132" s="13"/>
      <c r="Z132" s="15"/>
      <c r="AA132" s="20"/>
      <c r="AB132" s="592" t="str">
        <f t="shared" si="4"/>
        <v/>
      </c>
      <c r="AC132" s="356"/>
    </row>
    <row r="133" spans="1:29" ht="37.5" customHeight="1">
      <c r="A133" s="118"/>
      <c r="B133" s="342">
        <f t="shared" si="3"/>
        <v>80</v>
      </c>
      <c r="C133" s="685"/>
      <c r="D133" s="686"/>
      <c r="E133" s="686"/>
      <c r="F133" s="686"/>
      <c r="G133" s="686"/>
      <c r="H133" s="686"/>
      <c r="I133" s="686"/>
      <c r="J133" s="686"/>
      <c r="K133" s="686"/>
      <c r="L133" s="687"/>
      <c r="M133" s="691"/>
      <c r="N133" s="691"/>
      <c r="O133" s="691"/>
      <c r="P133" s="691"/>
      <c r="Q133" s="691"/>
      <c r="R133" s="698"/>
      <c r="S133" s="699"/>
      <c r="T133" s="699"/>
      <c r="U133" s="699"/>
      <c r="V133" s="700"/>
      <c r="W133" s="587"/>
      <c r="X133" s="13"/>
      <c r="Y133" s="13"/>
      <c r="Z133" s="15"/>
      <c r="AA133" s="20"/>
      <c r="AB133" s="592" t="str">
        <f t="shared" si="4"/>
        <v/>
      </c>
      <c r="AC133" s="356"/>
    </row>
    <row r="134" spans="1:29" ht="37.5" customHeight="1">
      <c r="A134" s="118"/>
      <c r="B134" s="342">
        <f t="shared" si="3"/>
        <v>81</v>
      </c>
      <c r="C134" s="685"/>
      <c r="D134" s="686"/>
      <c r="E134" s="686"/>
      <c r="F134" s="686"/>
      <c r="G134" s="686"/>
      <c r="H134" s="686"/>
      <c r="I134" s="686"/>
      <c r="J134" s="686"/>
      <c r="K134" s="686"/>
      <c r="L134" s="687"/>
      <c r="M134" s="691"/>
      <c r="N134" s="691"/>
      <c r="O134" s="691"/>
      <c r="P134" s="691"/>
      <c r="Q134" s="691"/>
      <c r="R134" s="698"/>
      <c r="S134" s="699"/>
      <c r="T134" s="699"/>
      <c r="U134" s="699"/>
      <c r="V134" s="700"/>
      <c r="W134" s="587"/>
      <c r="X134" s="13"/>
      <c r="Y134" s="13"/>
      <c r="Z134" s="15"/>
      <c r="AA134" s="20"/>
      <c r="AB134" s="592" t="str">
        <f t="shared" si="4"/>
        <v/>
      </c>
      <c r="AC134" s="356"/>
    </row>
    <row r="135" spans="1:29" ht="37.5" customHeight="1">
      <c r="A135" s="118"/>
      <c r="B135" s="342">
        <f t="shared" si="3"/>
        <v>82</v>
      </c>
      <c r="C135" s="685"/>
      <c r="D135" s="686"/>
      <c r="E135" s="686"/>
      <c r="F135" s="686"/>
      <c r="G135" s="686"/>
      <c r="H135" s="686"/>
      <c r="I135" s="686"/>
      <c r="J135" s="686"/>
      <c r="K135" s="686"/>
      <c r="L135" s="687"/>
      <c r="M135" s="691"/>
      <c r="N135" s="691"/>
      <c r="O135" s="691"/>
      <c r="P135" s="691"/>
      <c r="Q135" s="691"/>
      <c r="R135" s="698"/>
      <c r="S135" s="699"/>
      <c r="T135" s="699"/>
      <c r="U135" s="699"/>
      <c r="V135" s="700"/>
      <c r="W135" s="587"/>
      <c r="X135" s="13"/>
      <c r="Y135" s="13"/>
      <c r="Z135" s="15"/>
      <c r="AA135" s="20"/>
      <c r="AB135" s="592" t="str">
        <f t="shared" si="4"/>
        <v/>
      </c>
      <c r="AC135" s="356"/>
    </row>
    <row r="136" spans="1:29" ht="37.5" customHeight="1">
      <c r="A136" s="118"/>
      <c r="B136" s="342">
        <f t="shared" si="3"/>
        <v>83</v>
      </c>
      <c r="C136" s="685"/>
      <c r="D136" s="686"/>
      <c r="E136" s="686"/>
      <c r="F136" s="686"/>
      <c r="G136" s="686"/>
      <c r="H136" s="686"/>
      <c r="I136" s="686"/>
      <c r="J136" s="686"/>
      <c r="K136" s="686"/>
      <c r="L136" s="687"/>
      <c r="M136" s="691"/>
      <c r="N136" s="691"/>
      <c r="O136" s="691"/>
      <c r="P136" s="691"/>
      <c r="Q136" s="691"/>
      <c r="R136" s="698"/>
      <c r="S136" s="699"/>
      <c r="T136" s="699"/>
      <c r="U136" s="699"/>
      <c r="V136" s="700"/>
      <c r="W136" s="587"/>
      <c r="X136" s="13"/>
      <c r="Y136" s="13"/>
      <c r="Z136" s="15"/>
      <c r="AA136" s="20"/>
      <c r="AB136" s="592" t="str">
        <f t="shared" si="4"/>
        <v/>
      </c>
      <c r="AC136" s="356"/>
    </row>
    <row r="137" spans="1:29" ht="37.5" customHeight="1">
      <c r="A137" s="118"/>
      <c r="B137" s="342">
        <f t="shared" si="3"/>
        <v>84</v>
      </c>
      <c r="C137" s="685"/>
      <c r="D137" s="686"/>
      <c r="E137" s="686"/>
      <c r="F137" s="686"/>
      <c r="G137" s="686"/>
      <c r="H137" s="686"/>
      <c r="I137" s="686"/>
      <c r="J137" s="686"/>
      <c r="K137" s="686"/>
      <c r="L137" s="687"/>
      <c r="M137" s="691"/>
      <c r="N137" s="691"/>
      <c r="O137" s="691"/>
      <c r="P137" s="691"/>
      <c r="Q137" s="691"/>
      <c r="R137" s="698"/>
      <c r="S137" s="699"/>
      <c r="T137" s="699"/>
      <c r="U137" s="699"/>
      <c r="V137" s="700"/>
      <c r="W137" s="587"/>
      <c r="X137" s="13"/>
      <c r="Y137" s="13"/>
      <c r="Z137" s="15"/>
      <c r="AA137" s="20"/>
      <c r="AB137" s="592" t="str">
        <f t="shared" si="4"/>
        <v/>
      </c>
      <c r="AC137" s="356"/>
    </row>
    <row r="138" spans="1:29" ht="37.5" customHeight="1">
      <c r="A138" s="118"/>
      <c r="B138" s="342">
        <f t="shared" si="3"/>
        <v>85</v>
      </c>
      <c r="C138" s="685"/>
      <c r="D138" s="686"/>
      <c r="E138" s="686"/>
      <c r="F138" s="686"/>
      <c r="G138" s="686"/>
      <c r="H138" s="686"/>
      <c r="I138" s="686"/>
      <c r="J138" s="686"/>
      <c r="K138" s="686"/>
      <c r="L138" s="687"/>
      <c r="M138" s="691"/>
      <c r="N138" s="691"/>
      <c r="O138" s="691"/>
      <c r="P138" s="691"/>
      <c r="Q138" s="691"/>
      <c r="R138" s="698"/>
      <c r="S138" s="699"/>
      <c r="T138" s="699"/>
      <c r="U138" s="699"/>
      <c r="V138" s="700"/>
      <c r="W138" s="587"/>
      <c r="X138" s="13"/>
      <c r="Y138" s="13"/>
      <c r="Z138" s="15"/>
      <c r="AA138" s="20"/>
      <c r="AB138" s="592" t="str">
        <f t="shared" si="4"/>
        <v/>
      </c>
      <c r="AC138" s="356"/>
    </row>
    <row r="139" spans="1:29" ht="37.5" customHeight="1">
      <c r="A139" s="118"/>
      <c r="B139" s="342">
        <f t="shared" si="3"/>
        <v>86</v>
      </c>
      <c r="C139" s="685"/>
      <c r="D139" s="686"/>
      <c r="E139" s="686"/>
      <c r="F139" s="686"/>
      <c r="G139" s="686"/>
      <c r="H139" s="686"/>
      <c r="I139" s="686"/>
      <c r="J139" s="686"/>
      <c r="K139" s="686"/>
      <c r="L139" s="687"/>
      <c r="M139" s="691"/>
      <c r="N139" s="691"/>
      <c r="O139" s="691"/>
      <c r="P139" s="691"/>
      <c r="Q139" s="691"/>
      <c r="R139" s="698"/>
      <c r="S139" s="699"/>
      <c r="T139" s="699"/>
      <c r="U139" s="699"/>
      <c r="V139" s="700"/>
      <c r="W139" s="587"/>
      <c r="X139" s="13"/>
      <c r="Y139" s="13"/>
      <c r="Z139" s="15"/>
      <c r="AA139" s="20"/>
      <c r="AB139" s="592" t="str">
        <f t="shared" si="4"/>
        <v/>
      </c>
      <c r="AC139" s="356"/>
    </row>
    <row r="140" spans="1:29" ht="37.5" customHeight="1">
      <c r="A140" s="118"/>
      <c r="B140" s="342">
        <f t="shared" si="3"/>
        <v>87</v>
      </c>
      <c r="C140" s="685"/>
      <c r="D140" s="686"/>
      <c r="E140" s="686"/>
      <c r="F140" s="686"/>
      <c r="G140" s="686"/>
      <c r="H140" s="686"/>
      <c r="I140" s="686"/>
      <c r="J140" s="686"/>
      <c r="K140" s="686"/>
      <c r="L140" s="687"/>
      <c r="M140" s="691"/>
      <c r="N140" s="691"/>
      <c r="O140" s="691"/>
      <c r="P140" s="691"/>
      <c r="Q140" s="691"/>
      <c r="R140" s="698"/>
      <c r="S140" s="699"/>
      <c r="T140" s="699"/>
      <c r="U140" s="699"/>
      <c r="V140" s="700"/>
      <c r="W140" s="587"/>
      <c r="X140" s="13"/>
      <c r="Y140" s="13"/>
      <c r="Z140" s="15"/>
      <c r="AA140" s="20"/>
      <c r="AB140" s="592" t="str">
        <f t="shared" si="4"/>
        <v/>
      </c>
      <c r="AC140" s="356"/>
    </row>
    <row r="141" spans="1:29" ht="37.5" customHeight="1">
      <c r="A141" s="118"/>
      <c r="B141" s="342">
        <f t="shared" si="3"/>
        <v>88</v>
      </c>
      <c r="C141" s="685"/>
      <c r="D141" s="686"/>
      <c r="E141" s="686"/>
      <c r="F141" s="686"/>
      <c r="G141" s="686"/>
      <c r="H141" s="686"/>
      <c r="I141" s="686"/>
      <c r="J141" s="686"/>
      <c r="K141" s="686"/>
      <c r="L141" s="687"/>
      <c r="M141" s="691"/>
      <c r="N141" s="691"/>
      <c r="O141" s="691"/>
      <c r="P141" s="691"/>
      <c r="Q141" s="691"/>
      <c r="R141" s="698"/>
      <c r="S141" s="699"/>
      <c r="T141" s="699"/>
      <c r="U141" s="699"/>
      <c r="V141" s="700"/>
      <c r="W141" s="587"/>
      <c r="X141" s="13"/>
      <c r="Y141" s="13"/>
      <c r="Z141" s="15"/>
      <c r="AA141" s="20"/>
      <c r="AB141" s="592" t="str">
        <f t="shared" si="4"/>
        <v/>
      </c>
      <c r="AC141" s="356"/>
    </row>
    <row r="142" spans="1:29" ht="37.5" customHeight="1">
      <c r="A142" s="118"/>
      <c r="B142" s="342">
        <f t="shared" si="3"/>
        <v>89</v>
      </c>
      <c r="C142" s="685"/>
      <c r="D142" s="686"/>
      <c r="E142" s="686"/>
      <c r="F142" s="686"/>
      <c r="G142" s="686"/>
      <c r="H142" s="686"/>
      <c r="I142" s="686"/>
      <c r="J142" s="686"/>
      <c r="K142" s="686"/>
      <c r="L142" s="687"/>
      <c r="M142" s="691"/>
      <c r="N142" s="691"/>
      <c r="O142" s="691"/>
      <c r="P142" s="691"/>
      <c r="Q142" s="691"/>
      <c r="R142" s="698"/>
      <c r="S142" s="699"/>
      <c r="T142" s="699"/>
      <c r="U142" s="699"/>
      <c r="V142" s="700"/>
      <c r="W142" s="587"/>
      <c r="X142" s="13"/>
      <c r="Y142" s="13"/>
      <c r="Z142" s="15"/>
      <c r="AA142" s="20"/>
      <c r="AB142" s="592" t="str">
        <f t="shared" si="4"/>
        <v/>
      </c>
      <c r="AC142" s="356"/>
    </row>
    <row r="143" spans="1:29" ht="37.5" customHeight="1">
      <c r="A143" s="118"/>
      <c r="B143" s="342">
        <f t="shared" si="3"/>
        <v>90</v>
      </c>
      <c r="C143" s="685"/>
      <c r="D143" s="686"/>
      <c r="E143" s="686"/>
      <c r="F143" s="686"/>
      <c r="G143" s="686"/>
      <c r="H143" s="686"/>
      <c r="I143" s="686"/>
      <c r="J143" s="686"/>
      <c r="K143" s="686"/>
      <c r="L143" s="687"/>
      <c r="M143" s="691"/>
      <c r="N143" s="691"/>
      <c r="O143" s="691"/>
      <c r="P143" s="691"/>
      <c r="Q143" s="691"/>
      <c r="R143" s="698"/>
      <c r="S143" s="699"/>
      <c r="T143" s="699"/>
      <c r="U143" s="699"/>
      <c r="V143" s="700"/>
      <c r="W143" s="587"/>
      <c r="X143" s="13"/>
      <c r="Y143" s="13"/>
      <c r="Z143" s="15"/>
      <c r="AA143" s="20"/>
      <c r="AB143" s="592" t="str">
        <f t="shared" si="4"/>
        <v/>
      </c>
      <c r="AC143" s="356"/>
    </row>
    <row r="144" spans="1:29" ht="37.5" customHeight="1">
      <c r="A144" s="118"/>
      <c r="B144" s="342">
        <f t="shared" si="3"/>
        <v>91</v>
      </c>
      <c r="C144" s="685"/>
      <c r="D144" s="686"/>
      <c r="E144" s="686"/>
      <c r="F144" s="686"/>
      <c r="G144" s="686"/>
      <c r="H144" s="686"/>
      <c r="I144" s="686"/>
      <c r="J144" s="686"/>
      <c r="K144" s="686"/>
      <c r="L144" s="687"/>
      <c r="M144" s="691"/>
      <c r="N144" s="691"/>
      <c r="O144" s="691"/>
      <c r="P144" s="691"/>
      <c r="Q144" s="691"/>
      <c r="R144" s="698"/>
      <c r="S144" s="699"/>
      <c r="T144" s="699"/>
      <c r="U144" s="699"/>
      <c r="V144" s="700"/>
      <c r="W144" s="587"/>
      <c r="X144" s="13"/>
      <c r="Y144" s="13"/>
      <c r="Z144" s="15"/>
      <c r="AA144" s="20"/>
      <c r="AB144" s="592" t="str">
        <f t="shared" si="4"/>
        <v/>
      </c>
      <c r="AC144" s="356"/>
    </row>
    <row r="145" spans="1:29" ht="37.5" customHeight="1">
      <c r="A145" s="118"/>
      <c r="B145" s="342">
        <f t="shared" si="3"/>
        <v>92</v>
      </c>
      <c r="C145" s="685"/>
      <c r="D145" s="686"/>
      <c r="E145" s="686"/>
      <c r="F145" s="686"/>
      <c r="G145" s="686"/>
      <c r="H145" s="686"/>
      <c r="I145" s="686"/>
      <c r="J145" s="686"/>
      <c r="K145" s="686"/>
      <c r="L145" s="687"/>
      <c r="M145" s="691"/>
      <c r="N145" s="691"/>
      <c r="O145" s="691"/>
      <c r="P145" s="691"/>
      <c r="Q145" s="691"/>
      <c r="R145" s="698"/>
      <c r="S145" s="699"/>
      <c r="T145" s="699"/>
      <c r="U145" s="699"/>
      <c r="V145" s="700"/>
      <c r="W145" s="587"/>
      <c r="X145" s="13"/>
      <c r="Y145" s="13"/>
      <c r="Z145" s="15"/>
      <c r="AA145" s="20"/>
      <c r="AB145" s="592" t="str">
        <f t="shared" si="4"/>
        <v/>
      </c>
      <c r="AC145" s="356"/>
    </row>
    <row r="146" spans="1:29" ht="37.5" customHeight="1">
      <c r="A146" s="118"/>
      <c r="B146" s="342">
        <f t="shared" ref="B146:B151" si="5">B145+1</f>
        <v>93</v>
      </c>
      <c r="C146" s="685"/>
      <c r="D146" s="686"/>
      <c r="E146" s="686"/>
      <c r="F146" s="686"/>
      <c r="G146" s="686"/>
      <c r="H146" s="686"/>
      <c r="I146" s="686"/>
      <c r="J146" s="686"/>
      <c r="K146" s="686"/>
      <c r="L146" s="687"/>
      <c r="M146" s="691"/>
      <c r="N146" s="691"/>
      <c r="O146" s="691"/>
      <c r="P146" s="691"/>
      <c r="Q146" s="691"/>
      <c r="R146" s="698"/>
      <c r="S146" s="699"/>
      <c r="T146" s="699"/>
      <c r="U146" s="699"/>
      <c r="V146" s="700"/>
      <c r="W146" s="587"/>
      <c r="X146" s="13"/>
      <c r="Y146" s="13"/>
      <c r="Z146" s="15"/>
      <c r="AA146" s="20"/>
      <c r="AB146" s="592" t="str">
        <f t="shared" si="4"/>
        <v/>
      </c>
      <c r="AC146" s="356"/>
    </row>
    <row r="147" spans="1:29" ht="37.5" customHeight="1">
      <c r="A147" s="118"/>
      <c r="B147" s="342">
        <f t="shared" si="5"/>
        <v>94</v>
      </c>
      <c r="C147" s="685"/>
      <c r="D147" s="686"/>
      <c r="E147" s="686"/>
      <c r="F147" s="686"/>
      <c r="G147" s="686"/>
      <c r="H147" s="686"/>
      <c r="I147" s="686"/>
      <c r="J147" s="686"/>
      <c r="K147" s="686"/>
      <c r="L147" s="687"/>
      <c r="M147" s="691"/>
      <c r="N147" s="691"/>
      <c r="O147" s="691"/>
      <c r="P147" s="691"/>
      <c r="Q147" s="691"/>
      <c r="R147" s="698"/>
      <c r="S147" s="699"/>
      <c r="T147" s="699"/>
      <c r="U147" s="699"/>
      <c r="V147" s="700"/>
      <c r="W147" s="587"/>
      <c r="X147" s="13"/>
      <c r="Y147" s="13"/>
      <c r="Z147" s="15"/>
      <c r="AA147" s="20"/>
      <c r="AB147" s="592" t="str">
        <f t="shared" si="4"/>
        <v/>
      </c>
      <c r="AC147" s="356"/>
    </row>
    <row r="148" spans="1:29" ht="37.5" customHeight="1">
      <c r="A148" s="118"/>
      <c r="B148" s="342">
        <f t="shared" si="5"/>
        <v>95</v>
      </c>
      <c r="C148" s="685"/>
      <c r="D148" s="686"/>
      <c r="E148" s="686"/>
      <c r="F148" s="686"/>
      <c r="G148" s="686"/>
      <c r="H148" s="686"/>
      <c r="I148" s="686"/>
      <c r="J148" s="686"/>
      <c r="K148" s="686"/>
      <c r="L148" s="687"/>
      <c r="M148" s="691"/>
      <c r="N148" s="691"/>
      <c r="O148" s="691"/>
      <c r="P148" s="691"/>
      <c r="Q148" s="691"/>
      <c r="R148" s="698"/>
      <c r="S148" s="699"/>
      <c r="T148" s="699"/>
      <c r="U148" s="699"/>
      <c r="V148" s="700"/>
      <c r="W148" s="587"/>
      <c r="X148" s="13"/>
      <c r="Y148" s="13"/>
      <c r="Z148" s="15"/>
      <c r="AA148" s="20"/>
      <c r="AB148" s="592" t="str">
        <f t="shared" si="4"/>
        <v/>
      </c>
      <c r="AC148" s="356"/>
    </row>
    <row r="149" spans="1:29" ht="37.5" customHeight="1">
      <c r="A149" s="118"/>
      <c r="B149" s="342">
        <f t="shared" si="5"/>
        <v>96</v>
      </c>
      <c r="C149" s="685"/>
      <c r="D149" s="686"/>
      <c r="E149" s="686"/>
      <c r="F149" s="686"/>
      <c r="G149" s="686"/>
      <c r="H149" s="686"/>
      <c r="I149" s="686"/>
      <c r="J149" s="686"/>
      <c r="K149" s="686"/>
      <c r="L149" s="687"/>
      <c r="M149" s="691"/>
      <c r="N149" s="691"/>
      <c r="O149" s="691"/>
      <c r="P149" s="691"/>
      <c r="Q149" s="691"/>
      <c r="R149" s="698"/>
      <c r="S149" s="699"/>
      <c r="T149" s="699"/>
      <c r="U149" s="699"/>
      <c r="V149" s="700"/>
      <c r="W149" s="587"/>
      <c r="X149" s="13"/>
      <c r="Y149" s="13"/>
      <c r="Z149" s="15"/>
      <c r="AA149" s="20"/>
      <c r="AB149" s="592" t="str">
        <f t="shared" si="4"/>
        <v/>
      </c>
      <c r="AC149" s="356"/>
    </row>
    <row r="150" spans="1:29" ht="37.5" customHeight="1">
      <c r="A150" s="118"/>
      <c r="B150" s="342">
        <f t="shared" si="5"/>
        <v>97</v>
      </c>
      <c r="C150" s="685"/>
      <c r="D150" s="686"/>
      <c r="E150" s="686"/>
      <c r="F150" s="686"/>
      <c r="G150" s="686"/>
      <c r="H150" s="686"/>
      <c r="I150" s="686"/>
      <c r="J150" s="686"/>
      <c r="K150" s="686"/>
      <c r="L150" s="687"/>
      <c r="M150" s="691"/>
      <c r="N150" s="691"/>
      <c r="O150" s="691"/>
      <c r="P150" s="691"/>
      <c r="Q150" s="691"/>
      <c r="R150" s="698"/>
      <c r="S150" s="699"/>
      <c r="T150" s="699"/>
      <c r="U150" s="699"/>
      <c r="V150" s="700"/>
      <c r="W150" s="587"/>
      <c r="X150" s="13"/>
      <c r="Y150" s="13"/>
      <c r="Z150" s="15"/>
      <c r="AA150" s="20"/>
      <c r="AB150" s="592" t="str">
        <f t="shared" si="4"/>
        <v/>
      </c>
      <c r="AC150" s="356"/>
    </row>
    <row r="151" spans="1:29" ht="37.5" customHeight="1">
      <c r="A151" s="118"/>
      <c r="B151" s="342">
        <f t="shared" si="5"/>
        <v>98</v>
      </c>
      <c r="C151" s="685"/>
      <c r="D151" s="686"/>
      <c r="E151" s="686"/>
      <c r="F151" s="686"/>
      <c r="G151" s="686"/>
      <c r="H151" s="686"/>
      <c r="I151" s="686"/>
      <c r="J151" s="686"/>
      <c r="K151" s="686"/>
      <c r="L151" s="687"/>
      <c r="M151" s="691"/>
      <c r="N151" s="691"/>
      <c r="O151" s="691"/>
      <c r="P151" s="691"/>
      <c r="Q151" s="691"/>
      <c r="R151" s="698"/>
      <c r="S151" s="699"/>
      <c r="T151" s="699"/>
      <c r="U151" s="699"/>
      <c r="V151" s="700"/>
      <c r="W151" s="587"/>
      <c r="X151" s="13"/>
      <c r="Y151" s="13"/>
      <c r="Z151" s="15"/>
      <c r="AA151" s="20"/>
      <c r="AB151" s="592" t="str">
        <f t="shared" si="4"/>
        <v/>
      </c>
      <c r="AC151" s="356"/>
    </row>
    <row r="152" spans="1:29" ht="37.5" customHeight="1">
      <c r="A152" s="118"/>
      <c r="B152" s="342">
        <f>B151+1</f>
        <v>99</v>
      </c>
      <c r="C152" s="685"/>
      <c r="D152" s="686"/>
      <c r="E152" s="686"/>
      <c r="F152" s="686"/>
      <c r="G152" s="686"/>
      <c r="H152" s="686"/>
      <c r="I152" s="686"/>
      <c r="J152" s="686"/>
      <c r="K152" s="686"/>
      <c r="L152" s="687"/>
      <c r="M152" s="691"/>
      <c r="N152" s="691"/>
      <c r="O152" s="691"/>
      <c r="P152" s="691"/>
      <c r="Q152" s="691"/>
      <c r="R152" s="698"/>
      <c r="S152" s="699"/>
      <c r="T152" s="699"/>
      <c r="U152" s="699"/>
      <c r="V152" s="700"/>
      <c r="W152" s="587"/>
      <c r="X152" s="13"/>
      <c r="Y152" s="13"/>
      <c r="Z152" s="15"/>
      <c r="AA152" s="20"/>
      <c r="AB152" s="592" t="str">
        <f t="shared" si="4"/>
        <v/>
      </c>
      <c r="AC152" s="356"/>
    </row>
    <row r="153" spans="1:29" ht="37.5" customHeight="1" thickBot="1">
      <c r="A153" s="118"/>
      <c r="B153" s="342">
        <f>B152+1</f>
        <v>100</v>
      </c>
      <c r="C153" s="688"/>
      <c r="D153" s="689"/>
      <c r="E153" s="689"/>
      <c r="F153" s="689"/>
      <c r="G153" s="689"/>
      <c r="H153" s="689"/>
      <c r="I153" s="689"/>
      <c r="J153" s="689"/>
      <c r="K153" s="689"/>
      <c r="L153" s="690"/>
      <c r="M153" s="708"/>
      <c r="N153" s="708"/>
      <c r="O153" s="708"/>
      <c r="P153" s="708"/>
      <c r="Q153" s="708"/>
      <c r="R153" s="764"/>
      <c r="S153" s="765"/>
      <c r="T153" s="765"/>
      <c r="U153" s="765"/>
      <c r="V153" s="766"/>
      <c r="W153" s="588"/>
      <c r="X153" s="16"/>
      <c r="Y153" s="16"/>
      <c r="Z153" s="80"/>
      <c r="AA153" s="81"/>
      <c r="AB153" s="593" t="str">
        <f t="shared" si="4"/>
        <v/>
      </c>
      <c r="AC153" s="356"/>
    </row>
  </sheetData>
  <sheetProtection formatCells="0" formatColumns="0" formatRows="0" sort="0" autoFilter="0"/>
  <mergeCells count="338">
    <mergeCell ref="R137:V137"/>
    <mergeCell ref="R136:V136"/>
    <mergeCell ref="R135:V135"/>
    <mergeCell ref="R134:V134"/>
    <mergeCell ref="C41:L41"/>
    <mergeCell ref="C46:L46"/>
    <mergeCell ref="C45:L45"/>
    <mergeCell ref="M45:X45"/>
    <mergeCell ref="R153:V153"/>
    <mergeCell ref="R102:V102"/>
    <mergeCell ref="R101:V101"/>
    <mergeCell ref="R100:V100"/>
    <mergeCell ref="R99:V99"/>
    <mergeCell ref="R86:V86"/>
    <mergeCell ref="R85:V85"/>
    <mergeCell ref="R84:V84"/>
    <mergeCell ref="R111:V111"/>
    <mergeCell ref="R110:V110"/>
    <mergeCell ref="R109:V109"/>
    <mergeCell ref="R108:V108"/>
    <mergeCell ref="R107:V107"/>
    <mergeCell ref="R106:V106"/>
    <mergeCell ref="R105:V105"/>
    <mergeCell ref="R104:V104"/>
    <mergeCell ref="A4:AB4"/>
    <mergeCell ref="A15:AB15"/>
    <mergeCell ref="AC52:AC53"/>
    <mergeCell ref="Y52:Y53"/>
    <mergeCell ref="X52:X53"/>
    <mergeCell ref="R52:W52"/>
    <mergeCell ref="B52:B53"/>
    <mergeCell ref="C52:L53"/>
    <mergeCell ref="R53:V53"/>
    <mergeCell ref="M52:Q53"/>
    <mergeCell ref="C42:L42"/>
    <mergeCell ref="C43:L43"/>
    <mergeCell ref="Z52:Z53"/>
    <mergeCell ref="M37:X37"/>
    <mergeCell ref="M38:X38"/>
    <mergeCell ref="M40:X40"/>
    <mergeCell ref="M41:X41"/>
    <mergeCell ref="M46:X46"/>
    <mergeCell ref="B51:AB51"/>
    <mergeCell ref="C37:L37"/>
    <mergeCell ref="C38:L38"/>
    <mergeCell ref="C39:L39"/>
    <mergeCell ref="C40:L40"/>
    <mergeCell ref="C33:L33"/>
    <mergeCell ref="C59:L59"/>
    <mergeCell ref="C60:L60"/>
    <mergeCell ref="C61:L61"/>
    <mergeCell ref="C62:L62"/>
    <mergeCell ref="C72:L72"/>
    <mergeCell ref="R133:V133"/>
    <mergeCell ref="R132:V132"/>
    <mergeCell ref="R131:V131"/>
    <mergeCell ref="R130:V130"/>
    <mergeCell ref="R62:V62"/>
    <mergeCell ref="R72:V72"/>
    <mergeCell ref="R71:V71"/>
    <mergeCell ref="R70:V70"/>
    <mergeCell ref="R81:V81"/>
    <mergeCell ref="R80:V80"/>
    <mergeCell ref="R79:V79"/>
    <mergeCell ref="R78:V78"/>
    <mergeCell ref="R77:V77"/>
    <mergeCell ref="R67:V67"/>
    <mergeCell ref="R76:V76"/>
    <mergeCell ref="R89:V89"/>
    <mergeCell ref="R88:V88"/>
    <mergeCell ref="R66:V66"/>
    <mergeCell ref="R75:V75"/>
    <mergeCell ref="R122:V122"/>
    <mergeCell ref="R121:V121"/>
    <mergeCell ref="R118:V118"/>
    <mergeCell ref="M73:Q73"/>
    <mergeCell ref="R68:V68"/>
    <mergeCell ref="R69:V69"/>
    <mergeCell ref="M62:Q62"/>
    <mergeCell ref="M61:Q61"/>
    <mergeCell ref="M68:Q68"/>
    <mergeCell ref="M69:Q69"/>
    <mergeCell ref="M70:Q70"/>
    <mergeCell ref="M71:Q71"/>
    <mergeCell ref="R61:V61"/>
    <mergeCell ref="M67:Q67"/>
    <mergeCell ref="M74:Q74"/>
    <mergeCell ref="R73:V73"/>
    <mergeCell ref="R74:V74"/>
    <mergeCell ref="M99:Q99"/>
    <mergeCell ref="R103:V103"/>
    <mergeCell ref="R87:V87"/>
    <mergeCell ref="R92:V92"/>
    <mergeCell ref="R95:V95"/>
    <mergeCell ref="R94:V94"/>
    <mergeCell ref="M64:Q64"/>
    <mergeCell ref="M65:Q65"/>
    <mergeCell ref="M42:X42"/>
    <mergeCell ref="M43:X43"/>
    <mergeCell ref="M63:Q63"/>
    <mergeCell ref="M59:Q59"/>
    <mergeCell ref="M60:Q60"/>
    <mergeCell ref="M66:Q66"/>
    <mergeCell ref="R120:V120"/>
    <mergeCell ref="B44:B45"/>
    <mergeCell ref="R58:V58"/>
    <mergeCell ref="M54:Q54"/>
    <mergeCell ref="M55:Q55"/>
    <mergeCell ref="M56:Q56"/>
    <mergeCell ref="M57:Q57"/>
    <mergeCell ref="M58:Q58"/>
    <mergeCell ref="C54:L54"/>
    <mergeCell ref="C55:L55"/>
    <mergeCell ref="C56:L56"/>
    <mergeCell ref="C57:L57"/>
    <mergeCell ref="C58:L58"/>
    <mergeCell ref="R54:V54"/>
    <mergeCell ref="R55:V55"/>
    <mergeCell ref="R56:V56"/>
    <mergeCell ref="R57:V57"/>
    <mergeCell ref="M153:Q153"/>
    <mergeCell ref="M81:Q81"/>
    <mergeCell ref="M82:Q82"/>
    <mergeCell ref="M83:Q83"/>
    <mergeCell ref="M86:Q86"/>
    <mergeCell ref="M87:Q87"/>
    <mergeCell ref="M88:Q88"/>
    <mergeCell ref="M89:Q89"/>
    <mergeCell ref="R117:V117"/>
    <mergeCell ref="R116:V116"/>
    <mergeCell ref="R115:V115"/>
    <mergeCell ref="R114:V114"/>
    <mergeCell ref="R113:V113"/>
    <mergeCell ref="R112:V112"/>
    <mergeCell ref="R129:V129"/>
    <mergeCell ref="R128:V128"/>
    <mergeCell ref="R127:V127"/>
    <mergeCell ref="R126:V126"/>
    <mergeCell ref="R119:V119"/>
    <mergeCell ref="R98:V98"/>
    <mergeCell ref="R97:V97"/>
    <mergeCell ref="R96:V96"/>
    <mergeCell ref="R125:V125"/>
    <mergeCell ref="R124:V124"/>
    <mergeCell ref="R152:V152"/>
    <mergeCell ref="R151:V151"/>
    <mergeCell ref="R150:V150"/>
    <mergeCell ref="R149:V149"/>
    <mergeCell ref="R148:V148"/>
    <mergeCell ref="R147:V147"/>
    <mergeCell ref="R146:V146"/>
    <mergeCell ref="R145:V145"/>
    <mergeCell ref="R144:V144"/>
    <mergeCell ref="R143:V143"/>
    <mergeCell ref="R142:V142"/>
    <mergeCell ref="R141:V141"/>
    <mergeCell ref="R140:V140"/>
    <mergeCell ref="R139:V139"/>
    <mergeCell ref="R123:V123"/>
    <mergeCell ref="R138:V138"/>
    <mergeCell ref="M79:Q79"/>
    <mergeCell ref="M80:Q80"/>
    <mergeCell ref="R82:V82"/>
    <mergeCell ref="R83:V83"/>
    <mergeCell ref="R90:V90"/>
    <mergeCell ref="M107:Q107"/>
    <mergeCell ref="M108:Q108"/>
    <mergeCell ref="M100:Q100"/>
    <mergeCell ref="M101:Q101"/>
    <mergeCell ref="M102:Q102"/>
    <mergeCell ref="M103:Q103"/>
    <mergeCell ref="M104:Q104"/>
    <mergeCell ref="M105:Q105"/>
    <mergeCell ref="M106:Q106"/>
    <mergeCell ref="M96:Q96"/>
    <mergeCell ref="M97:Q97"/>
    <mergeCell ref="M98:Q98"/>
    <mergeCell ref="M75:Q75"/>
    <mergeCell ref="M76:Q76"/>
    <mergeCell ref="M77:Q77"/>
    <mergeCell ref="M72:Q72"/>
    <mergeCell ref="M93:Q93"/>
    <mergeCell ref="M94:Q94"/>
    <mergeCell ref="M95:Q95"/>
    <mergeCell ref="M47:X47"/>
    <mergeCell ref="C47:L47"/>
    <mergeCell ref="M92:Q92"/>
    <mergeCell ref="R93:V93"/>
    <mergeCell ref="C66:L66"/>
    <mergeCell ref="C67:L67"/>
    <mergeCell ref="C68:L68"/>
    <mergeCell ref="C69:L69"/>
    <mergeCell ref="C70:L70"/>
    <mergeCell ref="C71:L71"/>
    <mergeCell ref="C81:L81"/>
    <mergeCell ref="C82:L82"/>
    <mergeCell ref="C83:L83"/>
    <mergeCell ref="C84:L84"/>
    <mergeCell ref="C85:L85"/>
    <mergeCell ref="C86:L86"/>
    <mergeCell ref="C87:L87"/>
    <mergeCell ref="M44:X44"/>
    <mergeCell ref="C44:L44"/>
    <mergeCell ref="R63:V63"/>
    <mergeCell ref="R64:V64"/>
    <mergeCell ref="R65:V65"/>
    <mergeCell ref="R91:V91"/>
    <mergeCell ref="M84:Q84"/>
    <mergeCell ref="M85:Q85"/>
    <mergeCell ref="M91:Q91"/>
    <mergeCell ref="M90:Q90"/>
    <mergeCell ref="R59:V59"/>
    <mergeCell ref="R60:V60"/>
    <mergeCell ref="M78:Q78"/>
    <mergeCell ref="C73:L73"/>
    <mergeCell ref="C74:L74"/>
    <mergeCell ref="C75:L75"/>
    <mergeCell ref="C76:L76"/>
    <mergeCell ref="C77:L77"/>
    <mergeCell ref="C78:L78"/>
    <mergeCell ref="C79:L79"/>
    <mergeCell ref="C80:L80"/>
    <mergeCell ref="C63:L63"/>
    <mergeCell ref="C64:L64"/>
    <mergeCell ref="C65:L65"/>
    <mergeCell ref="M109:Q109"/>
    <mergeCell ref="M110:Q110"/>
    <mergeCell ref="M111:Q111"/>
    <mergeCell ref="M112:Q112"/>
    <mergeCell ref="M113:Q113"/>
    <mergeCell ref="M114:Q114"/>
    <mergeCell ref="M115:Q115"/>
    <mergeCell ref="M116:Q116"/>
    <mergeCell ref="M117:Q117"/>
    <mergeCell ref="M133:Q133"/>
    <mergeCell ref="M134:Q134"/>
    <mergeCell ref="M135:Q135"/>
    <mergeCell ref="M118:Q118"/>
    <mergeCell ref="M119:Q119"/>
    <mergeCell ref="M120:Q120"/>
    <mergeCell ref="M121:Q121"/>
    <mergeCell ref="M122:Q122"/>
    <mergeCell ref="M123:Q123"/>
    <mergeCell ref="M124:Q124"/>
    <mergeCell ref="M125:Q125"/>
    <mergeCell ref="M126:Q126"/>
    <mergeCell ref="M127:Q127"/>
    <mergeCell ref="M128:Q128"/>
    <mergeCell ref="M129:Q129"/>
    <mergeCell ref="M130:Q130"/>
    <mergeCell ref="M131:Q131"/>
    <mergeCell ref="M132:Q132"/>
    <mergeCell ref="M136:Q136"/>
    <mergeCell ref="M137:Q137"/>
    <mergeCell ref="M138:Q138"/>
    <mergeCell ref="M139:Q139"/>
    <mergeCell ref="M140:Q140"/>
    <mergeCell ref="M150:Q150"/>
    <mergeCell ref="M151:Q151"/>
    <mergeCell ref="M152:Q152"/>
    <mergeCell ref="M141:Q141"/>
    <mergeCell ref="M142:Q142"/>
    <mergeCell ref="M143:Q143"/>
    <mergeCell ref="M144:Q144"/>
    <mergeCell ref="M145:Q145"/>
    <mergeCell ref="M146:Q146"/>
    <mergeCell ref="M147:Q147"/>
    <mergeCell ref="M148:Q148"/>
    <mergeCell ref="M149:Q149"/>
    <mergeCell ref="C88:L88"/>
    <mergeCell ref="C89:L89"/>
    <mergeCell ref="C115:L115"/>
    <mergeCell ref="C116:L116"/>
    <mergeCell ref="C107:L107"/>
    <mergeCell ref="C90:L90"/>
    <mergeCell ref="C91:L91"/>
    <mergeCell ref="C92:L92"/>
    <mergeCell ref="C93:L93"/>
    <mergeCell ref="C94:L94"/>
    <mergeCell ref="C95:L95"/>
    <mergeCell ref="C96:L96"/>
    <mergeCell ref="C97:L97"/>
    <mergeCell ref="C98:L98"/>
    <mergeCell ref="C142:L142"/>
    <mergeCell ref="C143:L143"/>
    <mergeCell ref="C153:L153"/>
    <mergeCell ref="C144:L144"/>
    <mergeCell ref="C145:L145"/>
    <mergeCell ref="C146:L146"/>
    <mergeCell ref="C147:L147"/>
    <mergeCell ref="C148:L148"/>
    <mergeCell ref="C149:L149"/>
    <mergeCell ref="C150:L150"/>
    <mergeCell ref="C151:L151"/>
    <mergeCell ref="C152:L152"/>
    <mergeCell ref="C141:L141"/>
    <mergeCell ref="C130:L130"/>
    <mergeCell ref="C131:L131"/>
    <mergeCell ref="C132:L132"/>
    <mergeCell ref="C133:L133"/>
    <mergeCell ref="C134:L134"/>
    <mergeCell ref="C117:L117"/>
    <mergeCell ref="C118:L118"/>
    <mergeCell ref="C119:L119"/>
    <mergeCell ref="C120:L120"/>
    <mergeCell ref="C121:L121"/>
    <mergeCell ref="C122:L122"/>
    <mergeCell ref="C123:L123"/>
    <mergeCell ref="C124:L124"/>
    <mergeCell ref="C125:L125"/>
    <mergeCell ref="C126:L126"/>
    <mergeCell ref="C127:L127"/>
    <mergeCell ref="C128:L128"/>
    <mergeCell ref="C129:L129"/>
    <mergeCell ref="A6:AB6"/>
    <mergeCell ref="AB52:AB53"/>
    <mergeCell ref="AA52:AA53"/>
    <mergeCell ref="C135:L135"/>
    <mergeCell ref="C136:L136"/>
    <mergeCell ref="C137:L137"/>
    <mergeCell ref="C138:L138"/>
    <mergeCell ref="C139:L139"/>
    <mergeCell ref="C140:L140"/>
    <mergeCell ref="C99:L99"/>
    <mergeCell ref="C100:L100"/>
    <mergeCell ref="C101:L101"/>
    <mergeCell ref="C102:L102"/>
    <mergeCell ref="C103:L103"/>
    <mergeCell ref="C104:L104"/>
    <mergeCell ref="C105:L105"/>
    <mergeCell ref="C106:L106"/>
    <mergeCell ref="C108:L108"/>
    <mergeCell ref="C109:L109"/>
    <mergeCell ref="C110:L110"/>
    <mergeCell ref="C111:L111"/>
    <mergeCell ref="C112:L112"/>
    <mergeCell ref="C113:L113"/>
    <mergeCell ref="C114:L114"/>
  </mergeCells>
  <phoneticPr fontId="12"/>
  <dataValidations xWindow="284" yWindow="818" count="2">
    <dataValidation type="textLength" operator="equal" allowBlank="1" showInputMessage="1" showErrorMessage="1" error="桁数が正しくありません。10桁の事業所番号を入力してください。" prompt="10桁の事業所番号を入力してください。" sqref="C54:L153" xr:uid="{C39D0BE5-0E97-474E-8910-4A5E3C5F8F13}">
      <formula1>10</formula1>
    </dataValidation>
    <dataValidation type="list" allowBlank="1" showInputMessage="1" showErrorMessage="1" sqref="W54:W153" xr:uid="{D3791FA7-10C0-4FD5-8F39-6A0FEEE2EE9A}">
      <formula1>INDIRECT(R54)</formula1>
    </dataValidation>
  </dataValidations>
  <hyperlinks>
    <hyperlink ref="M47" r:id="rId1" xr:uid="{526F0083-9645-46ED-A1B0-28768AB8504A}"/>
  </hyperlinks>
  <pageMargins left="0.70866141732283472" right="0.70866141732283472" top="0.74803149606299213" bottom="0.74803149606299213" header="0.31496062992125984" footer="0.31496062992125984"/>
  <pageSetup paperSize="9" scale="44" orientation="portrait" horizontalDpi="300" verticalDpi="300" r:id="rId2"/>
  <drawing r:id="rId3"/>
  <legacyDrawing r:id="rId4"/>
  <extLst>
    <ext xmlns:x14="http://schemas.microsoft.com/office/spreadsheetml/2009/9/main" uri="{CCE6A557-97BC-4b89-ADB6-D9C93CAAB3DF}">
      <x14:dataValidations xmlns:xm="http://schemas.microsoft.com/office/excel/2006/main" xWindow="284" yWindow="818" count="2">
        <x14:dataValidation type="list" allowBlank="1" showInputMessage="1" showErrorMessage="1" xr:uid="{00000000-0002-0000-0100-000000000000}">
          <x14:formula1>
            <xm:f>【参考】数式用!$A$5:$A$37</xm:f>
          </x14:formula1>
          <xm:sqref>Y54:Y153</xm:sqref>
        </x14:dataValidation>
        <x14:dataValidation type="list" allowBlank="1" showInputMessage="1" showErrorMessage="1" xr:uid="{BADA6D54-6403-4D78-B99B-F4FAA39379FC}">
          <x14:formula1>
            <xm:f>【参考】数式用2!$A$3:$A$49</xm:f>
          </x14:formula1>
          <xm:sqref>R54:V153</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pageSetUpPr fitToPage="1"/>
  </sheetPr>
  <dimension ref="A1:BV250"/>
  <sheetViews>
    <sheetView tabSelected="1" view="pageBreakPreview" topLeftCell="A4" zoomScaleNormal="120" zoomScaleSheetLayoutView="100" zoomScalePageLayoutView="64" workbookViewId="0">
      <selection activeCell="Z13" sqref="Z13:AK13"/>
    </sheetView>
  </sheetViews>
  <sheetFormatPr defaultColWidth="9" defaultRowHeight="13.5"/>
  <cols>
    <col min="1" max="1" width="2.125" style="87" customWidth="1"/>
    <col min="2" max="2" width="3.125" style="87" customWidth="1"/>
    <col min="3" max="7" width="2.625" style="87" customWidth="1"/>
    <col min="8" max="36" width="2.5" style="87" customWidth="1"/>
    <col min="37" max="37" width="2.875" style="87" customWidth="1"/>
    <col min="38" max="38" width="2.5" style="87" customWidth="1"/>
    <col min="39" max="39" width="6.875" style="87" customWidth="1"/>
    <col min="40" max="43" width="5.375" style="87" customWidth="1"/>
    <col min="44" max="44" width="7.375" style="87" customWidth="1"/>
    <col min="45" max="48" width="5.375" style="87" customWidth="1"/>
    <col min="49" max="51" width="5.5" style="87" customWidth="1"/>
    <col min="52" max="52" width="5.875" style="87" customWidth="1"/>
    <col min="53" max="53" width="6" style="87" customWidth="1"/>
    <col min="54" max="54" width="5.625" style="87" customWidth="1"/>
    <col min="55" max="63" width="4.125" style="87" customWidth="1"/>
    <col min="64" max="65" width="9" style="87"/>
    <col min="66" max="66" width="9" style="87" customWidth="1"/>
    <col min="67" max="16384" width="9" style="87"/>
  </cols>
  <sheetData>
    <row r="1" spans="1:39" ht="18.75" customHeight="1">
      <c r="A1" s="84"/>
      <c r="B1" s="397" t="s">
        <v>2055</v>
      </c>
      <c r="C1" s="86"/>
      <c r="D1" s="86"/>
      <c r="E1" s="86"/>
      <c r="F1" s="86"/>
      <c r="G1" s="86"/>
      <c r="H1" s="86"/>
      <c r="I1" s="86"/>
      <c r="J1" s="86"/>
      <c r="K1" s="86"/>
      <c r="L1" s="86"/>
      <c r="M1" s="86"/>
      <c r="N1" s="86"/>
      <c r="O1" s="86"/>
      <c r="P1" s="86"/>
      <c r="Q1" s="86"/>
      <c r="R1" s="86"/>
      <c r="S1" s="86"/>
      <c r="T1" s="86"/>
      <c r="U1" s="86"/>
      <c r="V1" s="86"/>
      <c r="W1" s="86"/>
      <c r="X1" s="86"/>
      <c r="Y1" s="86"/>
      <c r="Z1" s="950" t="s">
        <v>47</v>
      </c>
      <c r="AA1" s="950"/>
      <c r="AB1" s="950"/>
      <c r="AC1" s="950"/>
      <c r="AD1" s="950" t="str">
        <f>IF(基本情報入力シート!C33="","",基本情報入力シート!C33)</f>
        <v>○○市</v>
      </c>
      <c r="AE1" s="950"/>
      <c r="AF1" s="950"/>
      <c r="AG1" s="950"/>
      <c r="AH1" s="950"/>
      <c r="AI1" s="950"/>
      <c r="AJ1" s="950"/>
      <c r="AK1" s="950"/>
      <c r="AL1" s="84"/>
    </row>
    <row r="2" spans="1:39" ht="10.5" customHeight="1">
      <c r="A2" s="84"/>
      <c r="B2" s="86"/>
      <c r="C2" s="86"/>
      <c r="D2" s="86"/>
      <c r="E2" s="86"/>
      <c r="F2" s="86"/>
      <c r="G2" s="86"/>
      <c r="H2" s="86"/>
      <c r="I2" s="86"/>
      <c r="J2" s="86"/>
      <c r="K2" s="86"/>
      <c r="L2" s="86"/>
      <c r="M2" s="86"/>
      <c r="N2" s="86"/>
      <c r="O2" s="86"/>
      <c r="P2" s="86"/>
      <c r="Q2" s="86"/>
      <c r="R2" s="86"/>
      <c r="S2" s="86"/>
      <c r="T2" s="86"/>
      <c r="U2" s="86"/>
      <c r="V2" s="86"/>
      <c r="W2" s="86"/>
      <c r="X2" s="86"/>
      <c r="Y2" s="86"/>
      <c r="Z2" s="86"/>
      <c r="AA2" s="86"/>
      <c r="AB2" s="86"/>
      <c r="AC2" s="86"/>
      <c r="AD2" s="86"/>
      <c r="AE2" s="86"/>
      <c r="AF2" s="86"/>
      <c r="AG2" s="86"/>
      <c r="AH2" s="86"/>
      <c r="AI2" s="86"/>
      <c r="AJ2" s="86"/>
      <c r="AK2" s="86"/>
      <c r="AL2" s="84"/>
    </row>
    <row r="3" spans="1:39" ht="24" customHeight="1">
      <c r="A3" s="84"/>
      <c r="B3" s="967" t="s">
        <v>2315</v>
      </c>
      <c r="C3" s="967"/>
      <c r="D3" s="967"/>
      <c r="E3" s="967"/>
      <c r="F3" s="967"/>
      <c r="G3" s="967"/>
      <c r="H3" s="967"/>
      <c r="I3" s="967"/>
      <c r="J3" s="967"/>
      <c r="K3" s="967"/>
      <c r="L3" s="967"/>
      <c r="M3" s="967"/>
      <c r="N3" s="967"/>
      <c r="O3" s="967"/>
      <c r="P3" s="967"/>
      <c r="Q3" s="967"/>
      <c r="R3" s="967"/>
      <c r="S3" s="967"/>
      <c r="T3" s="967"/>
      <c r="U3" s="967"/>
      <c r="V3" s="967"/>
      <c r="W3" s="967"/>
      <c r="X3" s="967"/>
      <c r="Y3" s="967"/>
      <c r="Z3" s="967"/>
      <c r="AA3" s="967"/>
      <c r="AB3" s="967"/>
      <c r="AC3" s="967"/>
      <c r="AD3" s="967"/>
      <c r="AE3" s="967"/>
      <c r="AF3" s="967"/>
      <c r="AG3" s="967"/>
      <c r="AH3" s="967"/>
      <c r="AI3" s="967"/>
      <c r="AJ3" s="967"/>
      <c r="AK3" s="967"/>
      <c r="AL3" s="88"/>
      <c r="AM3" s="89"/>
    </row>
    <row r="4" spans="1:39" ht="9" customHeight="1">
      <c r="A4" s="84"/>
      <c r="B4" s="90"/>
      <c r="C4" s="91"/>
      <c r="D4" s="86"/>
      <c r="E4" s="86"/>
      <c r="F4" s="86"/>
      <c r="G4" s="86"/>
      <c r="H4" s="86"/>
      <c r="I4" s="86"/>
      <c r="J4" s="86"/>
      <c r="K4" s="86"/>
      <c r="L4" s="86"/>
      <c r="M4" s="86"/>
      <c r="N4" s="86"/>
      <c r="O4" s="86"/>
      <c r="P4" s="86"/>
      <c r="Q4" s="86"/>
      <c r="R4" s="86"/>
      <c r="S4" s="86"/>
      <c r="T4" s="86"/>
      <c r="U4" s="86"/>
      <c r="V4" s="86"/>
      <c r="W4" s="86"/>
      <c r="X4" s="86"/>
      <c r="Y4" s="86"/>
      <c r="Z4" s="86"/>
      <c r="AA4" s="86"/>
      <c r="AB4" s="86"/>
      <c r="AC4" s="86"/>
      <c r="AD4" s="86"/>
      <c r="AE4" s="86"/>
      <c r="AF4" s="86"/>
      <c r="AG4" s="86"/>
      <c r="AH4" s="86"/>
      <c r="AI4" s="86"/>
      <c r="AJ4" s="86"/>
      <c r="AK4" s="86"/>
      <c r="AL4" s="84"/>
    </row>
    <row r="5" spans="1:39" ht="19.5" customHeight="1">
      <c r="A5" s="84"/>
      <c r="B5" s="92" t="s">
        <v>1986</v>
      </c>
      <c r="C5" s="92"/>
      <c r="D5" s="92"/>
      <c r="E5" s="92"/>
      <c r="F5" s="92"/>
      <c r="G5" s="92"/>
      <c r="H5" s="92"/>
      <c r="I5" s="92"/>
      <c r="J5" s="93"/>
      <c r="K5" s="93"/>
      <c r="L5" s="93"/>
      <c r="M5" s="93"/>
      <c r="N5" s="93"/>
      <c r="O5" s="93"/>
      <c r="P5" s="93"/>
      <c r="Q5" s="93"/>
      <c r="R5" s="93"/>
      <c r="S5" s="93"/>
      <c r="T5" s="93"/>
      <c r="U5" s="93"/>
      <c r="V5" s="93"/>
      <c r="W5" s="93"/>
      <c r="X5" s="93"/>
      <c r="Y5" s="93"/>
      <c r="Z5" s="93"/>
      <c r="AA5" s="93"/>
      <c r="AB5" s="93"/>
      <c r="AC5" s="93"/>
      <c r="AD5" s="93"/>
      <c r="AE5" s="93"/>
      <c r="AF5" s="93"/>
      <c r="AG5" s="93"/>
      <c r="AH5" s="93"/>
      <c r="AI5" s="93"/>
      <c r="AJ5" s="93"/>
      <c r="AK5" s="93"/>
      <c r="AL5" s="84"/>
    </row>
    <row r="6" spans="1:39" s="95" customFormat="1" ht="13.5" customHeight="1">
      <c r="A6" s="94"/>
      <c r="B6" s="955" t="s">
        <v>63</v>
      </c>
      <c r="C6" s="956"/>
      <c r="D6" s="956"/>
      <c r="E6" s="956"/>
      <c r="F6" s="956"/>
      <c r="G6" s="957"/>
      <c r="H6" s="958" t="str">
        <f>IF(基本情報入力シート!M37="","",基本情報入力シート!M37)</f>
        <v>○○ケアサービス</v>
      </c>
      <c r="I6" s="958"/>
      <c r="J6" s="958"/>
      <c r="K6" s="958"/>
      <c r="L6" s="958"/>
      <c r="M6" s="958"/>
      <c r="N6" s="958"/>
      <c r="O6" s="958"/>
      <c r="P6" s="958"/>
      <c r="Q6" s="958"/>
      <c r="R6" s="958"/>
      <c r="S6" s="958"/>
      <c r="T6" s="958"/>
      <c r="U6" s="958"/>
      <c r="V6" s="958"/>
      <c r="W6" s="958"/>
      <c r="X6" s="958"/>
      <c r="Y6" s="958"/>
      <c r="Z6" s="958"/>
      <c r="AA6" s="958"/>
      <c r="AB6" s="958"/>
      <c r="AC6" s="958"/>
      <c r="AD6" s="958"/>
      <c r="AE6" s="958"/>
      <c r="AF6" s="958"/>
      <c r="AG6" s="958"/>
      <c r="AH6" s="958"/>
      <c r="AI6" s="958"/>
      <c r="AJ6" s="958"/>
      <c r="AK6" s="959"/>
      <c r="AL6" s="94"/>
    </row>
    <row r="7" spans="1:39" s="95" customFormat="1" ht="25.5" customHeight="1">
      <c r="A7" s="94"/>
      <c r="B7" s="962" t="s">
        <v>62</v>
      </c>
      <c r="C7" s="963"/>
      <c r="D7" s="963"/>
      <c r="E7" s="963"/>
      <c r="F7" s="963"/>
      <c r="G7" s="964"/>
      <c r="H7" s="960" t="str">
        <f>IF(基本情報入力シート!M38="","",基本情報入力シート!M38)</f>
        <v>○○ケアサービス</v>
      </c>
      <c r="I7" s="960"/>
      <c r="J7" s="960"/>
      <c r="K7" s="960"/>
      <c r="L7" s="960"/>
      <c r="M7" s="960"/>
      <c r="N7" s="960"/>
      <c r="O7" s="960"/>
      <c r="P7" s="960"/>
      <c r="Q7" s="960"/>
      <c r="R7" s="960"/>
      <c r="S7" s="960"/>
      <c r="T7" s="960"/>
      <c r="U7" s="960"/>
      <c r="V7" s="960"/>
      <c r="W7" s="960"/>
      <c r="X7" s="960"/>
      <c r="Y7" s="960"/>
      <c r="Z7" s="960"/>
      <c r="AA7" s="960"/>
      <c r="AB7" s="960"/>
      <c r="AC7" s="960"/>
      <c r="AD7" s="960"/>
      <c r="AE7" s="960"/>
      <c r="AF7" s="960"/>
      <c r="AG7" s="960"/>
      <c r="AH7" s="960"/>
      <c r="AI7" s="960"/>
      <c r="AJ7" s="960"/>
      <c r="AK7" s="961"/>
      <c r="AL7" s="94"/>
    </row>
    <row r="8" spans="1:39" s="95" customFormat="1" ht="12.75" customHeight="1">
      <c r="A8" s="94"/>
      <c r="B8" s="991" t="s">
        <v>66</v>
      </c>
      <c r="C8" s="992"/>
      <c r="D8" s="992"/>
      <c r="E8" s="992"/>
      <c r="F8" s="992"/>
      <c r="G8" s="993"/>
      <c r="H8" s="96" t="s">
        <v>6</v>
      </c>
      <c r="I8" s="969" t="str">
        <f>IF(基本情報入力シート!AD33="－","",基本情報入力シート!AD33)</f>
        <v>100－1234</v>
      </c>
      <c r="J8" s="969"/>
      <c r="K8" s="969"/>
      <c r="L8" s="969"/>
      <c r="M8" s="969"/>
      <c r="N8" s="97"/>
      <c r="O8" s="98"/>
      <c r="P8" s="98"/>
      <c r="Q8" s="98"/>
      <c r="R8" s="98"/>
      <c r="S8" s="98"/>
      <c r="T8" s="98"/>
      <c r="U8" s="98"/>
      <c r="V8" s="98"/>
      <c r="W8" s="98"/>
      <c r="X8" s="98"/>
      <c r="Y8" s="98"/>
      <c r="Z8" s="98"/>
      <c r="AA8" s="98"/>
      <c r="AB8" s="98"/>
      <c r="AC8" s="98"/>
      <c r="AD8" s="98"/>
      <c r="AE8" s="98"/>
      <c r="AF8" s="98"/>
      <c r="AG8" s="98"/>
      <c r="AH8" s="98"/>
      <c r="AI8" s="98"/>
      <c r="AJ8" s="98"/>
      <c r="AK8" s="99"/>
      <c r="AL8" s="94"/>
    </row>
    <row r="9" spans="1:39" s="95" customFormat="1" ht="16.5" customHeight="1">
      <c r="A9" s="94"/>
      <c r="B9" s="970"/>
      <c r="C9" s="971"/>
      <c r="D9" s="971"/>
      <c r="E9" s="971"/>
      <c r="F9" s="971"/>
      <c r="G9" s="972"/>
      <c r="H9" s="987" t="str">
        <f>IF(基本情報入力シート!M40="","",基本情報入力シート!M40)</f>
        <v>東京都千代田区霞が関1-2-2</v>
      </c>
      <c r="I9" s="988"/>
      <c r="J9" s="988"/>
      <c r="K9" s="988"/>
      <c r="L9" s="988"/>
      <c r="M9" s="988"/>
      <c r="N9" s="988"/>
      <c r="O9" s="988"/>
      <c r="P9" s="988"/>
      <c r="Q9" s="988"/>
      <c r="R9" s="988"/>
      <c r="S9" s="988"/>
      <c r="T9" s="988"/>
      <c r="U9" s="988"/>
      <c r="V9" s="988"/>
      <c r="W9" s="988"/>
      <c r="X9" s="988"/>
      <c r="Y9" s="988"/>
      <c r="Z9" s="988"/>
      <c r="AA9" s="988"/>
      <c r="AB9" s="988"/>
      <c r="AC9" s="988"/>
      <c r="AD9" s="988"/>
      <c r="AE9" s="988"/>
      <c r="AF9" s="988"/>
      <c r="AG9" s="988"/>
      <c r="AH9" s="988"/>
      <c r="AI9" s="988"/>
      <c r="AJ9" s="988"/>
      <c r="AK9" s="989"/>
      <c r="AL9" s="94"/>
    </row>
    <row r="10" spans="1:39" s="95" customFormat="1" ht="16.5" customHeight="1">
      <c r="A10" s="94"/>
      <c r="B10" s="970"/>
      <c r="C10" s="971"/>
      <c r="D10" s="971"/>
      <c r="E10" s="971"/>
      <c r="F10" s="971"/>
      <c r="G10" s="972"/>
      <c r="H10" s="990" t="str">
        <f>IF(基本情報入力シート!M41="","",基本情報入力シート!M41)</f>
        <v>○○ビル18F</v>
      </c>
      <c r="I10" s="976"/>
      <c r="J10" s="976"/>
      <c r="K10" s="976"/>
      <c r="L10" s="976"/>
      <c r="M10" s="976"/>
      <c r="N10" s="976"/>
      <c r="O10" s="976"/>
      <c r="P10" s="976"/>
      <c r="Q10" s="976"/>
      <c r="R10" s="976"/>
      <c r="S10" s="976"/>
      <c r="T10" s="976"/>
      <c r="U10" s="976"/>
      <c r="V10" s="976"/>
      <c r="W10" s="976"/>
      <c r="X10" s="976"/>
      <c r="Y10" s="976"/>
      <c r="Z10" s="976"/>
      <c r="AA10" s="976"/>
      <c r="AB10" s="976"/>
      <c r="AC10" s="976"/>
      <c r="AD10" s="976"/>
      <c r="AE10" s="976"/>
      <c r="AF10" s="976"/>
      <c r="AG10" s="976"/>
      <c r="AH10" s="976"/>
      <c r="AI10" s="976"/>
      <c r="AJ10" s="976"/>
      <c r="AK10" s="977"/>
      <c r="AL10" s="94"/>
    </row>
    <row r="11" spans="1:39" s="95" customFormat="1" ht="13.5" customHeight="1">
      <c r="A11" s="94"/>
      <c r="B11" s="994" t="s">
        <v>63</v>
      </c>
      <c r="C11" s="995"/>
      <c r="D11" s="995"/>
      <c r="E11" s="995"/>
      <c r="F11" s="995"/>
      <c r="G11" s="996"/>
      <c r="H11" s="958" t="str">
        <f>IF(基本情報入力シート!M44="","",基本情報入力シート!M44)</f>
        <v>コウロウ　タロウ</v>
      </c>
      <c r="I11" s="958"/>
      <c r="J11" s="958"/>
      <c r="K11" s="958"/>
      <c r="L11" s="958"/>
      <c r="M11" s="958"/>
      <c r="N11" s="958"/>
      <c r="O11" s="958"/>
      <c r="P11" s="958"/>
      <c r="Q11" s="958"/>
      <c r="R11" s="958"/>
      <c r="S11" s="958"/>
      <c r="T11" s="958"/>
      <c r="U11" s="958"/>
      <c r="V11" s="958"/>
      <c r="W11" s="958"/>
      <c r="X11" s="958"/>
      <c r="Y11" s="958"/>
      <c r="Z11" s="958"/>
      <c r="AA11" s="958"/>
      <c r="AB11" s="958"/>
      <c r="AC11" s="958"/>
      <c r="AD11" s="958"/>
      <c r="AE11" s="958"/>
      <c r="AF11" s="958"/>
      <c r="AG11" s="958"/>
      <c r="AH11" s="958"/>
      <c r="AI11" s="958"/>
      <c r="AJ11" s="958"/>
      <c r="AK11" s="959"/>
      <c r="AL11" s="94"/>
    </row>
    <row r="12" spans="1:39" s="95" customFormat="1" ht="22.5" customHeight="1">
      <c r="A12" s="94"/>
      <c r="B12" s="970" t="s">
        <v>61</v>
      </c>
      <c r="C12" s="971"/>
      <c r="D12" s="971"/>
      <c r="E12" s="971"/>
      <c r="F12" s="971"/>
      <c r="G12" s="972"/>
      <c r="H12" s="976" t="str">
        <f>IF(基本情報入力シート!M45="","",基本情報入力シート!M45)</f>
        <v>厚労　太郎</v>
      </c>
      <c r="I12" s="976"/>
      <c r="J12" s="976"/>
      <c r="K12" s="976"/>
      <c r="L12" s="976"/>
      <c r="M12" s="976"/>
      <c r="N12" s="976"/>
      <c r="O12" s="976"/>
      <c r="P12" s="976"/>
      <c r="Q12" s="976"/>
      <c r="R12" s="976"/>
      <c r="S12" s="976"/>
      <c r="T12" s="976"/>
      <c r="U12" s="976"/>
      <c r="V12" s="976"/>
      <c r="W12" s="976"/>
      <c r="X12" s="976"/>
      <c r="Y12" s="976"/>
      <c r="Z12" s="976"/>
      <c r="AA12" s="976"/>
      <c r="AB12" s="976"/>
      <c r="AC12" s="976"/>
      <c r="AD12" s="976"/>
      <c r="AE12" s="976"/>
      <c r="AF12" s="976"/>
      <c r="AG12" s="976"/>
      <c r="AH12" s="976"/>
      <c r="AI12" s="976"/>
      <c r="AJ12" s="976"/>
      <c r="AK12" s="977"/>
      <c r="AL12" s="94"/>
    </row>
    <row r="13" spans="1:39" s="95" customFormat="1" ht="18.75" customHeight="1">
      <c r="A13" s="94"/>
      <c r="B13" s="973" t="s">
        <v>65</v>
      </c>
      <c r="C13" s="973"/>
      <c r="D13" s="973"/>
      <c r="E13" s="973"/>
      <c r="F13" s="973"/>
      <c r="G13" s="973"/>
      <c r="H13" s="997" t="s">
        <v>0</v>
      </c>
      <c r="I13" s="973"/>
      <c r="J13" s="973"/>
      <c r="K13" s="973"/>
      <c r="L13" s="1002" t="str">
        <f>IF(基本情報入力シート!M46="","",基本情報入力シート!M46)</f>
        <v>03-3571-XXXX</v>
      </c>
      <c r="M13" s="1003"/>
      <c r="N13" s="1003"/>
      <c r="O13" s="1003"/>
      <c r="P13" s="1003"/>
      <c r="Q13" s="1003"/>
      <c r="R13" s="1003"/>
      <c r="S13" s="1003"/>
      <c r="T13" s="1003"/>
      <c r="U13" s="1004"/>
      <c r="V13" s="1005" t="s">
        <v>64</v>
      </c>
      <c r="W13" s="1006"/>
      <c r="X13" s="1006"/>
      <c r="Y13" s="997"/>
      <c r="Z13" s="1002"/>
      <c r="AA13" s="1003"/>
      <c r="AB13" s="1003"/>
      <c r="AC13" s="1003"/>
      <c r="AD13" s="1003"/>
      <c r="AE13" s="1003"/>
      <c r="AF13" s="1003"/>
      <c r="AG13" s="1003"/>
      <c r="AH13" s="1003"/>
      <c r="AI13" s="1003"/>
      <c r="AJ13" s="1003"/>
      <c r="AK13" s="1004"/>
      <c r="AL13" s="94"/>
    </row>
    <row r="14" spans="1:39" ht="7.5" customHeight="1">
      <c r="A14" s="84"/>
      <c r="B14" s="86"/>
      <c r="C14" s="86"/>
      <c r="D14" s="86"/>
      <c r="E14" s="86"/>
      <c r="F14" s="86"/>
      <c r="G14" s="86"/>
      <c r="H14" s="86"/>
      <c r="I14" s="86"/>
      <c r="J14" s="86"/>
      <c r="K14" s="86"/>
      <c r="L14" s="86"/>
      <c r="M14" s="86"/>
      <c r="N14" s="86"/>
      <c r="O14" s="86"/>
      <c r="P14" s="86"/>
      <c r="Q14" s="86"/>
      <c r="R14" s="86"/>
      <c r="S14" s="86"/>
      <c r="T14" s="86"/>
      <c r="U14" s="86"/>
      <c r="V14" s="86"/>
      <c r="W14" s="86"/>
      <c r="X14" s="86"/>
      <c r="Y14" s="86"/>
      <c r="Z14" s="86"/>
      <c r="AA14" s="86"/>
      <c r="AB14" s="86"/>
      <c r="AC14" s="86"/>
      <c r="AD14" s="86"/>
      <c r="AE14" s="86"/>
      <c r="AF14" s="86"/>
      <c r="AG14" s="86"/>
      <c r="AH14" s="86"/>
      <c r="AI14" s="86"/>
      <c r="AJ14" s="86"/>
      <c r="AK14" s="86"/>
      <c r="AL14" s="84"/>
    </row>
    <row r="15" spans="1:39" ht="18" customHeight="1">
      <c r="A15" s="84"/>
      <c r="B15" s="100" t="s">
        <v>1985</v>
      </c>
      <c r="C15" s="101"/>
      <c r="D15" s="101"/>
      <c r="E15" s="101"/>
      <c r="F15" s="101"/>
      <c r="G15" s="101"/>
      <c r="H15" s="101"/>
      <c r="I15" s="101"/>
      <c r="J15" s="101"/>
      <c r="K15" s="101"/>
      <c r="L15" s="101"/>
      <c r="M15" s="101"/>
      <c r="N15" s="101"/>
      <c r="O15" s="101"/>
      <c r="P15" s="101"/>
      <c r="Q15" s="101"/>
      <c r="R15" s="101"/>
      <c r="S15" s="101"/>
      <c r="T15" s="101"/>
      <c r="U15" s="101"/>
      <c r="V15" s="101"/>
      <c r="W15" s="101"/>
      <c r="X15" s="101"/>
      <c r="Y15" s="101"/>
      <c r="Z15" s="101"/>
      <c r="AA15" s="101"/>
      <c r="AB15" s="101"/>
      <c r="AC15" s="101"/>
      <c r="AD15" s="101"/>
      <c r="AE15" s="101"/>
      <c r="AF15" s="101"/>
      <c r="AG15" s="101"/>
      <c r="AH15" s="101"/>
      <c r="AI15" s="101"/>
      <c r="AJ15" s="101"/>
      <c r="AK15" s="101"/>
      <c r="AL15" s="84"/>
    </row>
    <row r="16" spans="1:39" ht="18.75" customHeight="1">
      <c r="A16" s="84"/>
      <c r="B16" s="102" t="s">
        <v>131</v>
      </c>
      <c r="C16" s="103"/>
      <c r="D16" s="86"/>
      <c r="E16" s="86"/>
      <c r="F16" s="86"/>
      <c r="G16" s="86"/>
      <c r="H16" s="86"/>
      <c r="I16" s="86"/>
      <c r="J16" s="86"/>
      <c r="K16" s="86"/>
      <c r="L16" s="86"/>
      <c r="M16" s="86"/>
      <c r="N16" s="86"/>
      <c r="O16" s="86"/>
      <c r="P16" s="86"/>
      <c r="Q16" s="86"/>
      <c r="R16" s="86"/>
      <c r="S16" s="86"/>
      <c r="T16" s="86"/>
      <c r="U16" s="86"/>
      <c r="V16" s="86"/>
      <c r="W16" s="86"/>
      <c r="X16" s="86"/>
      <c r="Y16" s="86"/>
      <c r="Z16" s="86"/>
      <c r="AA16" s="86"/>
      <c r="AB16" s="86"/>
      <c r="AC16" s="86"/>
      <c r="AD16" s="86"/>
      <c r="AE16" s="86"/>
      <c r="AF16" s="86"/>
      <c r="AG16" s="86"/>
      <c r="AH16" s="86"/>
      <c r="AI16" s="86"/>
      <c r="AJ16" s="86"/>
      <c r="AK16" s="86"/>
      <c r="AL16" s="84"/>
    </row>
    <row r="17" spans="1:51" ht="18.75" customHeight="1">
      <c r="B17" s="978" t="s">
        <v>2073</v>
      </c>
      <c r="C17" s="979"/>
      <c r="D17" s="979"/>
      <c r="E17" s="979"/>
      <c r="F17" s="979"/>
      <c r="G17" s="979"/>
      <c r="H17" s="979"/>
      <c r="I17" s="979"/>
      <c r="J17" s="979"/>
      <c r="K17" s="979"/>
      <c r="L17" s="979"/>
      <c r="M17" s="979"/>
      <c r="N17" s="979"/>
      <c r="O17" s="979"/>
      <c r="P17" s="979"/>
      <c r="Q17" s="979"/>
      <c r="R17" s="979"/>
      <c r="S17" s="979"/>
      <c r="T17" s="979"/>
      <c r="U17" s="979"/>
      <c r="V17" s="979"/>
      <c r="W17" s="980"/>
      <c r="X17" s="86"/>
      <c r="Y17" s="86"/>
      <c r="Z17" s="86"/>
      <c r="AA17" s="86"/>
      <c r="AB17" s="86"/>
      <c r="AC17" s="86"/>
      <c r="AD17" s="86"/>
      <c r="AE17" s="86"/>
      <c r="AF17" s="86"/>
      <c r="AG17" s="86"/>
      <c r="AH17" s="86"/>
      <c r="AI17" s="86"/>
      <c r="AJ17" s="86"/>
      <c r="AK17" s="86"/>
      <c r="AL17" s="84"/>
    </row>
    <row r="18" spans="1:51" ht="26.25" customHeight="1">
      <c r="A18" s="84"/>
      <c r="B18" s="104" t="s">
        <v>8</v>
      </c>
      <c r="C18" s="975" t="s">
        <v>2054</v>
      </c>
      <c r="D18" s="975"/>
      <c r="E18" s="975"/>
      <c r="F18" s="975"/>
      <c r="G18" s="975"/>
      <c r="H18" s="975"/>
      <c r="I18" s="975"/>
      <c r="J18" s="975"/>
      <c r="K18" s="975"/>
      <c r="L18" s="975"/>
      <c r="M18" s="975"/>
      <c r="N18" s="975"/>
      <c r="O18" s="975"/>
      <c r="P18" s="998"/>
      <c r="Q18" s="952">
        <f>SUM('別紙様式2-2（４・５月分）'!K5,'別紙様式2-2（４・５月分）'!K6,'別紙様式2-2（４・５月分）'!K7,'別紙様式2-3（６月以降分）'!L5,'別紙様式2-4（年度内の区分変更がある場合に記入）'!L5)</f>
        <v>33217560</v>
      </c>
      <c r="R18" s="953"/>
      <c r="S18" s="953"/>
      <c r="T18" s="953"/>
      <c r="U18" s="953"/>
      <c r="V18" s="954"/>
      <c r="W18" s="105" t="s">
        <v>1</v>
      </c>
      <c r="X18" s="84"/>
      <c r="Y18" s="84"/>
      <c r="Z18" s="86"/>
      <c r="AA18" s="86"/>
      <c r="AB18" s="86"/>
      <c r="AC18" s="86"/>
      <c r="AD18" s="84"/>
      <c r="AE18" s="84"/>
      <c r="AF18" s="84"/>
      <c r="AG18" s="84"/>
      <c r="AH18" s="84"/>
      <c r="AI18" s="84"/>
      <c r="AJ18" s="84"/>
      <c r="AK18" s="84"/>
      <c r="AL18" s="84"/>
    </row>
    <row r="19" spans="1:51" ht="26.25" customHeight="1" thickBot="1">
      <c r="A19" s="84"/>
      <c r="B19" s="106"/>
      <c r="C19" s="107" t="s">
        <v>2069</v>
      </c>
      <c r="D19" s="974" t="s">
        <v>2072</v>
      </c>
      <c r="E19" s="974"/>
      <c r="F19" s="974"/>
      <c r="G19" s="974"/>
      <c r="H19" s="974"/>
      <c r="I19" s="974"/>
      <c r="J19" s="974"/>
      <c r="K19" s="974"/>
      <c r="L19" s="974"/>
      <c r="M19" s="974"/>
      <c r="N19" s="974"/>
      <c r="O19" s="974"/>
      <c r="P19" s="983"/>
      <c r="Q19" s="952">
        <f>SUM('別紙様式2-2（４・５月分）'!K9,'別紙様式2-3（６月以降分）'!L8,'別紙様式2-4（年度内の区分変更がある場合に記入）'!L8)</f>
        <v>14925840</v>
      </c>
      <c r="R19" s="953"/>
      <c r="S19" s="953"/>
      <c r="T19" s="953"/>
      <c r="U19" s="953"/>
      <c r="V19" s="954"/>
      <c r="W19" s="105" t="s">
        <v>1</v>
      </c>
      <c r="X19" s="84"/>
      <c r="Y19" s="84"/>
      <c r="Z19" s="86"/>
      <c r="AA19" s="86"/>
      <c r="AB19" s="84"/>
      <c r="AC19" s="84"/>
      <c r="AD19" s="84"/>
      <c r="AE19" s="84"/>
      <c r="AF19" s="84"/>
      <c r="AG19" s="84"/>
      <c r="AH19" s="84"/>
      <c r="AI19" s="84"/>
      <c r="AJ19" s="84"/>
      <c r="AK19" s="84"/>
      <c r="AL19" s="84"/>
    </row>
    <row r="20" spans="1:51" ht="30" customHeight="1" thickBot="1">
      <c r="A20" s="84"/>
      <c r="B20" s="108"/>
      <c r="C20" s="109"/>
      <c r="D20" s="110" t="s">
        <v>2071</v>
      </c>
      <c r="E20" s="974" t="s">
        <v>2070</v>
      </c>
      <c r="F20" s="974"/>
      <c r="G20" s="974"/>
      <c r="H20" s="974"/>
      <c r="I20" s="974"/>
      <c r="J20" s="974"/>
      <c r="K20" s="974"/>
      <c r="L20" s="974"/>
      <c r="M20" s="974"/>
      <c r="N20" s="974"/>
      <c r="O20" s="974"/>
      <c r="P20" s="1007"/>
      <c r="Q20" s="984">
        <v>4799515</v>
      </c>
      <c r="R20" s="985"/>
      <c r="S20" s="985"/>
      <c r="T20" s="985"/>
      <c r="U20" s="985"/>
      <c r="V20" s="986"/>
      <c r="W20" s="111" t="s">
        <v>1</v>
      </c>
      <c r="X20" s="86" t="s">
        <v>118</v>
      </c>
      <c r="Y20" s="112" t="str">
        <f>IF(Q20&gt;Q19,"×","")</f>
        <v/>
      </c>
      <c r="Z20" s="84"/>
      <c r="AA20" s="84"/>
      <c r="AB20" s="84"/>
      <c r="AC20" s="84"/>
      <c r="AD20" s="84"/>
      <c r="AE20" s="84"/>
      <c r="AF20" s="84"/>
      <c r="AG20" s="84"/>
      <c r="AH20" s="84"/>
      <c r="AI20" s="84"/>
      <c r="AJ20" s="84"/>
      <c r="AK20" s="84"/>
      <c r="AL20" s="84"/>
      <c r="AM20" s="947" t="s">
        <v>2103</v>
      </c>
      <c r="AN20" s="948"/>
      <c r="AO20" s="948"/>
      <c r="AP20" s="948"/>
      <c r="AQ20" s="948"/>
      <c r="AR20" s="948"/>
      <c r="AS20" s="948"/>
      <c r="AT20" s="948"/>
      <c r="AU20" s="948"/>
      <c r="AV20" s="948"/>
      <c r="AW20" s="948"/>
      <c r="AX20" s="948"/>
      <c r="AY20" s="949"/>
    </row>
    <row r="21" spans="1:51" ht="28.5" customHeight="1" thickBot="1">
      <c r="A21" s="84"/>
      <c r="B21" s="113" t="s">
        <v>9</v>
      </c>
      <c r="C21" s="974" t="s">
        <v>2120</v>
      </c>
      <c r="D21" s="975"/>
      <c r="E21" s="975"/>
      <c r="F21" s="975"/>
      <c r="G21" s="975"/>
      <c r="H21" s="975"/>
      <c r="I21" s="975"/>
      <c r="J21" s="975"/>
      <c r="K21" s="975"/>
      <c r="L21" s="975"/>
      <c r="M21" s="975"/>
      <c r="N21" s="975"/>
      <c r="O21" s="975"/>
      <c r="P21" s="975"/>
      <c r="Q21" s="952">
        <f>Q18-Q20</f>
        <v>28418045</v>
      </c>
      <c r="R21" s="953"/>
      <c r="S21" s="953"/>
      <c r="T21" s="953"/>
      <c r="U21" s="953"/>
      <c r="V21" s="954"/>
      <c r="W21" s="114" t="s">
        <v>1</v>
      </c>
      <c r="X21" s="86" t="s">
        <v>167</v>
      </c>
      <c r="Y21" s="1043" t="str">
        <f>IFERROR(IF(Q22&gt;=Q21,"○","×"),"")</f>
        <v>○</v>
      </c>
      <c r="Z21" s="84"/>
      <c r="AA21" s="84"/>
      <c r="AB21" s="84"/>
      <c r="AC21" s="84"/>
      <c r="AD21" s="84"/>
      <c r="AE21" s="84"/>
      <c r="AF21" s="84"/>
      <c r="AG21" s="84"/>
      <c r="AH21" s="84"/>
      <c r="AI21" s="84"/>
      <c r="AJ21" s="84"/>
      <c r="AK21" s="84"/>
      <c r="AL21" s="84"/>
      <c r="AM21" s="895" t="s">
        <v>2180</v>
      </c>
      <c r="AN21" s="896"/>
      <c r="AO21" s="896"/>
      <c r="AP21" s="896"/>
      <c r="AQ21" s="896"/>
      <c r="AR21" s="896"/>
      <c r="AS21" s="896"/>
      <c r="AT21" s="896"/>
      <c r="AU21" s="896"/>
      <c r="AV21" s="896"/>
      <c r="AW21" s="896"/>
      <c r="AX21" s="896"/>
      <c r="AY21" s="897"/>
    </row>
    <row r="22" spans="1:51" ht="30" customHeight="1" thickBot="1">
      <c r="A22" s="84"/>
      <c r="B22" s="113" t="s">
        <v>89</v>
      </c>
      <c r="C22" s="974" t="s">
        <v>2076</v>
      </c>
      <c r="D22" s="974"/>
      <c r="E22" s="974"/>
      <c r="F22" s="974"/>
      <c r="G22" s="974"/>
      <c r="H22" s="974"/>
      <c r="I22" s="974"/>
      <c r="J22" s="974"/>
      <c r="K22" s="974"/>
      <c r="L22" s="974"/>
      <c r="M22" s="974"/>
      <c r="N22" s="974"/>
      <c r="O22" s="974"/>
      <c r="P22" s="974"/>
      <c r="Q22" s="984">
        <v>29000000</v>
      </c>
      <c r="R22" s="985"/>
      <c r="S22" s="985"/>
      <c r="T22" s="985"/>
      <c r="U22" s="985"/>
      <c r="V22" s="986"/>
      <c r="W22" s="115" t="s">
        <v>1</v>
      </c>
      <c r="X22" s="86" t="s">
        <v>167</v>
      </c>
      <c r="Y22" s="1044"/>
      <c r="Z22" s="86"/>
      <c r="AA22" s="86"/>
      <c r="AB22" s="84"/>
      <c r="AC22" s="84"/>
      <c r="AD22" s="84"/>
      <c r="AE22" s="84"/>
      <c r="AF22" s="84"/>
      <c r="AG22" s="84"/>
      <c r="AH22" s="84"/>
      <c r="AI22" s="84"/>
      <c r="AJ22" s="84"/>
      <c r="AK22" s="84"/>
      <c r="AL22" s="84"/>
    </row>
    <row r="23" spans="1:51" ht="12.75" customHeight="1">
      <c r="A23" s="86"/>
      <c r="B23" s="86"/>
      <c r="C23" s="86"/>
      <c r="D23" s="86"/>
      <c r="E23" s="86"/>
      <c r="F23" s="86"/>
      <c r="G23" s="86"/>
      <c r="H23" s="86"/>
      <c r="I23" s="86"/>
      <c r="J23" s="86"/>
      <c r="K23" s="86"/>
      <c r="L23" s="86"/>
      <c r="M23" s="86"/>
      <c r="N23" s="86"/>
      <c r="O23" s="86"/>
      <c r="P23" s="86"/>
      <c r="Q23" s="86"/>
      <c r="R23" s="86"/>
      <c r="S23" s="86"/>
      <c r="T23" s="86"/>
      <c r="U23" s="86"/>
      <c r="V23" s="86"/>
      <c r="W23" s="86"/>
      <c r="X23" s="86"/>
      <c r="Y23" s="86"/>
      <c r="Z23" s="86"/>
      <c r="AA23" s="86"/>
      <c r="AB23" s="84"/>
      <c r="AC23" s="84"/>
      <c r="AD23" s="84"/>
      <c r="AE23" s="84"/>
      <c r="AF23" s="84"/>
      <c r="AG23" s="84"/>
      <c r="AH23" s="84"/>
      <c r="AI23" s="84"/>
      <c r="AJ23" s="84"/>
      <c r="AK23" s="84"/>
      <c r="AL23" s="84"/>
    </row>
    <row r="24" spans="1:51" ht="17.25" customHeight="1" thickBot="1">
      <c r="A24" s="84"/>
      <c r="B24" s="978" t="s">
        <v>2074</v>
      </c>
      <c r="C24" s="979"/>
      <c r="D24" s="979"/>
      <c r="E24" s="979"/>
      <c r="F24" s="979"/>
      <c r="G24" s="979"/>
      <c r="H24" s="979"/>
      <c r="I24" s="979"/>
      <c r="J24" s="979"/>
      <c r="K24" s="979"/>
      <c r="L24" s="979"/>
      <c r="M24" s="979"/>
      <c r="N24" s="979"/>
      <c r="O24" s="979"/>
      <c r="P24" s="979"/>
      <c r="Q24" s="1001"/>
      <c r="R24" s="1001"/>
      <c r="S24" s="1001"/>
      <c r="T24" s="1001"/>
      <c r="U24" s="1001"/>
      <c r="V24" s="1001"/>
      <c r="W24" s="980"/>
      <c r="X24" s="86"/>
      <c r="Y24" s="86"/>
      <c r="Z24" s="86"/>
      <c r="AA24" s="86"/>
      <c r="AB24" s="84"/>
      <c r="AC24" s="84"/>
      <c r="AD24" s="84"/>
      <c r="AE24" s="84"/>
      <c r="AF24" s="84"/>
      <c r="AG24" s="84"/>
      <c r="AH24" s="84"/>
      <c r="AI24" s="84"/>
      <c r="AJ24" s="84"/>
      <c r="AK24" s="84"/>
      <c r="AL24" s="84"/>
    </row>
    <row r="25" spans="1:51" ht="27" customHeight="1" thickBot="1">
      <c r="A25" s="84"/>
      <c r="B25" s="113" t="s">
        <v>1968</v>
      </c>
      <c r="C25" s="974" t="s">
        <v>2119</v>
      </c>
      <c r="D25" s="974"/>
      <c r="E25" s="974"/>
      <c r="F25" s="974"/>
      <c r="G25" s="974"/>
      <c r="H25" s="974"/>
      <c r="I25" s="974"/>
      <c r="J25" s="974"/>
      <c r="K25" s="974"/>
      <c r="L25" s="974"/>
      <c r="M25" s="974"/>
      <c r="N25" s="974"/>
      <c r="O25" s="974"/>
      <c r="P25" s="983"/>
      <c r="Q25" s="999">
        <f>Q19-Q20</f>
        <v>10126325</v>
      </c>
      <c r="R25" s="1000"/>
      <c r="S25" s="1000"/>
      <c r="T25" s="1000"/>
      <c r="U25" s="1000"/>
      <c r="V25" s="1000"/>
      <c r="W25" s="105" t="s">
        <v>1</v>
      </c>
      <c r="X25" s="86" t="s">
        <v>118</v>
      </c>
      <c r="Y25" s="981" t="str">
        <f>IFERROR(IF(Q25&lt;=0,"",IF(Q26&gt;=Q25,"○","△")),"")</f>
        <v>△</v>
      </c>
      <c r="Z25" s="86" t="s">
        <v>2065</v>
      </c>
      <c r="AA25" s="1043" t="str">
        <f>IFERROR(IF(Y25="△",IF(Q28&gt;=Q25,"○","△"),""),"")</f>
        <v>○</v>
      </c>
      <c r="AB25" s="84"/>
      <c r="AC25" s="84"/>
      <c r="AD25" s="84"/>
      <c r="AE25" s="84"/>
      <c r="AF25" s="84"/>
      <c r="AG25" s="84"/>
      <c r="AH25" s="84"/>
      <c r="AI25" s="84"/>
      <c r="AJ25" s="84"/>
      <c r="AK25" s="84"/>
      <c r="AL25" s="84"/>
    </row>
    <row r="26" spans="1:51" ht="37.5" customHeight="1" thickBot="1">
      <c r="A26" s="84"/>
      <c r="B26" s="113" t="s">
        <v>2064</v>
      </c>
      <c r="C26" s="974" t="s">
        <v>2144</v>
      </c>
      <c r="D26" s="974"/>
      <c r="E26" s="974"/>
      <c r="F26" s="974"/>
      <c r="G26" s="974"/>
      <c r="H26" s="974"/>
      <c r="I26" s="974"/>
      <c r="J26" s="974"/>
      <c r="K26" s="974"/>
      <c r="L26" s="974"/>
      <c r="M26" s="974"/>
      <c r="N26" s="974"/>
      <c r="O26" s="974"/>
      <c r="P26" s="983"/>
      <c r="Q26" s="984">
        <v>8700000</v>
      </c>
      <c r="R26" s="985"/>
      <c r="S26" s="985"/>
      <c r="T26" s="985"/>
      <c r="U26" s="985"/>
      <c r="V26" s="986"/>
      <c r="W26" s="105" t="s">
        <v>1</v>
      </c>
      <c r="X26" s="86" t="s">
        <v>118</v>
      </c>
      <c r="Y26" s="982"/>
      <c r="Z26" s="86"/>
      <c r="AA26" s="1065"/>
      <c r="AB26" s="84"/>
      <c r="AC26" s="84"/>
      <c r="AD26" s="84"/>
      <c r="AE26" s="84"/>
      <c r="AF26" s="84"/>
      <c r="AG26" s="84"/>
      <c r="AH26" s="84"/>
      <c r="AI26" s="84"/>
      <c r="AJ26" s="84"/>
      <c r="AK26" s="84"/>
      <c r="AL26" s="84"/>
    </row>
    <row r="27" spans="1:51" ht="26.25" customHeight="1" thickBot="1">
      <c r="A27" s="84"/>
      <c r="B27" s="113" t="s">
        <v>2066</v>
      </c>
      <c r="C27" s="974" t="s">
        <v>2105</v>
      </c>
      <c r="D27" s="974"/>
      <c r="E27" s="974"/>
      <c r="F27" s="974"/>
      <c r="G27" s="974"/>
      <c r="H27" s="974"/>
      <c r="I27" s="974"/>
      <c r="J27" s="974"/>
      <c r="K27" s="974"/>
      <c r="L27" s="974"/>
      <c r="M27" s="974"/>
      <c r="N27" s="974"/>
      <c r="O27" s="974"/>
      <c r="P27" s="983"/>
      <c r="Q27" s="984">
        <v>1500000</v>
      </c>
      <c r="R27" s="985"/>
      <c r="S27" s="985"/>
      <c r="T27" s="985"/>
      <c r="U27" s="985"/>
      <c r="V27" s="986"/>
      <c r="W27" s="105" t="s">
        <v>1</v>
      </c>
      <c r="X27" s="86"/>
      <c r="Y27" s="86"/>
      <c r="Z27" s="86"/>
      <c r="AA27" s="1065"/>
      <c r="AB27" s="84"/>
      <c r="AC27" s="84"/>
      <c r="AD27" s="84"/>
      <c r="AE27" s="84"/>
      <c r="AF27" s="84"/>
      <c r="AG27" s="84"/>
      <c r="AH27" s="84"/>
      <c r="AI27" s="84"/>
      <c r="AJ27" s="84"/>
      <c r="AK27" s="84"/>
      <c r="AL27" s="84"/>
      <c r="AM27" s="770" t="s">
        <v>2203</v>
      </c>
      <c r="AN27" s="771"/>
      <c r="AO27" s="771"/>
      <c r="AP27" s="771"/>
      <c r="AQ27" s="771"/>
      <c r="AR27" s="771"/>
      <c r="AS27" s="771"/>
      <c r="AT27" s="771"/>
      <c r="AU27" s="771"/>
      <c r="AV27" s="771"/>
      <c r="AW27" s="771"/>
      <c r="AX27" s="771"/>
      <c r="AY27" s="772"/>
    </row>
    <row r="28" spans="1:51" ht="16.5" customHeight="1" thickBot="1">
      <c r="A28" s="84"/>
      <c r="B28" s="113" t="s">
        <v>2075</v>
      </c>
      <c r="C28" s="974" t="s">
        <v>2118</v>
      </c>
      <c r="D28" s="974"/>
      <c r="E28" s="974"/>
      <c r="F28" s="974"/>
      <c r="G28" s="974"/>
      <c r="H28" s="974"/>
      <c r="I28" s="974"/>
      <c r="J28" s="974"/>
      <c r="K28" s="974"/>
      <c r="L28" s="974"/>
      <c r="M28" s="974"/>
      <c r="N28" s="974"/>
      <c r="O28" s="974"/>
      <c r="P28" s="983"/>
      <c r="Q28" s="1062">
        <f>Q26+Q27</f>
        <v>10200000</v>
      </c>
      <c r="R28" s="1063"/>
      <c r="S28" s="1063"/>
      <c r="T28" s="1063"/>
      <c r="U28" s="1063"/>
      <c r="V28" s="1064"/>
      <c r="W28" s="105" t="s">
        <v>1</v>
      </c>
      <c r="X28" s="84"/>
      <c r="Y28" s="84"/>
      <c r="Z28" s="84" t="s">
        <v>2065</v>
      </c>
      <c r="AA28" s="1044"/>
      <c r="AB28" s="84"/>
      <c r="AC28" s="84"/>
      <c r="AD28" s="84"/>
      <c r="AE28" s="84"/>
      <c r="AF28" s="84"/>
      <c r="AG28" s="84"/>
      <c r="AH28" s="84"/>
      <c r="AI28" s="84"/>
      <c r="AJ28" s="84"/>
      <c r="AK28" s="84"/>
      <c r="AL28" s="84"/>
      <c r="AM28" s="773"/>
      <c r="AN28" s="774"/>
      <c r="AO28" s="774"/>
      <c r="AP28" s="774"/>
      <c r="AQ28" s="774"/>
      <c r="AR28" s="774"/>
      <c r="AS28" s="774"/>
      <c r="AT28" s="774"/>
      <c r="AU28" s="774"/>
      <c r="AV28" s="774"/>
      <c r="AW28" s="774"/>
      <c r="AX28" s="774"/>
      <c r="AY28" s="775"/>
    </row>
    <row r="29" spans="1:51" ht="3.75" customHeight="1">
      <c r="A29" s="86"/>
      <c r="B29" s="84"/>
      <c r="C29" s="84"/>
      <c r="D29" s="84"/>
      <c r="E29" s="84"/>
      <c r="F29" s="84"/>
      <c r="G29" s="84"/>
      <c r="H29" s="84"/>
      <c r="I29" s="84"/>
      <c r="J29" s="84"/>
      <c r="K29" s="84"/>
      <c r="L29" s="84"/>
      <c r="M29" s="84"/>
      <c r="N29" s="84"/>
      <c r="O29" s="84"/>
      <c r="P29" s="84"/>
      <c r="Q29" s="84"/>
      <c r="R29" s="84"/>
      <c r="S29" s="84"/>
      <c r="T29" s="84"/>
      <c r="U29" s="84"/>
      <c r="V29" s="84"/>
      <c r="W29" s="84"/>
      <c r="X29" s="84"/>
      <c r="Y29" s="84"/>
      <c r="Z29" s="84"/>
      <c r="AA29" s="84"/>
      <c r="AB29" s="84"/>
      <c r="AC29" s="84"/>
      <c r="AD29" s="84"/>
      <c r="AE29" s="84"/>
      <c r="AF29" s="84"/>
      <c r="AG29" s="84"/>
      <c r="AH29" s="84"/>
      <c r="AI29" s="84"/>
      <c r="AJ29" s="84"/>
      <c r="AK29" s="84"/>
      <c r="AL29" s="84"/>
      <c r="AU29" s="116"/>
      <c r="AV29" s="117"/>
    </row>
    <row r="30" spans="1:51" ht="16.5" customHeight="1">
      <c r="A30" s="118"/>
      <c r="B30" s="119" t="s">
        <v>40</v>
      </c>
      <c r="C30" s="84"/>
      <c r="D30" s="84"/>
      <c r="E30" s="84"/>
      <c r="F30" s="84"/>
      <c r="G30" s="84"/>
      <c r="H30" s="84"/>
      <c r="I30" s="84"/>
      <c r="J30" s="84"/>
      <c r="K30" s="84"/>
      <c r="L30" s="84"/>
      <c r="M30" s="84"/>
      <c r="N30" s="84"/>
      <c r="O30" s="84"/>
      <c r="P30" s="84"/>
      <c r="Q30" s="84"/>
      <c r="R30" s="84"/>
      <c r="S30" s="84"/>
      <c r="T30" s="84"/>
      <c r="U30" s="84"/>
      <c r="V30" s="84"/>
      <c r="W30" s="84"/>
      <c r="X30" s="84"/>
      <c r="Y30" s="84"/>
      <c r="Z30" s="84"/>
      <c r="AA30" s="84"/>
      <c r="AB30" s="84"/>
      <c r="AC30" s="84"/>
      <c r="AD30" s="84"/>
      <c r="AE30" s="84"/>
      <c r="AF30" s="84"/>
      <c r="AG30" s="84"/>
      <c r="AH30" s="84"/>
      <c r="AI30" s="84"/>
      <c r="AJ30" s="84"/>
      <c r="AK30" s="84"/>
      <c r="AL30" s="84"/>
    </row>
    <row r="31" spans="1:51" ht="37.5" customHeight="1">
      <c r="A31" s="84"/>
      <c r="B31" s="120" t="s">
        <v>41</v>
      </c>
      <c r="C31" s="968" t="s">
        <v>2104</v>
      </c>
      <c r="D31" s="968"/>
      <c r="E31" s="968"/>
      <c r="F31" s="968"/>
      <c r="G31" s="968"/>
      <c r="H31" s="968"/>
      <c r="I31" s="968"/>
      <c r="J31" s="968"/>
      <c r="K31" s="968"/>
      <c r="L31" s="968"/>
      <c r="M31" s="968"/>
      <c r="N31" s="968"/>
      <c r="O31" s="968"/>
      <c r="P31" s="968"/>
      <c r="Q31" s="968"/>
      <c r="R31" s="968"/>
      <c r="S31" s="968"/>
      <c r="T31" s="968"/>
      <c r="U31" s="968"/>
      <c r="V31" s="968"/>
      <c r="W31" s="968"/>
      <c r="X31" s="968"/>
      <c r="Y31" s="968"/>
      <c r="Z31" s="968"/>
      <c r="AA31" s="968"/>
      <c r="AB31" s="968"/>
      <c r="AC31" s="968"/>
      <c r="AD31" s="968"/>
      <c r="AE31" s="968"/>
      <c r="AF31" s="968"/>
      <c r="AG31" s="968"/>
      <c r="AH31" s="968"/>
      <c r="AI31" s="968"/>
      <c r="AJ31" s="968"/>
      <c r="AK31" s="968"/>
      <c r="AL31" s="84"/>
    </row>
    <row r="32" spans="1:51" ht="48" customHeight="1">
      <c r="A32" s="84"/>
      <c r="B32" s="120" t="s">
        <v>41</v>
      </c>
      <c r="C32" s="968" t="s">
        <v>2316</v>
      </c>
      <c r="D32" s="968"/>
      <c r="E32" s="968"/>
      <c r="F32" s="968"/>
      <c r="G32" s="968"/>
      <c r="H32" s="968"/>
      <c r="I32" s="968"/>
      <c r="J32" s="968"/>
      <c r="K32" s="968"/>
      <c r="L32" s="968"/>
      <c r="M32" s="968"/>
      <c r="N32" s="968"/>
      <c r="O32" s="968"/>
      <c r="P32" s="968"/>
      <c r="Q32" s="968"/>
      <c r="R32" s="968"/>
      <c r="S32" s="968"/>
      <c r="T32" s="968"/>
      <c r="U32" s="968"/>
      <c r="V32" s="968"/>
      <c r="W32" s="968"/>
      <c r="X32" s="968"/>
      <c r="Y32" s="968"/>
      <c r="Z32" s="968"/>
      <c r="AA32" s="968"/>
      <c r="AB32" s="968"/>
      <c r="AC32" s="968"/>
      <c r="AD32" s="968"/>
      <c r="AE32" s="968"/>
      <c r="AF32" s="968"/>
      <c r="AG32" s="968"/>
      <c r="AH32" s="968"/>
      <c r="AI32" s="968"/>
      <c r="AJ32" s="968"/>
      <c r="AK32" s="968"/>
      <c r="AL32" s="84"/>
    </row>
    <row r="33" spans="1:51" ht="24.75" customHeight="1">
      <c r="A33" s="84"/>
      <c r="B33" s="120" t="s">
        <v>41</v>
      </c>
      <c r="C33" s="968" t="s">
        <v>2317</v>
      </c>
      <c r="D33" s="968"/>
      <c r="E33" s="968"/>
      <c r="F33" s="968"/>
      <c r="G33" s="968"/>
      <c r="H33" s="968"/>
      <c r="I33" s="968"/>
      <c r="J33" s="968"/>
      <c r="K33" s="968"/>
      <c r="L33" s="968"/>
      <c r="M33" s="968"/>
      <c r="N33" s="968"/>
      <c r="O33" s="968"/>
      <c r="P33" s="968"/>
      <c r="Q33" s="968"/>
      <c r="R33" s="968"/>
      <c r="S33" s="968"/>
      <c r="T33" s="968"/>
      <c r="U33" s="968"/>
      <c r="V33" s="968"/>
      <c r="W33" s="968"/>
      <c r="X33" s="968"/>
      <c r="Y33" s="968"/>
      <c r="Z33" s="968"/>
      <c r="AA33" s="968"/>
      <c r="AB33" s="968"/>
      <c r="AC33" s="968"/>
      <c r="AD33" s="968"/>
      <c r="AE33" s="968"/>
      <c r="AF33" s="968"/>
      <c r="AG33" s="968"/>
      <c r="AH33" s="968"/>
      <c r="AI33" s="968"/>
      <c r="AJ33" s="968"/>
      <c r="AK33" s="968"/>
      <c r="AL33" s="84"/>
    </row>
    <row r="34" spans="1:51" ht="35.25" customHeight="1">
      <c r="A34" s="84"/>
      <c r="B34" s="120" t="s">
        <v>41</v>
      </c>
      <c r="C34" s="968" t="s">
        <v>2318</v>
      </c>
      <c r="D34" s="968"/>
      <c r="E34" s="968"/>
      <c r="F34" s="968"/>
      <c r="G34" s="968"/>
      <c r="H34" s="968"/>
      <c r="I34" s="968"/>
      <c r="J34" s="968"/>
      <c r="K34" s="968"/>
      <c r="L34" s="968"/>
      <c r="M34" s="968"/>
      <c r="N34" s="968"/>
      <c r="O34" s="968"/>
      <c r="P34" s="968"/>
      <c r="Q34" s="968"/>
      <c r="R34" s="968"/>
      <c r="S34" s="968"/>
      <c r="T34" s="968"/>
      <c r="U34" s="968"/>
      <c r="V34" s="968"/>
      <c r="W34" s="968"/>
      <c r="X34" s="968"/>
      <c r="Y34" s="968"/>
      <c r="Z34" s="968"/>
      <c r="AA34" s="968"/>
      <c r="AB34" s="968"/>
      <c r="AC34" s="968"/>
      <c r="AD34" s="968"/>
      <c r="AE34" s="968"/>
      <c r="AF34" s="968"/>
      <c r="AG34" s="968"/>
      <c r="AH34" s="968"/>
      <c r="AI34" s="968"/>
      <c r="AJ34" s="968"/>
      <c r="AK34" s="968"/>
      <c r="AL34" s="84"/>
    </row>
    <row r="35" spans="1:51" ht="6.75" customHeight="1">
      <c r="A35" s="84"/>
      <c r="B35" s="121"/>
      <c r="C35" s="119"/>
      <c r="D35" s="84"/>
      <c r="E35" s="84"/>
      <c r="F35" s="84"/>
      <c r="G35" s="84"/>
      <c r="H35" s="84"/>
      <c r="I35" s="84"/>
      <c r="J35" s="84"/>
      <c r="K35" s="84"/>
      <c r="L35" s="84"/>
      <c r="M35" s="84"/>
      <c r="N35" s="84"/>
      <c r="O35" s="84"/>
      <c r="P35" s="84"/>
      <c r="Q35" s="84"/>
      <c r="R35" s="84"/>
      <c r="S35" s="84"/>
      <c r="T35" s="84"/>
      <c r="U35" s="84"/>
      <c r="V35" s="84"/>
      <c r="W35" s="84"/>
      <c r="X35" s="84"/>
      <c r="Y35" s="84"/>
      <c r="Z35" s="84"/>
      <c r="AA35" s="84"/>
      <c r="AB35" s="84"/>
      <c r="AC35" s="84"/>
      <c r="AD35" s="84"/>
      <c r="AE35" s="84"/>
      <c r="AF35" s="84"/>
      <c r="AG35" s="84"/>
      <c r="AH35" s="84"/>
      <c r="AI35" s="84"/>
      <c r="AJ35" s="84"/>
      <c r="AK35" s="84"/>
      <c r="AL35" s="84"/>
    </row>
    <row r="36" spans="1:51" ht="18" customHeight="1" thickBot="1">
      <c r="A36" s="84"/>
      <c r="B36" s="102" t="s">
        <v>2095</v>
      </c>
      <c r="C36" s="103"/>
      <c r="D36" s="86"/>
      <c r="E36" s="86"/>
      <c r="F36" s="86"/>
      <c r="G36" s="86"/>
      <c r="H36" s="86"/>
      <c r="I36" s="86"/>
      <c r="J36" s="86"/>
      <c r="K36" s="86"/>
      <c r="L36" s="86"/>
      <c r="M36" s="86"/>
      <c r="N36" s="86"/>
      <c r="O36" s="86"/>
      <c r="P36" s="86"/>
      <c r="Q36" s="86"/>
      <c r="R36" s="86"/>
      <c r="S36" s="86"/>
      <c r="T36" s="86"/>
      <c r="U36" s="86"/>
      <c r="V36" s="86"/>
      <c r="W36" s="86"/>
      <c r="X36" s="86"/>
      <c r="Y36" s="86"/>
      <c r="Z36" s="86"/>
      <c r="AA36" s="86"/>
      <c r="AB36" s="86"/>
      <c r="AC36" s="86"/>
      <c r="AD36" s="86"/>
      <c r="AE36" s="86"/>
      <c r="AF36" s="86"/>
      <c r="AG36" s="86"/>
      <c r="AH36" s="86"/>
      <c r="AI36" s="86"/>
      <c r="AJ36" s="86"/>
      <c r="AK36" s="86"/>
      <c r="AL36" s="84"/>
      <c r="AM36" s="82" t="b">
        <v>1</v>
      </c>
      <c r="AW36" s="122"/>
    </row>
    <row r="37" spans="1:51" ht="18.75" customHeight="1" thickBot="1">
      <c r="A37" s="84"/>
      <c r="B37" s="929" t="b">
        <v>1</v>
      </c>
      <c r="C37" s="930"/>
      <c r="D37" s="965" t="s">
        <v>119</v>
      </c>
      <c r="E37" s="966"/>
      <c r="F37" s="966"/>
      <c r="G37" s="966"/>
      <c r="H37" s="966"/>
      <c r="I37" s="966"/>
      <c r="J37" s="966"/>
      <c r="K37" s="966"/>
      <c r="L37" s="966"/>
      <c r="M37" s="966"/>
      <c r="N37" s="966"/>
      <c r="O37" s="966"/>
      <c r="P37" s="966"/>
      <c r="Q37" s="966"/>
      <c r="R37" s="966"/>
      <c r="S37" s="966"/>
      <c r="T37" s="966"/>
      <c r="U37" s="966"/>
      <c r="V37" s="966"/>
      <c r="W37" s="966"/>
      <c r="X37" s="966"/>
      <c r="Y37" s="966"/>
      <c r="Z37" s="966"/>
      <c r="AA37" s="86" t="s">
        <v>118</v>
      </c>
      <c r="AB37" s="112" t="str">
        <f>IFERROR(IF(AM36=TRUE,"○","×"),"")</f>
        <v>○</v>
      </c>
      <c r="AC37" s="86"/>
      <c r="AD37" s="86"/>
      <c r="AE37" s="86"/>
      <c r="AF37" s="86"/>
      <c r="AG37" s="86"/>
      <c r="AH37" s="86"/>
      <c r="AI37" s="86"/>
      <c r="AJ37" s="86"/>
      <c r="AK37" s="86"/>
      <c r="AL37" s="84"/>
      <c r="AM37" s="895" t="s">
        <v>2091</v>
      </c>
      <c r="AN37" s="896"/>
      <c r="AO37" s="896"/>
      <c r="AP37" s="896"/>
      <c r="AQ37" s="896"/>
      <c r="AR37" s="896"/>
      <c r="AS37" s="896"/>
      <c r="AT37" s="896"/>
      <c r="AU37" s="896"/>
      <c r="AV37" s="896"/>
      <c r="AW37" s="896"/>
      <c r="AX37" s="896"/>
      <c r="AY37" s="897"/>
    </row>
    <row r="38" spans="1:51" ht="3.75" customHeight="1">
      <c r="A38" s="84"/>
      <c r="B38" s="86"/>
      <c r="C38" s="86"/>
      <c r="D38" s="86"/>
      <c r="E38" s="86"/>
      <c r="F38" s="86"/>
      <c r="G38" s="86"/>
      <c r="H38" s="86"/>
      <c r="I38" s="86"/>
      <c r="J38" s="86"/>
      <c r="K38" s="86"/>
      <c r="L38" s="86"/>
      <c r="M38" s="86"/>
      <c r="N38" s="86"/>
      <c r="O38" s="86"/>
      <c r="P38" s="86"/>
      <c r="Q38" s="86"/>
      <c r="R38" s="86"/>
      <c r="S38" s="86"/>
      <c r="T38" s="86"/>
      <c r="U38" s="86"/>
      <c r="V38" s="86"/>
      <c r="W38" s="86"/>
      <c r="X38" s="86"/>
      <c r="Y38" s="86"/>
      <c r="Z38" s="86"/>
      <c r="AA38" s="86"/>
      <c r="AB38" s="86"/>
      <c r="AC38" s="86"/>
      <c r="AD38" s="86"/>
      <c r="AE38" s="86"/>
      <c r="AF38" s="86"/>
      <c r="AG38" s="86"/>
      <c r="AH38" s="86"/>
      <c r="AI38" s="86"/>
      <c r="AJ38" s="86"/>
      <c r="AK38" s="86"/>
      <c r="AL38" s="84"/>
      <c r="AM38" s="123"/>
      <c r="AN38" s="123"/>
      <c r="AO38" s="123"/>
      <c r="AP38" s="123"/>
      <c r="AQ38" s="123"/>
      <c r="AR38" s="123"/>
      <c r="AS38" s="123"/>
      <c r="AT38" s="123"/>
      <c r="AU38" s="123"/>
      <c r="AV38" s="123"/>
      <c r="AW38" s="123"/>
      <c r="AX38" s="123"/>
      <c r="AY38" s="123"/>
    </row>
    <row r="39" spans="1:51" ht="11.25" customHeight="1">
      <c r="A39" s="84"/>
      <c r="B39" s="119" t="s">
        <v>40</v>
      </c>
      <c r="C39" s="86"/>
      <c r="D39" s="86"/>
      <c r="E39" s="86"/>
      <c r="F39" s="86"/>
      <c r="G39" s="86"/>
      <c r="H39" s="86"/>
      <c r="I39" s="86"/>
      <c r="J39" s="86"/>
      <c r="K39" s="86"/>
      <c r="L39" s="86"/>
      <c r="M39" s="86"/>
      <c r="N39" s="86"/>
      <c r="O39" s="86"/>
      <c r="P39" s="86"/>
      <c r="Q39" s="86"/>
      <c r="R39" s="86"/>
      <c r="S39" s="86"/>
      <c r="T39" s="86"/>
      <c r="U39" s="86"/>
      <c r="V39" s="86"/>
      <c r="W39" s="86"/>
      <c r="X39" s="86"/>
      <c r="Y39" s="86"/>
      <c r="Z39" s="86"/>
      <c r="AA39" s="86"/>
      <c r="AB39" s="86"/>
      <c r="AC39" s="86"/>
      <c r="AD39" s="86"/>
      <c r="AE39" s="86"/>
      <c r="AF39" s="86"/>
      <c r="AG39" s="86"/>
      <c r="AH39" s="86"/>
      <c r="AI39" s="86"/>
      <c r="AJ39" s="86"/>
      <c r="AK39" s="86"/>
      <c r="AL39" s="84"/>
      <c r="AM39" s="123"/>
      <c r="AN39" s="123"/>
      <c r="AO39" s="123"/>
      <c r="AP39" s="123"/>
      <c r="AQ39" s="123"/>
      <c r="AR39" s="123"/>
      <c r="AS39" s="123"/>
      <c r="AT39" s="123"/>
      <c r="AU39" s="123"/>
      <c r="AV39" s="123"/>
      <c r="AW39" s="123"/>
      <c r="AX39" s="123"/>
      <c r="AY39" s="123"/>
    </row>
    <row r="40" spans="1:51" ht="45.75" customHeight="1">
      <c r="A40" s="84"/>
      <c r="B40" s="120" t="s">
        <v>41</v>
      </c>
      <c r="C40" s="914" t="s">
        <v>2113</v>
      </c>
      <c r="D40" s="914"/>
      <c r="E40" s="914"/>
      <c r="F40" s="914"/>
      <c r="G40" s="914"/>
      <c r="H40" s="914"/>
      <c r="I40" s="914"/>
      <c r="J40" s="914"/>
      <c r="K40" s="914"/>
      <c r="L40" s="914"/>
      <c r="M40" s="914"/>
      <c r="N40" s="914"/>
      <c r="O40" s="914"/>
      <c r="P40" s="914"/>
      <c r="Q40" s="914"/>
      <c r="R40" s="914"/>
      <c r="S40" s="914"/>
      <c r="T40" s="914"/>
      <c r="U40" s="914"/>
      <c r="V40" s="914"/>
      <c r="W40" s="914"/>
      <c r="X40" s="914"/>
      <c r="Y40" s="914"/>
      <c r="Z40" s="914"/>
      <c r="AA40" s="914"/>
      <c r="AB40" s="914"/>
      <c r="AC40" s="914"/>
      <c r="AD40" s="914"/>
      <c r="AE40" s="914"/>
      <c r="AF40" s="914"/>
      <c r="AG40" s="914"/>
      <c r="AH40" s="914"/>
      <c r="AI40" s="914"/>
      <c r="AJ40" s="914"/>
      <c r="AK40" s="914"/>
      <c r="AL40" s="84"/>
    </row>
    <row r="41" spans="1:51" ht="24.75" customHeight="1" thickBot="1">
      <c r="A41" s="84"/>
      <c r="B41" s="120" t="s">
        <v>41</v>
      </c>
      <c r="C41" s="914" t="s">
        <v>190</v>
      </c>
      <c r="D41" s="914"/>
      <c r="E41" s="914"/>
      <c r="F41" s="914"/>
      <c r="G41" s="914"/>
      <c r="H41" s="914"/>
      <c r="I41" s="914"/>
      <c r="J41" s="914"/>
      <c r="K41" s="914"/>
      <c r="L41" s="914"/>
      <c r="M41" s="914"/>
      <c r="N41" s="914"/>
      <c r="O41" s="914"/>
      <c r="P41" s="914"/>
      <c r="Q41" s="914"/>
      <c r="R41" s="914"/>
      <c r="S41" s="914"/>
      <c r="T41" s="914"/>
      <c r="U41" s="914"/>
      <c r="V41" s="914"/>
      <c r="W41" s="914"/>
      <c r="X41" s="914"/>
      <c r="Y41" s="914"/>
      <c r="Z41" s="914"/>
      <c r="AA41" s="914"/>
      <c r="AB41" s="914"/>
      <c r="AC41" s="914"/>
      <c r="AD41" s="914"/>
      <c r="AE41" s="914"/>
      <c r="AF41" s="914"/>
      <c r="AG41" s="914"/>
      <c r="AH41" s="914"/>
      <c r="AI41" s="914"/>
      <c r="AJ41" s="914"/>
      <c r="AK41" s="914"/>
      <c r="AL41" s="84"/>
    </row>
    <row r="42" spans="1:51" ht="22.5" customHeight="1" thickBot="1">
      <c r="A42" s="84"/>
      <c r="B42" s="124" t="s">
        <v>2085</v>
      </c>
      <c r="C42" s="118"/>
      <c r="D42" s="118"/>
      <c r="E42" s="118"/>
      <c r="F42" s="118"/>
      <c r="G42" s="118"/>
      <c r="H42" s="118"/>
      <c r="I42" s="118"/>
      <c r="J42" s="118"/>
      <c r="K42" s="118"/>
      <c r="L42" s="86"/>
      <c r="M42" s="86"/>
      <c r="N42" s="86"/>
      <c r="O42" s="86"/>
      <c r="P42" s="86"/>
      <c r="Q42" s="86"/>
      <c r="R42" s="86"/>
      <c r="S42" s="86"/>
      <c r="T42" s="86"/>
      <c r="U42" s="86"/>
      <c r="V42" s="86"/>
      <c r="W42" s="86"/>
      <c r="X42" s="86"/>
      <c r="Y42" s="86"/>
      <c r="Z42" s="86"/>
      <c r="AA42" s="86"/>
      <c r="AB42" s="86"/>
      <c r="AC42" s="86"/>
      <c r="AD42" s="86"/>
      <c r="AE42" s="86"/>
      <c r="AF42" s="86"/>
      <c r="AG42" s="86"/>
      <c r="AH42" s="86"/>
      <c r="AI42" s="86"/>
      <c r="AJ42" s="86"/>
      <c r="AK42" s="112" t="str">
        <f>IFERROR(IF(AND(AND(Q43&lt;&gt;"",T43&lt;&gt;"",AA43&lt;&gt;"",AD43&lt;&gt;""),OR(AM50=TRUE,AM51=TRUE,AM52=TRUE,AM53=TRUE,AND(AM54=TRUE,AE44&lt;&gt;"")),OR(AR49=TRUE,AR50=TRUE,AND(AR51=TRUE,Y46&lt;&gt;"")),AND(F48&lt;&gt;"",P54&lt;&gt;"",S54&lt;&gt;""),OR(AR52=TRUE,AR53=TRUE),OR(AR54=TRUE,N55&lt;&gt;"")),"○","×"),"")</f>
        <v>○</v>
      </c>
      <c r="AL42" s="84"/>
      <c r="AM42" s="837" t="s">
        <v>2181</v>
      </c>
      <c r="AN42" s="896"/>
      <c r="AO42" s="896"/>
      <c r="AP42" s="896"/>
      <c r="AQ42" s="896"/>
      <c r="AR42" s="896"/>
      <c r="AS42" s="896"/>
      <c r="AT42" s="896"/>
      <c r="AU42" s="896"/>
      <c r="AV42" s="896"/>
      <c r="AW42" s="896"/>
      <c r="AX42" s="896"/>
      <c r="AY42" s="897"/>
    </row>
    <row r="43" spans="1:51" ht="21.75" customHeight="1" thickBot="1">
      <c r="A43" s="84"/>
      <c r="B43" s="915" t="s">
        <v>171</v>
      </c>
      <c r="C43" s="916"/>
      <c r="D43" s="916"/>
      <c r="E43" s="916"/>
      <c r="F43" s="916"/>
      <c r="G43" s="916"/>
      <c r="H43" s="916"/>
      <c r="I43" s="916"/>
      <c r="J43" s="916"/>
      <c r="K43" s="916"/>
      <c r="L43" s="916"/>
      <c r="M43" s="916"/>
      <c r="N43" s="917"/>
      <c r="O43" s="905" t="s">
        <v>15</v>
      </c>
      <c r="P43" s="906"/>
      <c r="Q43" s="951">
        <v>6</v>
      </c>
      <c r="R43" s="951"/>
      <c r="S43" s="125" t="s">
        <v>10</v>
      </c>
      <c r="T43" s="903">
        <v>6</v>
      </c>
      <c r="U43" s="904"/>
      <c r="V43" s="126" t="s">
        <v>11</v>
      </c>
      <c r="W43" s="901" t="s">
        <v>12</v>
      </c>
      <c r="X43" s="901"/>
      <c r="Y43" s="901" t="s">
        <v>15</v>
      </c>
      <c r="Z43" s="913"/>
      <c r="AA43" s="903">
        <v>7</v>
      </c>
      <c r="AB43" s="904"/>
      <c r="AC43" s="127" t="s">
        <v>10</v>
      </c>
      <c r="AD43" s="903">
        <v>3</v>
      </c>
      <c r="AE43" s="904"/>
      <c r="AF43" s="126" t="s">
        <v>11</v>
      </c>
      <c r="AG43" s="126" t="s">
        <v>75</v>
      </c>
      <c r="AH43" s="126">
        <f>IF(Q43&gt;=1,(AA43*12+AD43)-(Q43*12+T43)+1,"")</f>
        <v>10</v>
      </c>
      <c r="AI43" s="901" t="s">
        <v>76</v>
      </c>
      <c r="AJ43" s="901"/>
      <c r="AK43" s="128" t="s">
        <v>34</v>
      </c>
      <c r="AL43" s="84"/>
      <c r="AM43" s="117"/>
      <c r="AX43" s="122"/>
    </row>
    <row r="44" spans="1:51" s="95" customFormat="1" ht="25.5" customHeight="1" thickBot="1">
      <c r="A44" s="94"/>
      <c r="B44" s="907" t="s">
        <v>172</v>
      </c>
      <c r="C44" s="908"/>
      <c r="D44" s="908"/>
      <c r="E44" s="908"/>
      <c r="F44" s="129" t="b">
        <v>1</v>
      </c>
      <c r="G44" s="898" t="s">
        <v>22</v>
      </c>
      <c r="H44" s="899"/>
      <c r="I44" s="926"/>
      <c r="J44" s="130" t="b">
        <v>0</v>
      </c>
      <c r="K44" s="898" t="s">
        <v>42</v>
      </c>
      <c r="L44" s="899"/>
      <c r="M44" s="899"/>
      <c r="N44" s="899"/>
      <c r="O44" s="900"/>
      <c r="P44" s="131" t="b">
        <v>0</v>
      </c>
      <c r="Q44" s="910" t="s">
        <v>43</v>
      </c>
      <c r="R44" s="911"/>
      <c r="S44" s="911"/>
      <c r="T44" s="911"/>
      <c r="U44" s="911"/>
      <c r="V44" s="912"/>
      <c r="W44" s="131"/>
      <c r="X44" s="910" t="s">
        <v>23</v>
      </c>
      <c r="Y44" s="911"/>
      <c r="Z44" s="912"/>
      <c r="AA44" s="131" t="b">
        <v>1</v>
      </c>
      <c r="AB44" s="918" t="s">
        <v>19</v>
      </c>
      <c r="AC44" s="919"/>
      <c r="AD44" s="132" t="s">
        <v>78</v>
      </c>
      <c r="AE44" s="902"/>
      <c r="AF44" s="902"/>
      <c r="AG44" s="902"/>
      <c r="AH44" s="902"/>
      <c r="AI44" s="902"/>
      <c r="AJ44" s="890" t="s">
        <v>83</v>
      </c>
      <c r="AK44" s="920"/>
      <c r="AL44" s="94"/>
      <c r="AM44" s="837" t="s">
        <v>2099</v>
      </c>
      <c r="AN44" s="896"/>
      <c r="AO44" s="896"/>
      <c r="AP44" s="896"/>
      <c r="AQ44" s="896"/>
      <c r="AR44" s="896"/>
      <c r="AS44" s="896"/>
      <c r="AT44" s="896"/>
      <c r="AU44" s="896"/>
      <c r="AV44" s="896"/>
      <c r="AW44" s="896"/>
      <c r="AX44" s="896"/>
      <c r="AY44" s="897"/>
    </row>
    <row r="45" spans="1:51" s="95" customFormat="1" ht="18.75" customHeight="1" thickBot="1">
      <c r="A45" s="94"/>
      <c r="B45" s="1054" t="s">
        <v>173</v>
      </c>
      <c r="C45" s="1055"/>
      <c r="D45" s="1055"/>
      <c r="E45" s="1055"/>
      <c r="F45" s="133" t="s">
        <v>94</v>
      </c>
      <c r="G45" s="134"/>
      <c r="H45" s="135"/>
      <c r="I45" s="135"/>
      <c r="J45" s="103"/>
      <c r="K45" s="135"/>
      <c r="L45" s="135"/>
      <c r="M45" s="135"/>
      <c r="N45" s="135"/>
      <c r="O45" s="135"/>
      <c r="P45" s="136"/>
      <c r="Q45" s="135"/>
      <c r="R45" s="135"/>
      <c r="S45" s="135"/>
      <c r="T45" s="135"/>
      <c r="U45" s="135"/>
      <c r="V45" s="135"/>
      <c r="W45" s="136"/>
      <c r="X45" s="135"/>
      <c r="Y45" s="135"/>
      <c r="Z45" s="103"/>
      <c r="AA45" s="103"/>
      <c r="AB45" s="135"/>
      <c r="AC45" s="135"/>
      <c r="AD45" s="135"/>
      <c r="AE45" s="135"/>
      <c r="AF45" s="135"/>
      <c r="AG45" s="135"/>
      <c r="AH45" s="135"/>
      <c r="AI45" s="135"/>
      <c r="AJ45" s="135"/>
      <c r="AK45" s="137"/>
      <c r="AL45" s="94"/>
    </row>
    <row r="46" spans="1:51" s="95" customFormat="1" ht="15" customHeight="1">
      <c r="A46" s="94"/>
      <c r="B46" s="1056"/>
      <c r="C46" s="1057"/>
      <c r="D46" s="1057"/>
      <c r="E46" s="1057"/>
      <c r="F46" s="138" t="b">
        <v>1</v>
      </c>
      <c r="G46" s="139" t="s">
        <v>2116</v>
      </c>
      <c r="H46" s="103"/>
      <c r="I46" s="103"/>
      <c r="J46" s="103"/>
      <c r="K46" s="103"/>
      <c r="L46" s="103"/>
      <c r="M46" s="140" t="b">
        <v>1</v>
      </c>
      <c r="N46" s="139" t="s">
        <v>2117</v>
      </c>
      <c r="O46" s="103"/>
      <c r="P46" s="103"/>
      <c r="Q46" s="136"/>
      <c r="R46" s="136"/>
      <c r="S46" s="139"/>
      <c r="T46" s="140" t="b">
        <v>1</v>
      </c>
      <c r="U46" s="139" t="s">
        <v>19</v>
      </c>
      <c r="V46" s="136"/>
      <c r="W46" s="103"/>
      <c r="X46" s="139" t="s">
        <v>20</v>
      </c>
      <c r="Y46" s="909"/>
      <c r="Z46" s="909"/>
      <c r="AA46" s="909"/>
      <c r="AB46" s="909"/>
      <c r="AC46" s="909"/>
      <c r="AD46" s="909"/>
      <c r="AE46" s="909"/>
      <c r="AF46" s="909"/>
      <c r="AG46" s="909"/>
      <c r="AH46" s="909"/>
      <c r="AI46" s="909"/>
      <c r="AJ46" s="909"/>
      <c r="AK46" s="141" t="s">
        <v>21</v>
      </c>
      <c r="AL46" s="94"/>
      <c r="AM46" s="770" t="s">
        <v>2099</v>
      </c>
      <c r="AN46" s="921"/>
      <c r="AO46" s="921"/>
      <c r="AP46" s="921"/>
      <c r="AQ46" s="921"/>
      <c r="AR46" s="921"/>
      <c r="AS46" s="921"/>
      <c r="AT46" s="921"/>
      <c r="AU46" s="921"/>
      <c r="AV46" s="921"/>
      <c r="AW46" s="921"/>
      <c r="AX46" s="921"/>
      <c r="AY46" s="922"/>
    </row>
    <row r="47" spans="1:51" s="95" customFormat="1" ht="19.5" customHeight="1" thickBot="1">
      <c r="A47" s="94"/>
      <c r="B47" s="1056"/>
      <c r="C47" s="1057"/>
      <c r="D47" s="1057"/>
      <c r="E47" s="1057"/>
      <c r="F47" s="142" t="s">
        <v>188</v>
      </c>
      <c r="G47" s="139"/>
      <c r="H47" s="103"/>
      <c r="I47" s="103"/>
      <c r="J47" s="103"/>
      <c r="K47" s="103"/>
      <c r="L47" s="103"/>
      <c r="M47" s="103"/>
      <c r="N47" s="103"/>
      <c r="O47" s="136"/>
      <c r="P47" s="136"/>
      <c r="Q47" s="139"/>
      <c r="R47" s="139"/>
      <c r="S47" s="139"/>
      <c r="T47" s="143"/>
      <c r="U47" s="143"/>
      <c r="V47" s="143"/>
      <c r="W47" s="143"/>
      <c r="X47" s="143"/>
      <c r="Z47" s="143"/>
      <c r="AA47" s="143"/>
      <c r="AB47" s="143"/>
      <c r="AC47" s="143"/>
      <c r="AD47" s="143"/>
      <c r="AE47" s="143"/>
      <c r="AF47" s="143"/>
      <c r="AG47" s="143"/>
      <c r="AH47" s="143"/>
      <c r="AI47" s="143"/>
      <c r="AJ47" s="143"/>
      <c r="AK47" s="141"/>
      <c r="AL47" s="94"/>
      <c r="AM47" s="923"/>
      <c r="AN47" s="924"/>
      <c r="AO47" s="924"/>
      <c r="AP47" s="924"/>
      <c r="AQ47" s="924"/>
      <c r="AR47" s="924"/>
      <c r="AS47" s="924"/>
      <c r="AT47" s="924"/>
      <c r="AU47" s="924"/>
      <c r="AV47" s="924"/>
      <c r="AW47" s="924"/>
      <c r="AX47" s="924"/>
      <c r="AY47" s="925"/>
    </row>
    <row r="48" spans="1:51" s="95" customFormat="1" ht="20.25" customHeight="1">
      <c r="A48" s="94"/>
      <c r="B48" s="1056"/>
      <c r="C48" s="1057"/>
      <c r="D48" s="1057"/>
      <c r="E48" s="1057"/>
      <c r="F48" s="1066" t="s">
        <v>2383</v>
      </c>
      <c r="G48" s="1067"/>
      <c r="H48" s="1067"/>
      <c r="I48" s="1067"/>
      <c r="J48" s="1067"/>
      <c r="K48" s="1067"/>
      <c r="L48" s="1067"/>
      <c r="M48" s="1067"/>
      <c r="N48" s="1067"/>
      <c r="O48" s="1067"/>
      <c r="P48" s="1067"/>
      <c r="Q48" s="1067"/>
      <c r="R48" s="1067"/>
      <c r="S48" s="1067"/>
      <c r="T48" s="1067"/>
      <c r="U48" s="1067"/>
      <c r="V48" s="1067"/>
      <c r="W48" s="1067"/>
      <c r="X48" s="1067"/>
      <c r="Y48" s="1067"/>
      <c r="Z48" s="1067"/>
      <c r="AA48" s="1067"/>
      <c r="AB48" s="1067"/>
      <c r="AC48" s="1067"/>
      <c r="AD48" s="1067"/>
      <c r="AE48" s="1067"/>
      <c r="AF48" s="1067"/>
      <c r="AG48" s="1067"/>
      <c r="AH48" s="1067"/>
      <c r="AI48" s="1067"/>
      <c r="AJ48" s="1067"/>
      <c r="AK48" s="1068"/>
      <c r="AL48" s="94"/>
    </row>
    <row r="49" spans="1:55" s="95" customFormat="1" ht="18" customHeight="1">
      <c r="A49" s="94"/>
      <c r="B49" s="1056"/>
      <c r="C49" s="1057"/>
      <c r="D49" s="1057"/>
      <c r="E49" s="1057"/>
      <c r="F49" s="1069"/>
      <c r="G49" s="1070"/>
      <c r="H49" s="1070"/>
      <c r="I49" s="1070"/>
      <c r="J49" s="1070"/>
      <c r="K49" s="1070"/>
      <c r="L49" s="1070"/>
      <c r="M49" s="1070"/>
      <c r="N49" s="1070"/>
      <c r="O49" s="1070"/>
      <c r="P49" s="1070"/>
      <c r="Q49" s="1070"/>
      <c r="R49" s="1070"/>
      <c r="S49" s="1070"/>
      <c r="T49" s="1070"/>
      <c r="U49" s="1070"/>
      <c r="V49" s="1070"/>
      <c r="W49" s="1070"/>
      <c r="X49" s="1070"/>
      <c r="Y49" s="1070"/>
      <c r="Z49" s="1070"/>
      <c r="AA49" s="1070"/>
      <c r="AB49" s="1070"/>
      <c r="AC49" s="1070"/>
      <c r="AD49" s="1070"/>
      <c r="AE49" s="1070"/>
      <c r="AF49" s="1070"/>
      <c r="AG49" s="1070"/>
      <c r="AH49" s="1070"/>
      <c r="AI49" s="1070"/>
      <c r="AJ49" s="1070"/>
      <c r="AK49" s="1071"/>
      <c r="AL49" s="94"/>
      <c r="AM49" s="144" t="s">
        <v>2129</v>
      </c>
      <c r="AR49" s="82" t="b">
        <v>0</v>
      </c>
      <c r="AS49" s="887" t="s">
        <v>2130</v>
      </c>
      <c r="AT49" s="887"/>
    </row>
    <row r="50" spans="1:55" s="95" customFormat="1" ht="18" customHeight="1">
      <c r="A50" s="94"/>
      <c r="B50" s="1056"/>
      <c r="C50" s="1057"/>
      <c r="D50" s="1057"/>
      <c r="E50" s="1057"/>
      <c r="F50" s="1069"/>
      <c r="G50" s="1070"/>
      <c r="H50" s="1070"/>
      <c r="I50" s="1070"/>
      <c r="J50" s="1070"/>
      <c r="K50" s="1070"/>
      <c r="L50" s="1070"/>
      <c r="M50" s="1070"/>
      <c r="N50" s="1070"/>
      <c r="O50" s="1070"/>
      <c r="P50" s="1070"/>
      <c r="Q50" s="1070"/>
      <c r="R50" s="1070"/>
      <c r="S50" s="1070"/>
      <c r="T50" s="1070"/>
      <c r="U50" s="1070"/>
      <c r="V50" s="1070"/>
      <c r="W50" s="1070"/>
      <c r="X50" s="1070"/>
      <c r="Y50" s="1070"/>
      <c r="Z50" s="1070"/>
      <c r="AA50" s="1070"/>
      <c r="AB50" s="1070"/>
      <c r="AC50" s="1070"/>
      <c r="AD50" s="1070"/>
      <c r="AE50" s="1070"/>
      <c r="AF50" s="1070"/>
      <c r="AG50" s="1070"/>
      <c r="AH50" s="1070"/>
      <c r="AI50" s="1070"/>
      <c r="AJ50" s="1070"/>
      <c r="AK50" s="1071"/>
      <c r="AL50" s="94"/>
      <c r="AM50" s="82" t="b">
        <v>0</v>
      </c>
      <c r="AN50" s="887" t="s">
        <v>2124</v>
      </c>
      <c r="AO50" s="887"/>
      <c r="AP50" s="887"/>
      <c r="AR50" s="82" t="b">
        <v>1</v>
      </c>
      <c r="AS50" s="887" t="s">
        <v>2131</v>
      </c>
      <c r="AT50" s="887"/>
    </row>
    <row r="51" spans="1:55" s="95" customFormat="1" ht="18" customHeight="1">
      <c r="A51" s="94"/>
      <c r="B51" s="1056"/>
      <c r="C51" s="1057"/>
      <c r="D51" s="1057"/>
      <c r="E51" s="1057"/>
      <c r="F51" s="1069"/>
      <c r="G51" s="1070"/>
      <c r="H51" s="1070"/>
      <c r="I51" s="1070"/>
      <c r="J51" s="1070"/>
      <c r="K51" s="1070"/>
      <c r="L51" s="1070"/>
      <c r="M51" s="1070"/>
      <c r="N51" s="1070"/>
      <c r="O51" s="1070"/>
      <c r="P51" s="1070"/>
      <c r="Q51" s="1070"/>
      <c r="R51" s="1070"/>
      <c r="S51" s="1070"/>
      <c r="T51" s="1070"/>
      <c r="U51" s="1070"/>
      <c r="V51" s="1070"/>
      <c r="W51" s="1070"/>
      <c r="X51" s="1070"/>
      <c r="Y51" s="1070"/>
      <c r="Z51" s="1070"/>
      <c r="AA51" s="1070"/>
      <c r="AB51" s="1070"/>
      <c r="AC51" s="1070"/>
      <c r="AD51" s="1070"/>
      <c r="AE51" s="1070"/>
      <c r="AF51" s="1070"/>
      <c r="AG51" s="1070"/>
      <c r="AH51" s="1070"/>
      <c r="AI51" s="1070"/>
      <c r="AJ51" s="1070"/>
      <c r="AK51" s="1071"/>
      <c r="AL51" s="94"/>
      <c r="AM51" s="82" t="b">
        <v>0</v>
      </c>
      <c r="AN51" s="887" t="s">
        <v>2125</v>
      </c>
      <c r="AO51" s="887"/>
      <c r="AP51" s="887"/>
      <c r="AR51" s="82" t="b">
        <v>0</v>
      </c>
      <c r="AS51" s="887" t="s">
        <v>2128</v>
      </c>
      <c r="AT51" s="887"/>
    </row>
    <row r="52" spans="1:55" s="95" customFormat="1" ht="18" customHeight="1">
      <c r="A52" s="94"/>
      <c r="B52" s="1056"/>
      <c r="C52" s="1057"/>
      <c r="D52" s="1057"/>
      <c r="E52" s="1057"/>
      <c r="F52" s="1072"/>
      <c r="G52" s="1073"/>
      <c r="H52" s="1073"/>
      <c r="I52" s="1073"/>
      <c r="J52" s="1073"/>
      <c r="K52" s="1073"/>
      <c r="L52" s="1073"/>
      <c r="M52" s="1073"/>
      <c r="N52" s="1073"/>
      <c r="O52" s="1073"/>
      <c r="P52" s="1073"/>
      <c r="Q52" s="1073"/>
      <c r="R52" s="1073"/>
      <c r="S52" s="1073"/>
      <c r="T52" s="1073"/>
      <c r="U52" s="1073"/>
      <c r="V52" s="1073"/>
      <c r="W52" s="1073"/>
      <c r="X52" s="1073"/>
      <c r="Y52" s="1073"/>
      <c r="Z52" s="1073"/>
      <c r="AA52" s="1073"/>
      <c r="AB52" s="1073"/>
      <c r="AC52" s="1073"/>
      <c r="AD52" s="1073"/>
      <c r="AE52" s="1073"/>
      <c r="AF52" s="1073"/>
      <c r="AG52" s="1073"/>
      <c r="AH52" s="1073"/>
      <c r="AI52" s="1073"/>
      <c r="AJ52" s="1073"/>
      <c r="AK52" s="1074"/>
      <c r="AL52" s="94"/>
      <c r="AM52" s="82" t="b">
        <v>1</v>
      </c>
      <c r="AN52" s="887" t="s">
        <v>2126</v>
      </c>
      <c r="AO52" s="887"/>
      <c r="AP52" s="887"/>
      <c r="AR52" s="82" t="b">
        <v>1</v>
      </c>
      <c r="AS52" s="887" t="s">
        <v>2132</v>
      </c>
      <c r="AT52" s="887"/>
    </row>
    <row r="53" spans="1:55" s="95" customFormat="1" ht="18.75" customHeight="1">
      <c r="A53" s="94"/>
      <c r="B53" s="1056"/>
      <c r="C53" s="1057"/>
      <c r="D53" s="1057"/>
      <c r="E53" s="1057"/>
      <c r="F53" s="145" t="s">
        <v>126</v>
      </c>
      <c r="G53" s="103"/>
      <c r="H53" s="103"/>
      <c r="I53" s="103"/>
      <c r="J53" s="103"/>
      <c r="K53" s="103"/>
      <c r="L53" s="103"/>
      <c r="M53" s="103"/>
      <c r="N53" s="103"/>
      <c r="O53" s="103"/>
      <c r="P53" s="103"/>
      <c r="Q53" s="103"/>
      <c r="R53" s="103"/>
      <c r="S53" s="103"/>
      <c r="T53" s="103"/>
      <c r="U53" s="103"/>
      <c r="V53" s="103"/>
      <c r="W53" s="103"/>
      <c r="X53" s="103"/>
      <c r="Y53" s="103"/>
      <c r="Z53" s="103"/>
      <c r="AA53" s="103"/>
      <c r="AB53" s="103"/>
      <c r="AC53" s="103"/>
      <c r="AD53" s="103"/>
      <c r="AE53" s="103"/>
      <c r="AF53" s="103"/>
      <c r="AG53" s="103"/>
      <c r="AH53" s="103"/>
      <c r="AI53" s="103"/>
      <c r="AJ53" s="103"/>
      <c r="AK53" s="146"/>
      <c r="AL53" s="94"/>
      <c r="AM53" s="82" t="b">
        <v>1</v>
      </c>
      <c r="AN53" s="887" t="s">
        <v>2127</v>
      </c>
      <c r="AO53" s="887"/>
      <c r="AP53" s="887"/>
      <c r="AQ53" s="87"/>
      <c r="AR53" s="82" t="b">
        <v>0</v>
      </c>
      <c r="AS53" s="887" t="s">
        <v>2133</v>
      </c>
      <c r="AT53" s="887"/>
      <c r="AV53" s="87"/>
      <c r="BC53" s="87"/>
    </row>
    <row r="54" spans="1:55" ht="18.75" customHeight="1">
      <c r="A54" s="84"/>
      <c r="B54" s="1058"/>
      <c r="C54" s="1059"/>
      <c r="D54" s="1059"/>
      <c r="E54" s="1059"/>
      <c r="F54" s="147" t="s">
        <v>77</v>
      </c>
      <c r="G54" s="148"/>
      <c r="H54" s="148"/>
      <c r="I54" s="148"/>
      <c r="J54" s="148"/>
      <c r="K54" s="148"/>
      <c r="L54" s="148"/>
      <c r="M54" s="1060" t="s">
        <v>2384</v>
      </c>
      <c r="N54" s="1021"/>
      <c r="O54" s="1021"/>
      <c r="P54" s="1021">
        <v>30</v>
      </c>
      <c r="Q54" s="1021"/>
      <c r="R54" s="143" t="s">
        <v>4</v>
      </c>
      <c r="S54" s="1021">
        <v>4</v>
      </c>
      <c r="T54" s="1021"/>
      <c r="U54" s="143" t="s">
        <v>24</v>
      </c>
      <c r="V54" s="143" t="s">
        <v>20</v>
      </c>
      <c r="W54" s="149"/>
      <c r="X54" s="150" t="s">
        <v>25</v>
      </c>
      <c r="Y54" s="143"/>
      <c r="Z54" s="143"/>
      <c r="AA54" s="149"/>
      <c r="AB54" s="150" t="s">
        <v>26</v>
      </c>
      <c r="AC54" s="143"/>
      <c r="AD54" s="143" t="s">
        <v>21</v>
      </c>
      <c r="AE54" s="151"/>
      <c r="AF54" s="151"/>
      <c r="AG54" s="151"/>
      <c r="AH54" s="151"/>
      <c r="AI54" s="151"/>
      <c r="AJ54" s="151"/>
      <c r="AK54" s="152"/>
      <c r="AL54" s="94"/>
      <c r="AM54" s="82" t="b">
        <v>0</v>
      </c>
      <c r="AN54" s="887" t="s">
        <v>2128</v>
      </c>
      <c r="AO54" s="887"/>
      <c r="AP54" s="887"/>
      <c r="AR54" s="82" t="b">
        <v>1</v>
      </c>
      <c r="AS54" s="887" t="s">
        <v>2134</v>
      </c>
      <c r="AT54" s="887"/>
    </row>
    <row r="55" spans="1:55" ht="24.75" customHeight="1">
      <c r="A55" s="84"/>
      <c r="B55" s="1032" t="s">
        <v>176</v>
      </c>
      <c r="C55" s="1033"/>
      <c r="D55" s="1033"/>
      <c r="E55" s="1034"/>
      <c r="F55" s="927"/>
      <c r="G55" s="1022" t="s">
        <v>174</v>
      </c>
      <c r="H55" s="1023"/>
      <c r="I55" s="1039"/>
      <c r="J55" s="1022" t="s">
        <v>175</v>
      </c>
      <c r="K55" s="1023"/>
      <c r="L55" s="1023"/>
      <c r="M55" s="1024"/>
      <c r="N55" s="1028" t="s">
        <v>2385</v>
      </c>
      <c r="O55" s="1028"/>
      <c r="P55" s="1028"/>
      <c r="Q55" s="1028"/>
      <c r="R55" s="1028"/>
      <c r="S55" s="1028"/>
      <c r="T55" s="1028"/>
      <c r="U55" s="1028"/>
      <c r="V55" s="1028"/>
      <c r="W55" s="1028"/>
      <c r="X55" s="1028"/>
      <c r="Y55" s="1028"/>
      <c r="Z55" s="1028"/>
      <c r="AA55" s="1028"/>
      <c r="AB55" s="1028"/>
      <c r="AC55" s="1028"/>
      <c r="AD55" s="1028"/>
      <c r="AE55" s="1028"/>
      <c r="AF55" s="1028"/>
      <c r="AG55" s="1028"/>
      <c r="AH55" s="1028"/>
      <c r="AI55" s="1028"/>
      <c r="AJ55" s="1028"/>
      <c r="AK55" s="1029"/>
      <c r="AL55" s="151"/>
      <c r="AM55" s="95"/>
    </row>
    <row r="56" spans="1:55" ht="18.75" customHeight="1" thickBot="1">
      <c r="A56" s="84"/>
      <c r="B56" s="1035"/>
      <c r="C56" s="1036"/>
      <c r="D56" s="1036"/>
      <c r="E56" s="1037"/>
      <c r="F56" s="928"/>
      <c r="G56" s="1025"/>
      <c r="H56" s="1040"/>
      <c r="I56" s="1027"/>
      <c r="J56" s="1025"/>
      <c r="K56" s="1026"/>
      <c r="L56" s="1026"/>
      <c r="M56" s="1027"/>
      <c r="N56" s="1030"/>
      <c r="O56" s="1030"/>
      <c r="P56" s="1030"/>
      <c r="Q56" s="1030"/>
      <c r="R56" s="1030"/>
      <c r="S56" s="1030"/>
      <c r="T56" s="1030"/>
      <c r="U56" s="1030"/>
      <c r="V56" s="1030"/>
      <c r="W56" s="1030"/>
      <c r="X56" s="1030"/>
      <c r="Y56" s="1030"/>
      <c r="Z56" s="1030"/>
      <c r="AA56" s="1030"/>
      <c r="AB56" s="1030"/>
      <c r="AC56" s="1030"/>
      <c r="AD56" s="1030"/>
      <c r="AE56" s="1030"/>
      <c r="AF56" s="1030"/>
      <c r="AG56" s="1030"/>
      <c r="AH56" s="1030"/>
      <c r="AI56" s="1030"/>
      <c r="AJ56" s="1030"/>
      <c r="AK56" s="1031"/>
      <c r="AL56" s="151"/>
      <c r="AX56" s="122"/>
    </row>
    <row r="57" spans="1:55" ht="7.5" customHeight="1">
      <c r="A57" s="84"/>
      <c r="B57" s="153"/>
      <c r="C57" s="153"/>
      <c r="D57" s="153"/>
      <c r="E57" s="153"/>
      <c r="F57" s="150"/>
      <c r="G57" s="151"/>
      <c r="H57" s="151"/>
      <c r="I57" s="151"/>
      <c r="J57" s="151"/>
      <c r="K57" s="151"/>
      <c r="L57" s="151"/>
      <c r="M57" s="143"/>
      <c r="N57" s="143"/>
      <c r="O57" s="143"/>
      <c r="P57" s="143"/>
      <c r="Q57" s="143"/>
      <c r="R57" s="143"/>
      <c r="S57" s="143"/>
      <c r="T57" s="143"/>
      <c r="U57" s="143"/>
      <c r="V57" s="143"/>
      <c r="W57" s="143"/>
      <c r="X57" s="143"/>
      <c r="Y57" s="143"/>
      <c r="Z57" s="143"/>
      <c r="AA57" s="143"/>
      <c r="AB57" s="143"/>
      <c r="AC57" s="143"/>
      <c r="AD57" s="143"/>
      <c r="AE57" s="143"/>
      <c r="AF57" s="143"/>
      <c r="AG57" s="143"/>
      <c r="AH57" s="143"/>
      <c r="AI57" s="143"/>
      <c r="AJ57" s="143"/>
      <c r="AK57" s="143"/>
      <c r="AL57" s="94"/>
      <c r="AM57" s="95"/>
      <c r="AW57" s="122"/>
    </row>
    <row r="58" spans="1:55" ht="21" customHeight="1">
      <c r="A58" s="84"/>
      <c r="B58" s="1016" t="s">
        <v>2319</v>
      </c>
      <c r="C58" s="1016"/>
      <c r="D58" s="1016"/>
      <c r="E58" s="1016"/>
      <c r="F58" s="1016"/>
      <c r="G58" s="1016"/>
      <c r="H58" s="1016"/>
      <c r="I58" s="1016"/>
      <c r="J58" s="1016"/>
      <c r="K58" s="1016"/>
      <c r="L58" s="1016"/>
      <c r="M58" s="1016"/>
      <c r="N58" s="1016"/>
      <c r="O58" s="1016"/>
      <c r="P58" s="1016"/>
      <c r="Q58" s="1016"/>
      <c r="R58" s="1016"/>
      <c r="S58" s="1016"/>
      <c r="T58" s="1016"/>
      <c r="U58" s="1016"/>
      <c r="V58" s="1016"/>
      <c r="W58" s="1016"/>
      <c r="X58" s="1016"/>
      <c r="Y58" s="1016"/>
      <c r="Z58" s="1016"/>
      <c r="AA58" s="1016"/>
      <c r="AB58" s="1016"/>
      <c r="AC58" s="1016"/>
      <c r="AD58" s="1016"/>
      <c r="AE58" s="1016"/>
      <c r="AF58" s="1016"/>
      <c r="AG58" s="1016"/>
      <c r="AH58" s="1016"/>
      <c r="AI58" s="1016"/>
      <c r="AJ58" s="1016"/>
      <c r="AK58" s="1016"/>
      <c r="AL58" s="84"/>
    </row>
    <row r="59" spans="1:55" ht="33" customHeight="1" thickBot="1">
      <c r="A59" s="84"/>
      <c r="B59" s="1115" t="s">
        <v>2121</v>
      </c>
      <c r="C59" s="1115"/>
      <c r="D59" s="1115"/>
      <c r="E59" s="1115"/>
      <c r="F59" s="1115"/>
      <c r="G59" s="1115"/>
      <c r="H59" s="1115"/>
      <c r="I59" s="1115"/>
      <c r="J59" s="1115"/>
      <c r="K59" s="1115"/>
      <c r="L59" s="1115"/>
      <c r="M59" s="1115"/>
      <c r="N59" s="1115"/>
      <c r="O59" s="1115"/>
      <c r="P59" s="1115"/>
      <c r="Q59" s="1115"/>
      <c r="R59" s="1115"/>
      <c r="S59" s="1115"/>
      <c r="T59" s="1115"/>
      <c r="U59" s="1115"/>
      <c r="V59" s="1115"/>
      <c r="W59" s="1115"/>
      <c r="X59" s="1115"/>
      <c r="Y59" s="1115"/>
      <c r="Z59" s="1115"/>
      <c r="AA59" s="1115"/>
      <c r="AB59" s="1115"/>
      <c r="AC59" s="1115"/>
      <c r="AD59" s="1115"/>
      <c r="AE59" s="1115"/>
      <c r="AF59" s="1115"/>
      <c r="AG59" s="1115"/>
      <c r="AH59" s="1115"/>
      <c r="AI59" s="1115"/>
      <c r="AJ59" s="1115"/>
      <c r="AK59" s="1115"/>
      <c r="AL59" s="84"/>
      <c r="AS59" s="122"/>
    </row>
    <row r="60" spans="1:55" ht="18.75" customHeight="1">
      <c r="A60" s="84"/>
      <c r="B60" s="154" t="s">
        <v>8</v>
      </c>
      <c r="C60" s="931" t="s">
        <v>2024</v>
      </c>
      <c r="D60" s="932"/>
      <c r="E60" s="932"/>
      <c r="F60" s="932"/>
      <c r="G60" s="932"/>
      <c r="H60" s="932"/>
      <c r="I60" s="932"/>
      <c r="J60" s="932"/>
      <c r="K60" s="932"/>
      <c r="L60" s="932"/>
      <c r="M60" s="932"/>
      <c r="N60" s="932"/>
      <c r="O60" s="932"/>
      <c r="P60" s="932"/>
      <c r="Q60" s="932"/>
      <c r="R60" s="932"/>
      <c r="S60" s="933"/>
      <c r="T60" s="1151">
        <f>SUM('別紙様式2-3（６月以降分）'!L6,'別紙様式2-4（年度内の区分変更がある場合に記入）'!L6)</f>
        <v>12272550</v>
      </c>
      <c r="U60" s="1152"/>
      <c r="V60" s="1152"/>
      <c r="W60" s="1152"/>
      <c r="X60" s="1152"/>
      <c r="Y60" s="1153"/>
      <c r="Z60" s="114" t="s">
        <v>1</v>
      </c>
      <c r="AA60" s="103" t="s">
        <v>118</v>
      </c>
      <c r="AB60" s="981" t="str">
        <f>IFERROR(IF(T61&gt;=T60,"○","×"),"")</f>
        <v>○</v>
      </c>
      <c r="AC60" s="155"/>
      <c r="AD60" s="156"/>
      <c r="AE60" s="156"/>
      <c r="AF60" s="156"/>
      <c r="AG60" s="156"/>
      <c r="AH60" s="156"/>
      <c r="AI60" s="156"/>
      <c r="AJ60" s="156"/>
      <c r="AK60" s="156"/>
      <c r="AL60" s="84"/>
      <c r="AM60" s="770" t="s">
        <v>2122</v>
      </c>
      <c r="AN60" s="771"/>
      <c r="AO60" s="771"/>
      <c r="AP60" s="771"/>
      <c r="AQ60" s="771"/>
      <c r="AR60" s="771"/>
      <c r="AS60" s="771"/>
      <c r="AT60" s="771"/>
      <c r="AU60" s="771"/>
      <c r="AV60" s="771"/>
      <c r="AW60" s="771"/>
      <c r="AX60" s="771"/>
      <c r="AY60" s="772"/>
    </row>
    <row r="61" spans="1:55" ht="27" customHeight="1" thickBot="1">
      <c r="A61" s="84"/>
      <c r="B61" s="154" t="s">
        <v>9</v>
      </c>
      <c r="C61" s="1148" t="s">
        <v>1966</v>
      </c>
      <c r="D61" s="1149"/>
      <c r="E61" s="1149"/>
      <c r="F61" s="1149"/>
      <c r="G61" s="1149"/>
      <c r="H61" s="1149"/>
      <c r="I61" s="1149"/>
      <c r="J61" s="1149"/>
      <c r="K61" s="1149"/>
      <c r="L61" s="1149"/>
      <c r="M61" s="1149"/>
      <c r="N61" s="1149"/>
      <c r="O61" s="1149"/>
      <c r="P61" s="1149"/>
      <c r="Q61" s="1149"/>
      <c r="R61" s="1149"/>
      <c r="S61" s="1150"/>
      <c r="T61" s="1154">
        <v>13000000</v>
      </c>
      <c r="U61" s="1155"/>
      <c r="V61" s="1155"/>
      <c r="W61" s="1155"/>
      <c r="X61" s="1155"/>
      <c r="Y61" s="1156"/>
      <c r="Z61" s="105" t="s">
        <v>1</v>
      </c>
      <c r="AA61" s="103" t="s">
        <v>118</v>
      </c>
      <c r="AB61" s="982"/>
      <c r="AC61" s="155"/>
      <c r="AD61" s="156"/>
      <c r="AE61" s="156"/>
      <c r="AF61" s="156"/>
      <c r="AG61" s="156"/>
      <c r="AH61" s="156"/>
      <c r="AI61" s="156"/>
      <c r="AJ61" s="156"/>
      <c r="AK61" s="156"/>
      <c r="AL61" s="84"/>
      <c r="AM61" s="773"/>
      <c r="AN61" s="774"/>
      <c r="AO61" s="774"/>
      <c r="AP61" s="774"/>
      <c r="AQ61" s="774"/>
      <c r="AR61" s="774"/>
      <c r="AS61" s="774"/>
      <c r="AT61" s="774"/>
      <c r="AU61" s="774"/>
      <c r="AV61" s="774"/>
      <c r="AW61" s="774"/>
      <c r="AX61" s="774"/>
      <c r="AY61" s="775"/>
    </row>
    <row r="62" spans="1:55" ht="3.75" customHeight="1">
      <c r="A62" s="84"/>
      <c r="B62" s="119"/>
      <c r="C62" s="157"/>
      <c r="D62" s="136"/>
      <c r="E62" s="136"/>
      <c r="F62" s="136"/>
      <c r="G62" s="136"/>
      <c r="H62" s="136"/>
      <c r="I62" s="136"/>
      <c r="J62" s="136"/>
      <c r="K62" s="136"/>
      <c r="L62" s="136"/>
      <c r="M62" s="136"/>
      <c r="N62" s="136"/>
      <c r="O62" s="136"/>
      <c r="P62" s="136"/>
      <c r="Q62" s="136"/>
      <c r="R62" s="136"/>
      <c r="S62" s="136"/>
      <c r="T62" s="136"/>
      <c r="U62" s="136"/>
      <c r="V62" s="136"/>
      <c r="W62" s="136"/>
      <c r="X62" s="136"/>
      <c r="Y62" s="136"/>
      <c r="Z62" s="136"/>
      <c r="AA62" s="136"/>
      <c r="AB62" s="136"/>
      <c r="AC62" s="136"/>
      <c r="AD62" s="136"/>
      <c r="AE62" s="136"/>
      <c r="AF62" s="136"/>
      <c r="AG62" s="136"/>
      <c r="AH62" s="136"/>
      <c r="AI62" s="136"/>
      <c r="AJ62" s="136"/>
      <c r="AK62" s="136"/>
      <c r="AL62" s="136"/>
      <c r="AM62" s="158"/>
      <c r="AN62" s="158"/>
      <c r="AO62" s="158"/>
      <c r="AP62" s="158"/>
      <c r="AX62" s="122"/>
    </row>
    <row r="63" spans="1:55">
      <c r="A63" s="84"/>
      <c r="B63" s="119" t="s">
        <v>40</v>
      </c>
      <c r="C63" s="86"/>
      <c r="D63" s="86"/>
      <c r="E63" s="86"/>
      <c r="F63" s="86"/>
      <c r="G63" s="86"/>
      <c r="H63" s="86"/>
      <c r="I63" s="86"/>
      <c r="J63" s="86"/>
      <c r="K63" s="86"/>
      <c r="L63" s="86"/>
      <c r="M63" s="86"/>
      <c r="N63" s="86"/>
      <c r="O63" s="86"/>
      <c r="P63" s="86"/>
      <c r="Q63" s="86"/>
      <c r="R63" s="86"/>
      <c r="S63" s="86"/>
      <c r="T63" s="86"/>
      <c r="U63" s="86"/>
      <c r="V63" s="86"/>
      <c r="W63" s="86"/>
      <c r="X63" s="86"/>
      <c r="Y63" s="86"/>
      <c r="Z63" s="86"/>
      <c r="AA63" s="86"/>
      <c r="AB63" s="86"/>
      <c r="AC63" s="86"/>
      <c r="AD63" s="86"/>
      <c r="AE63" s="86"/>
      <c r="AF63" s="86"/>
      <c r="AG63" s="86"/>
      <c r="AH63" s="86"/>
      <c r="AI63" s="86"/>
      <c r="AJ63" s="86"/>
      <c r="AK63" s="86"/>
      <c r="AL63" s="159"/>
      <c r="AM63" s="158"/>
      <c r="AN63" s="158"/>
      <c r="AO63" s="158"/>
      <c r="AP63" s="158"/>
      <c r="AX63" s="122"/>
    </row>
    <row r="64" spans="1:55" ht="33.75" customHeight="1">
      <c r="A64" s="84"/>
      <c r="B64" s="120" t="s">
        <v>41</v>
      </c>
      <c r="C64" s="914" t="s">
        <v>2187</v>
      </c>
      <c r="D64" s="914"/>
      <c r="E64" s="914"/>
      <c r="F64" s="914"/>
      <c r="G64" s="914"/>
      <c r="H64" s="914"/>
      <c r="I64" s="914"/>
      <c r="J64" s="914"/>
      <c r="K64" s="914"/>
      <c r="L64" s="914"/>
      <c r="M64" s="914"/>
      <c r="N64" s="914"/>
      <c r="O64" s="914"/>
      <c r="P64" s="914"/>
      <c r="Q64" s="914"/>
      <c r="R64" s="914"/>
      <c r="S64" s="914"/>
      <c r="T64" s="914"/>
      <c r="U64" s="914"/>
      <c r="V64" s="914"/>
      <c r="W64" s="914"/>
      <c r="X64" s="914"/>
      <c r="Y64" s="914"/>
      <c r="Z64" s="914"/>
      <c r="AA64" s="914"/>
      <c r="AB64" s="914"/>
      <c r="AC64" s="914"/>
      <c r="AD64" s="914"/>
      <c r="AE64" s="914"/>
      <c r="AF64" s="914"/>
      <c r="AG64" s="914"/>
      <c r="AH64" s="914"/>
      <c r="AI64" s="914"/>
      <c r="AJ64" s="914"/>
      <c r="AK64" s="914"/>
      <c r="AL64" s="159"/>
      <c r="AM64" s="158"/>
      <c r="AN64" s="158"/>
      <c r="AO64" s="158"/>
      <c r="AP64" s="158"/>
      <c r="AX64" s="122"/>
    </row>
    <row r="65" spans="1:74" ht="7.5" customHeight="1">
      <c r="A65" s="84"/>
      <c r="B65" s="120"/>
      <c r="C65" s="160"/>
      <c r="D65" s="160"/>
      <c r="E65" s="160"/>
      <c r="F65" s="160"/>
      <c r="G65" s="160"/>
      <c r="H65" s="160"/>
      <c r="I65" s="160"/>
      <c r="J65" s="160"/>
      <c r="K65" s="160"/>
      <c r="L65" s="160"/>
      <c r="M65" s="160"/>
      <c r="N65" s="160"/>
      <c r="O65" s="160"/>
      <c r="P65" s="160"/>
      <c r="Q65" s="160"/>
      <c r="R65" s="160"/>
      <c r="S65" s="160"/>
      <c r="T65" s="160"/>
      <c r="U65" s="160"/>
      <c r="V65" s="160"/>
      <c r="W65" s="160"/>
      <c r="X65" s="160"/>
      <c r="Y65" s="160"/>
      <c r="Z65" s="160"/>
      <c r="AA65" s="160"/>
      <c r="AB65" s="160"/>
      <c r="AC65" s="160"/>
      <c r="AD65" s="160"/>
      <c r="AE65" s="160"/>
      <c r="AF65" s="160"/>
      <c r="AG65" s="160"/>
      <c r="AH65" s="160"/>
      <c r="AI65" s="160"/>
      <c r="AJ65" s="160"/>
      <c r="AK65" s="160"/>
      <c r="AL65" s="159"/>
      <c r="AM65" s="158"/>
      <c r="AN65" s="158"/>
      <c r="AO65" s="158"/>
      <c r="AP65" s="158"/>
      <c r="AX65" s="122"/>
    </row>
    <row r="66" spans="1:74" ht="30.75" customHeight="1" thickBot="1">
      <c r="A66" s="84"/>
      <c r="B66" s="1038" t="s">
        <v>2165</v>
      </c>
      <c r="C66" s="1038"/>
      <c r="D66" s="1038"/>
      <c r="E66" s="1038"/>
      <c r="F66" s="1038"/>
      <c r="G66" s="1038"/>
      <c r="H66" s="1038"/>
      <c r="I66" s="1038"/>
      <c r="J66" s="1038"/>
      <c r="K66" s="1038"/>
      <c r="L66" s="1038"/>
      <c r="M66" s="1038"/>
      <c r="N66" s="1038"/>
      <c r="O66" s="1038"/>
      <c r="P66" s="1038"/>
      <c r="Q66" s="1038"/>
      <c r="R66" s="1038"/>
      <c r="S66" s="1038"/>
      <c r="T66" s="1038"/>
      <c r="U66" s="1038"/>
      <c r="V66" s="1038"/>
      <c r="W66" s="1038"/>
      <c r="X66" s="1038"/>
      <c r="Y66" s="1038"/>
      <c r="Z66" s="1038"/>
      <c r="AA66" s="1038"/>
      <c r="AB66" s="1038"/>
      <c r="AC66" s="1038"/>
      <c r="AD66" s="1038"/>
      <c r="AE66" s="1038"/>
      <c r="AF66" s="1038"/>
      <c r="AG66" s="1038"/>
      <c r="AH66" s="1038"/>
      <c r="AI66" s="1038"/>
      <c r="AJ66" s="1038"/>
      <c r="AK66" s="1038"/>
      <c r="AL66" s="84"/>
    </row>
    <row r="67" spans="1:74" ht="23.25" customHeight="1" thickBot="1">
      <c r="A67" s="84"/>
      <c r="B67" s="1017" t="s">
        <v>189</v>
      </c>
      <c r="C67" s="865"/>
      <c r="D67" s="865"/>
      <c r="E67" s="865"/>
      <c r="F67" s="865"/>
      <c r="G67" s="865"/>
      <c r="H67" s="865"/>
      <c r="I67" s="865"/>
      <c r="J67" s="865"/>
      <c r="K67" s="865"/>
      <c r="L67" s="865"/>
      <c r="M67" s="865"/>
      <c r="N67" s="865"/>
      <c r="O67" s="865"/>
      <c r="P67" s="865"/>
      <c r="Q67" s="865"/>
      <c r="R67" s="865"/>
      <c r="S67" s="866"/>
      <c r="T67" s="867">
        <f>SUM('別紙様式2-3（６月以降分）'!L7,'別紙様式2-4（年度内の区分変更がある場合に記入）'!L7)</f>
        <v>2172860</v>
      </c>
      <c r="U67" s="868"/>
      <c r="V67" s="868"/>
      <c r="W67" s="868"/>
      <c r="X67" s="868"/>
      <c r="Y67" s="161" t="s">
        <v>1</v>
      </c>
      <c r="Z67" s="162" t="s">
        <v>2141</v>
      </c>
      <c r="AA67" s="163"/>
      <c r="AB67" s="84"/>
      <c r="AC67" s="84"/>
      <c r="AD67" s="84"/>
      <c r="AE67" s="84"/>
      <c r="AF67" s="84"/>
      <c r="AG67" s="84" t="s">
        <v>118</v>
      </c>
      <c r="AH67" s="164" t="str">
        <f>IF(T68&lt;T67,"×","")</f>
        <v/>
      </c>
      <c r="AI67" s="84"/>
      <c r="AJ67" s="84"/>
      <c r="AK67" s="84"/>
      <c r="AL67" s="84"/>
      <c r="AM67" s="837" t="s">
        <v>2188</v>
      </c>
      <c r="AN67" s="838"/>
      <c r="AO67" s="838"/>
      <c r="AP67" s="838"/>
      <c r="AQ67" s="838"/>
      <c r="AR67" s="838"/>
      <c r="AS67" s="838"/>
      <c r="AT67" s="838"/>
      <c r="AU67" s="838"/>
      <c r="AV67" s="838"/>
      <c r="AW67" s="838"/>
      <c r="AX67" s="838"/>
      <c r="AY67" s="839"/>
    </row>
    <row r="68" spans="1:74" ht="23.25" customHeight="1" thickBot="1">
      <c r="A68" s="84"/>
      <c r="B68" s="1077" t="s">
        <v>2182</v>
      </c>
      <c r="C68" s="1078"/>
      <c r="D68" s="1078"/>
      <c r="E68" s="1078"/>
      <c r="F68" s="1078"/>
      <c r="G68" s="1078"/>
      <c r="H68" s="1078"/>
      <c r="I68" s="1078"/>
      <c r="J68" s="1078"/>
      <c r="K68" s="1078"/>
      <c r="L68" s="1078"/>
      <c r="M68" s="1078"/>
      <c r="N68" s="1078"/>
      <c r="O68" s="1078"/>
      <c r="P68" s="1078"/>
      <c r="Q68" s="1078"/>
      <c r="R68" s="1078"/>
      <c r="S68" s="1078"/>
      <c r="T68" s="1128">
        <v>2303860</v>
      </c>
      <c r="U68" s="1129"/>
      <c r="V68" s="1129"/>
      <c r="W68" s="1129"/>
      <c r="X68" s="1130"/>
      <c r="Y68" s="165" t="s">
        <v>1</v>
      </c>
      <c r="Z68" s="84"/>
      <c r="AA68" s="166" t="s">
        <v>20</v>
      </c>
      <c r="AB68" s="1182">
        <f>IFERROR(T69/T67*100,0)</f>
        <v>80.078790165956391</v>
      </c>
      <c r="AC68" s="1183"/>
      <c r="AD68" s="1184"/>
      <c r="AE68" s="167" t="s">
        <v>112</v>
      </c>
      <c r="AF68" s="167" t="s">
        <v>21</v>
      </c>
      <c r="AG68" s="84" t="s">
        <v>167</v>
      </c>
      <c r="AH68" s="112" t="str">
        <f>IF(T67=0,"",(IF(AB68&gt;=200/3,"○","×")))</f>
        <v>○</v>
      </c>
      <c r="AI68" s="150"/>
      <c r="AJ68" s="150"/>
      <c r="AK68" s="150"/>
      <c r="AL68" s="84"/>
      <c r="AM68" s="837" t="s">
        <v>2166</v>
      </c>
      <c r="AN68" s="838"/>
      <c r="AO68" s="838"/>
      <c r="AP68" s="838"/>
      <c r="AQ68" s="838"/>
      <c r="AR68" s="838"/>
      <c r="AS68" s="838"/>
      <c r="AT68" s="838"/>
      <c r="AU68" s="838"/>
      <c r="AV68" s="838"/>
      <c r="AW68" s="838"/>
      <c r="AX68" s="838"/>
      <c r="AY68" s="839"/>
    </row>
    <row r="69" spans="1:74" ht="19.5" customHeight="1" thickBot="1">
      <c r="A69" s="84"/>
      <c r="B69" s="168"/>
      <c r="C69" s="1075" t="s">
        <v>2184</v>
      </c>
      <c r="D69" s="1075"/>
      <c r="E69" s="1075"/>
      <c r="F69" s="1075"/>
      <c r="G69" s="1075"/>
      <c r="H69" s="1075"/>
      <c r="I69" s="1075"/>
      <c r="J69" s="1075"/>
      <c r="K69" s="1075"/>
      <c r="L69" s="1075"/>
      <c r="M69" s="1075"/>
      <c r="N69" s="1075"/>
      <c r="O69" s="1075"/>
      <c r="P69" s="1075"/>
      <c r="Q69" s="1075"/>
      <c r="R69" s="1075"/>
      <c r="S69" s="1075"/>
      <c r="T69" s="857">
        <v>1740000</v>
      </c>
      <c r="U69" s="858"/>
      <c r="V69" s="858"/>
      <c r="W69" s="858"/>
      <c r="X69" s="859"/>
      <c r="Y69" s="169" t="s">
        <v>1</v>
      </c>
      <c r="Z69" s="170" t="s">
        <v>2141</v>
      </c>
      <c r="AA69" s="71"/>
      <c r="AB69" s="171"/>
      <c r="AC69" s="172"/>
      <c r="AD69" s="173"/>
      <c r="AE69" s="173"/>
      <c r="AF69" s="167"/>
      <c r="AG69" s="84"/>
      <c r="AH69" s="84"/>
      <c r="AI69" s="150"/>
      <c r="AJ69" s="84"/>
      <c r="AK69" s="150"/>
      <c r="AL69" s="150"/>
    </row>
    <row r="70" spans="1:74" ht="16.5" customHeight="1">
      <c r="A70" s="84"/>
      <c r="B70" s="174"/>
      <c r="C70" s="1076"/>
      <c r="D70" s="1076"/>
      <c r="E70" s="1076"/>
      <c r="F70" s="1076"/>
      <c r="G70" s="1076"/>
      <c r="H70" s="1076"/>
      <c r="I70" s="1076"/>
      <c r="J70" s="1076"/>
      <c r="K70" s="1076"/>
      <c r="L70" s="1076"/>
      <c r="M70" s="1076"/>
      <c r="N70" s="1076"/>
      <c r="O70" s="1076"/>
      <c r="P70" s="1076"/>
      <c r="Q70" s="1076"/>
      <c r="R70" s="1076"/>
      <c r="S70" s="1076"/>
      <c r="T70" s="175" t="s">
        <v>20</v>
      </c>
      <c r="U70" s="1108">
        <f>T69/10</f>
        <v>174000</v>
      </c>
      <c r="V70" s="1108"/>
      <c r="W70" s="1108"/>
      <c r="X70" s="72" t="s">
        <v>1</v>
      </c>
      <c r="Y70" s="42" t="s">
        <v>21</v>
      </c>
      <c r="Z70" s="84"/>
      <c r="AA70" s="84"/>
      <c r="AB70" s="84"/>
      <c r="AC70" s="84"/>
      <c r="AD70" s="84"/>
      <c r="AE70" s="84"/>
      <c r="AF70" s="84"/>
      <c r="AG70" s="84"/>
      <c r="AH70" s="176"/>
      <c r="AI70" s="150"/>
      <c r="AJ70" s="150"/>
      <c r="AK70" s="150"/>
      <c r="AL70" s="150"/>
    </row>
    <row r="71" spans="1:74" ht="9.75" customHeight="1">
      <c r="A71" s="84"/>
      <c r="B71" s="84"/>
      <c r="C71" s="84"/>
      <c r="D71" s="84"/>
      <c r="E71" s="84"/>
      <c r="F71" s="84"/>
      <c r="G71" s="84"/>
      <c r="H71" s="84"/>
      <c r="I71" s="84"/>
      <c r="J71" s="84"/>
      <c r="K71" s="84"/>
      <c r="L71" s="84"/>
      <c r="M71" s="84"/>
      <c r="N71" s="84"/>
      <c r="O71" s="84"/>
      <c r="P71" s="84"/>
      <c r="Q71" s="84"/>
      <c r="R71" s="84"/>
      <c r="S71" s="84"/>
      <c r="T71" s="84"/>
      <c r="U71" s="84"/>
      <c r="V71" s="84"/>
      <c r="W71" s="84"/>
      <c r="X71" s="84"/>
      <c r="Y71" s="84"/>
      <c r="Z71" s="84"/>
      <c r="AA71" s="84"/>
      <c r="AB71" s="84"/>
      <c r="AC71" s="84"/>
      <c r="AD71" s="84"/>
      <c r="AE71" s="84"/>
      <c r="AF71" s="84"/>
      <c r="AG71" s="84"/>
      <c r="AH71" s="84"/>
      <c r="AI71" s="84"/>
      <c r="AJ71" s="150"/>
      <c r="AK71" s="150"/>
      <c r="AL71" s="150"/>
    </row>
    <row r="72" spans="1:74" ht="20.25" customHeight="1">
      <c r="A72" s="84"/>
      <c r="B72" s="862" t="s">
        <v>2090</v>
      </c>
      <c r="C72" s="863"/>
      <c r="D72" s="863"/>
      <c r="E72" s="863"/>
      <c r="F72" s="863"/>
      <c r="G72" s="863"/>
      <c r="H72" s="863"/>
      <c r="I72" s="863"/>
      <c r="J72" s="863"/>
      <c r="K72" s="863"/>
      <c r="L72" s="863"/>
      <c r="M72" s="863"/>
      <c r="N72" s="863"/>
      <c r="O72" s="863"/>
      <c r="P72" s="863"/>
      <c r="Q72" s="863"/>
      <c r="R72" s="863"/>
      <c r="S72" s="863"/>
      <c r="T72" s="863"/>
      <c r="U72" s="863"/>
      <c r="V72" s="863"/>
      <c r="W72" s="863"/>
      <c r="X72" s="863"/>
      <c r="Y72" s="863"/>
      <c r="Z72" s="863"/>
      <c r="AA72" s="863"/>
      <c r="AB72" s="863"/>
      <c r="AC72" s="863"/>
      <c r="AD72" s="863"/>
      <c r="AE72" s="863"/>
      <c r="AF72" s="863"/>
      <c r="AG72" s="863"/>
      <c r="AH72" s="863"/>
      <c r="AI72" s="863"/>
      <c r="AJ72" s="863"/>
      <c r="AK72" s="863"/>
      <c r="AL72" s="84"/>
    </row>
    <row r="73" spans="1:74" s="177" customFormat="1" ht="14.25" customHeight="1">
      <c r="A73" s="119"/>
      <c r="B73" s="119"/>
      <c r="C73" s="157" t="s">
        <v>2002</v>
      </c>
      <c r="D73" s="136"/>
      <c r="E73" s="136"/>
      <c r="F73" s="136"/>
      <c r="G73" s="136"/>
      <c r="H73" s="136"/>
      <c r="I73" s="136"/>
      <c r="J73" s="136"/>
      <c r="K73" s="136"/>
      <c r="L73" s="136"/>
      <c r="M73" s="136"/>
      <c r="N73" s="136"/>
      <c r="O73" s="136"/>
      <c r="P73" s="136"/>
      <c r="Q73" s="136"/>
      <c r="R73" s="136"/>
      <c r="S73" s="136"/>
      <c r="T73" s="136"/>
      <c r="U73" s="136"/>
      <c r="V73" s="136"/>
      <c r="W73" s="136"/>
      <c r="X73" s="136"/>
      <c r="Y73" s="136"/>
      <c r="Z73" s="136"/>
      <c r="AA73" s="136"/>
      <c r="AB73" s="136"/>
      <c r="AC73" s="136"/>
      <c r="AD73" s="136"/>
      <c r="AE73" s="136"/>
      <c r="AF73" s="136"/>
      <c r="AG73" s="136"/>
      <c r="AH73" s="136"/>
      <c r="AI73" s="136"/>
      <c r="AJ73" s="136"/>
      <c r="AK73" s="136"/>
      <c r="AL73" s="136"/>
      <c r="AN73" s="178"/>
      <c r="AO73" s="178"/>
      <c r="AP73" s="178"/>
      <c r="AQ73" s="178"/>
      <c r="AR73" s="178"/>
      <c r="AS73" s="178"/>
      <c r="AT73" s="178"/>
      <c r="AU73" s="178"/>
      <c r="AV73" s="178"/>
      <c r="AW73" s="178"/>
      <c r="AX73" s="178"/>
      <c r="AY73" s="178"/>
      <c r="AZ73" s="178"/>
      <c r="BA73" s="178"/>
      <c r="BB73" s="178"/>
      <c r="BC73" s="178"/>
      <c r="BD73" s="178"/>
      <c r="BE73" s="178"/>
      <c r="BF73" s="178"/>
      <c r="BG73" s="178"/>
      <c r="BH73" s="178"/>
      <c r="BI73" s="178"/>
      <c r="BJ73" s="178"/>
      <c r="BK73" s="178"/>
      <c r="BL73" s="178"/>
      <c r="BM73" s="178"/>
    </row>
    <row r="74" spans="1:74" s="177" customFormat="1" ht="15" customHeight="1" thickBot="1">
      <c r="A74" s="119"/>
      <c r="B74" s="119"/>
      <c r="C74" s="90" t="s">
        <v>177</v>
      </c>
      <c r="D74" s="834" t="s">
        <v>2183</v>
      </c>
      <c r="E74" s="834"/>
      <c r="F74" s="834"/>
      <c r="G74" s="834"/>
      <c r="H74" s="834"/>
      <c r="I74" s="834"/>
      <c r="J74" s="834"/>
      <c r="K74" s="834"/>
      <c r="L74" s="834"/>
      <c r="M74" s="834"/>
      <c r="N74" s="834"/>
      <c r="O74" s="834"/>
      <c r="P74" s="834"/>
      <c r="Q74" s="834"/>
      <c r="R74" s="834"/>
      <c r="S74" s="834"/>
      <c r="T74" s="834"/>
      <c r="U74" s="834"/>
      <c r="V74" s="834"/>
      <c r="W74" s="834"/>
      <c r="X74" s="834"/>
      <c r="Y74" s="834"/>
      <c r="Z74" s="834"/>
      <c r="AA74" s="834"/>
      <c r="AB74" s="834"/>
      <c r="AC74" s="834"/>
      <c r="AD74" s="834"/>
      <c r="AE74" s="834"/>
      <c r="AF74" s="834"/>
      <c r="AG74" s="834"/>
      <c r="AH74" s="834"/>
      <c r="AI74" s="834"/>
      <c r="AJ74" s="834"/>
      <c r="AK74" s="834"/>
      <c r="AL74" s="159"/>
      <c r="AM74" s="82" t="b">
        <v>1</v>
      </c>
      <c r="AN74" s="887" t="s">
        <v>2135</v>
      </c>
      <c r="AO74" s="887"/>
      <c r="AP74" s="887"/>
      <c r="AQ74" s="178"/>
      <c r="AR74" s="178"/>
      <c r="AS74" s="178"/>
      <c r="AT74" s="178"/>
      <c r="AU74" s="178"/>
      <c r="AV74" s="178"/>
      <c r="AW74" s="178"/>
      <c r="AX74" s="178"/>
      <c r="AY74" s="178"/>
      <c r="AZ74" s="178"/>
      <c r="BA74" s="178"/>
      <c r="BB74" s="178"/>
      <c r="BC74" s="178"/>
      <c r="BD74" s="178"/>
      <c r="BE74" s="178"/>
      <c r="BF74" s="178"/>
      <c r="BG74" s="178"/>
      <c r="BH74" s="178"/>
      <c r="BI74" s="178"/>
      <c r="BJ74" s="178"/>
      <c r="BK74" s="178"/>
      <c r="BL74" s="178"/>
      <c r="BM74" s="178"/>
    </row>
    <row r="75" spans="1:74" s="177" customFormat="1" ht="21" customHeight="1" thickBot="1">
      <c r="A75" s="119"/>
      <c r="B75" s="119"/>
      <c r="C75" s="1018"/>
      <c r="D75" s="1019"/>
      <c r="E75" s="1020" t="s">
        <v>2158</v>
      </c>
      <c r="F75" s="1020"/>
      <c r="G75" s="1020"/>
      <c r="H75" s="1020"/>
      <c r="I75" s="1020"/>
      <c r="J75" s="1020"/>
      <c r="K75" s="1020"/>
      <c r="L75" s="1020"/>
      <c r="M75" s="1020"/>
      <c r="N75" s="1020"/>
      <c r="O75" s="1020"/>
      <c r="P75" s="1020"/>
      <c r="Q75" s="1020"/>
      <c r="R75" s="1020"/>
      <c r="S75" s="1020"/>
      <c r="T75" s="1020"/>
      <c r="U75" s="1020"/>
      <c r="V75" s="1020"/>
      <c r="W75" s="1020"/>
      <c r="X75" s="965"/>
      <c r="Y75" s="86" t="s">
        <v>118</v>
      </c>
      <c r="Z75" s="112" t="str">
        <f>IF('別紙様式2-2（４・５月分）'!AU8="継続ベア加算なし","",IF(AM74=TRUE,"○","×"))</f>
        <v>○</v>
      </c>
      <c r="AA75" s="179"/>
      <c r="AB75" s="179"/>
      <c r="AC75" s="179"/>
      <c r="AD75" s="179"/>
      <c r="AE75" s="179"/>
      <c r="AF75" s="179"/>
      <c r="AG75" s="179"/>
      <c r="AH75" s="179"/>
      <c r="AI75" s="179"/>
      <c r="AJ75" s="179"/>
      <c r="AK75" s="179"/>
      <c r="AL75" s="179"/>
      <c r="AM75" s="837" t="s">
        <v>2092</v>
      </c>
      <c r="AN75" s="896"/>
      <c r="AO75" s="896"/>
      <c r="AP75" s="896"/>
      <c r="AQ75" s="896"/>
      <c r="AR75" s="896"/>
      <c r="AS75" s="896"/>
      <c r="AT75" s="896"/>
      <c r="AU75" s="896"/>
      <c r="AV75" s="896"/>
      <c r="AW75" s="896"/>
      <c r="AX75" s="896"/>
      <c r="AY75" s="897"/>
      <c r="AZ75" s="178"/>
      <c r="BA75" s="178"/>
      <c r="BB75" s="178"/>
      <c r="BC75" s="178"/>
      <c r="BD75" s="178"/>
      <c r="BE75" s="178"/>
      <c r="BF75" s="178"/>
      <c r="BG75" s="178"/>
      <c r="BH75" s="178"/>
      <c r="BI75" s="178"/>
      <c r="BJ75" s="178"/>
      <c r="BK75" s="178"/>
      <c r="BL75" s="178"/>
      <c r="BM75" s="178"/>
    </row>
    <row r="76" spans="1:74" s="177" customFormat="1" ht="5.25" customHeight="1">
      <c r="A76" s="119"/>
      <c r="B76" s="119"/>
      <c r="C76" s="119"/>
      <c r="D76" s="119"/>
      <c r="E76" s="119"/>
      <c r="F76" s="119"/>
      <c r="G76" s="119"/>
      <c r="H76" s="119"/>
      <c r="I76" s="119"/>
      <c r="J76" s="180"/>
      <c r="K76" s="180"/>
      <c r="L76" s="180"/>
      <c r="M76" s="180"/>
      <c r="N76" s="180"/>
      <c r="O76" s="180"/>
      <c r="P76" s="180"/>
      <c r="Q76" s="180"/>
      <c r="R76" s="180"/>
      <c r="S76" s="180"/>
      <c r="T76" s="180"/>
      <c r="U76" s="180"/>
      <c r="V76" s="180"/>
      <c r="W76" s="180"/>
      <c r="X76" s="180"/>
      <c r="Y76" s="179"/>
      <c r="Z76" s="179"/>
      <c r="AA76" s="179"/>
      <c r="AB76" s="179"/>
      <c r="AC76" s="179"/>
      <c r="AD76" s="179"/>
      <c r="AE76" s="179"/>
      <c r="AF76" s="179"/>
      <c r="AG76" s="179"/>
      <c r="AH76" s="179"/>
      <c r="AI76" s="179"/>
      <c r="AJ76" s="179"/>
      <c r="AK76" s="179"/>
      <c r="AL76" s="179"/>
      <c r="AN76" s="181"/>
      <c r="AO76" s="181"/>
      <c r="AP76" s="181"/>
      <c r="AQ76" s="181"/>
      <c r="AR76" s="181"/>
      <c r="AS76" s="181"/>
      <c r="AT76" s="181"/>
      <c r="AU76" s="181"/>
      <c r="AV76" s="181"/>
      <c r="AW76" s="181"/>
      <c r="AX76" s="181"/>
      <c r="AY76" s="181"/>
      <c r="AZ76" s="181"/>
      <c r="BA76" s="178"/>
      <c r="BB76" s="178"/>
      <c r="BC76" s="178"/>
      <c r="BD76" s="178"/>
      <c r="BE76" s="178"/>
      <c r="BF76" s="178"/>
      <c r="BG76" s="178"/>
      <c r="BH76" s="178"/>
      <c r="BI76" s="178"/>
      <c r="BJ76" s="178"/>
      <c r="BK76" s="178"/>
      <c r="BL76" s="178"/>
      <c r="BM76" s="178"/>
      <c r="BN76" s="178"/>
      <c r="BO76" s="178"/>
      <c r="BP76" s="178"/>
      <c r="BQ76" s="178"/>
      <c r="BR76" s="178"/>
      <c r="BS76" s="178"/>
      <c r="BT76" s="178"/>
      <c r="BU76" s="178"/>
      <c r="BV76" s="178"/>
    </row>
    <row r="77" spans="1:74" s="177" customFormat="1" ht="14.25">
      <c r="A77" s="119"/>
      <c r="B77" s="119"/>
      <c r="C77" s="157" t="s">
        <v>2159</v>
      </c>
      <c r="D77" s="163"/>
      <c r="E77" s="163"/>
      <c r="F77" s="163"/>
      <c r="G77" s="163"/>
      <c r="H77" s="163"/>
      <c r="I77" s="163"/>
      <c r="J77" s="163"/>
      <c r="K77" s="163"/>
      <c r="L77" s="163"/>
      <c r="M77" s="163"/>
      <c r="N77" s="163"/>
      <c r="O77" s="163"/>
      <c r="P77" s="163"/>
      <c r="Q77" s="163"/>
      <c r="R77" s="163"/>
      <c r="S77" s="163"/>
      <c r="T77" s="163"/>
      <c r="U77" s="163"/>
      <c r="V77" s="163"/>
      <c r="W77" s="163"/>
      <c r="X77" s="163"/>
      <c r="Y77" s="163"/>
      <c r="Z77" s="163"/>
      <c r="AA77" s="163"/>
      <c r="AB77" s="163"/>
      <c r="AC77" s="163"/>
      <c r="AD77" s="163"/>
      <c r="AE77" s="163"/>
      <c r="AF77" s="163"/>
      <c r="AG77" s="163"/>
      <c r="AH77" s="163"/>
      <c r="AI77" s="163"/>
      <c r="AJ77" s="163"/>
      <c r="AK77" s="163"/>
      <c r="AL77" s="163"/>
      <c r="AN77" s="181"/>
      <c r="AO77" s="181"/>
      <c r="AP77" s="181"/>
      <c r="AQ77" s="181"/>
      <c r="AR77" s="181"/>
      <c r="AS77" s="181"/>
      <c r="AT77" s="181"/>
      <c r="AU77" s="181"/>
      <c r="AV77" s="181"/>
      <c r="AW77" s="181"/>
      <c r="AX77" s="181"/>
      <c r="AY77" s="181"/>
      <c r="AZ77" s="181"/>
      <c r="BA77" s="178"/>
      <c r="BB77" s="178"/>
      <c r="BC77" s="178"/>
      <c r="BD77" s="178"/>
      <c r="BE77" s="178"/>
      <c r="BF77" s="178"/>
      <c r="BG77" s="178"/>
      <c r="BH77" s="178"/>
      <c r="BI77" s="178"/>
      <c r="BJ77" s="178"/>
      <c r="BK77" s="178"/>
      <c r="BL77" s="178"/>
      <c r="BM77" s="178"/>
      <c r="BN77" s="178"/>
      <c r="BO77" s="178"/>
      <c r="BP77" s="178"/>
      <c r="BQ77" s="178"/>
      <c r="BR77" s="178"/>
      <c r="BS77" s="178"/>
      <c r="BT77" s="178"/>
      <c r="BU77" s="178"/>
      <c r="BV77" s="178"/>
    </row>
    <row r="78" spans="1:74" s="177" customFormat="1" ht="24.75" customHeight="1" thickBot="1">
      <c r="A78" s="119"/>
      <c r="B78" s="119"/>
      <c r="C78" s="182" t="s">
        <v>177</v>
      </c>
      <c r="D78" s="914" t="s">
        <v>2340</v>
      </c>
      <c r="E78" s="914"/>
      <c r="F78" s="914"/>
      <c r="G78" s="914"/>
      <c r="H78" s="914"/>
      <c r="I78" s="914"/>
      <c r="J78" s="914"/>
      <c r="K78" s="914"/>
      <c r="L78" s="914"/>
      <c r="M78" s="914"/>
      <c r="N78" s="914"/>
      <c r="O78" s="914"/>
      <c r="P78" s="914"/>
      <c r="Q78" s="914"/>
      <c r="R78" s="914"/>
      <c r="S78" s="914"/>
      <c r="T78" s="914"/>
      <c r="U78" s="914"/>
      <c r="V78" s="914"/>
      <c r="W78" s="914"/>
      <c r="X78" s="914"/>
      <c r="Y78" s="914"/>
      <c r="Z78" s="914"/>
      <c r="AA78" s="914"/>
      <c r="AB78" s="914"/>
      <c r="AC78" s="914"/>
      <c r="AD78" s="914"/>
      <c r="AE78" s="914"/>
      <c r="AF78" s="914"/>
      <c r="AG78" s="914"/>
      <c r="AH78" s="914"/>
      <c r="AI78" s="914"/>
      <c r="AJ78" s="914"/>
      <c r="AK78" s="914"/>
      <c r="AL78" s="159"/>
      <c r="AN78" s="181"/>
      <c r="AO78" s="181"/>
      <c r="AP78" s="181"/>
      <c r="AQ78" s="181"/>
      <c r="AR78" s="181"/>
      <c r="AS78" s="181"/>
      <c r="AT78" s="181"/>
      <c r="AU78" s="181"/>
      <c r="AV78" s="181"/>
      <c r="AW78" s="181"/>
      <c r="AX78" s="181"/>
      <c r="AY78" s="181"/>
      <c r="AZ78" s="181"/>
      <c r="BA78" s="178"/>
      <c r="BB78" s="178"/>
      <c r="BC78" s="178"/>
      <c r="BD78" s="178"/>
      <c r="BE78" s="178"/>
      <c r="BF78" s="178"/>
      <c r="BG78" s="178"/>
      <c r="BH78" s="178"/>
      <c r="BI78" s="178"/>
      <c r="BJ78" s="178"/>
      <c r="BK78" s="178"/>
      <c r="BL78" s="178"/>
      <c r="BM78" s="178"/>
      <c r="BN78" s="178"/>
      <c r="BO78" s="178"/>
      <c r="BP78" s="178"/>
      <c r="BQ78" s="178"/>
      <c r="BR78" s="178"/>
      <c r="BS78" s="178"/>
      <c r="BT78" s="178"/>
      <c r="BU78" s="178"/>
      <c r="BV78" s="178"/>
    </row>
    <row r="79" spans="1:74" ht="18" customHeight="1">
      <c r="A79" s="84"/>
      <c r="B79" s="183"/>
      <c r="C79" s="864" t="s">
        <v>2019</v>
      </c>
      <c r="D79" s="865"/>
      <c r="E79" s="865"/>
      <c r="F79" s="865"/>
      <c r="G79" s="865"/>
      <c r="H79" s="865"/>
      <c r="I79" s="865"/>
      <c r="J79" s="865"/>
      <c r="K79" s="865"/>
      <c r="L79" s="865"/>
      <c r="M79" s="865"/>
      <c r="N79" s="865"/>
      <c r="O79" s="865"/>
      <c r="P79" s="865"/>
      <c r="Q79" s="865"/>
      <c r="R79" s="865"/>
      <c r="S79" s="865"/>
      <c r="T79" s="866"/>
      <c r="U79" s="867">
        <f>'別紙様式2-2（４・５月分）'!K8</f>
        <v>404500</v>
      </c>
      <c r="V79" s="868"/>
      <c r="W79" s="868"/>
      <c r="X79" s="868"/>
      <c r="Y79" s="868"/>
      <c r="Z79" s="184" t="s">
        <v>1</v>
      </c>
      <c r="AA79" s="103" t="s">
        <v>118</v>
      </c>
      <c r="AB79" s="1043" t="str">
        <f>IF('別紙様式2-2（４・５月分）'!AU7="新規ベア加算なし","",IF(U80&gt;=U79,"○","×"))</f>
        <v>○</v>
      </c>
      <c r="AC79" s="163"/>
      <c r="AD79" s="84"/>
      <c r="AE79" s="84"/>
      <c r="AF79" s="84"/>
      <c r="AG79" s="84"/>
      <c r="AH79" s="84"/>
      <c r="AI79" s="84"/>
      <c r="AJ79" s="84"/>
      <c r="AK79" s="84"/>
      <c r="AL79" s="84"/>
      <c r="AN79" s="181"/>
      <c r="AO79" s="181"/>
      <c r="AP79" s="181"/>
      <c r="AQ79" s="181"/>
      <c r="AR79" s="181"/>
      <c r="AS79" s="181"/>
      <c r="AT79" s="181"/>
      <c r="AU79" s="181"/>
      <c r="AV79" s="181"/>
      <c r="AW79" s="181"/>
      <c r="AX79" s="181"/>
      <c r="AY79" s="181"/>
      <c r="AZ79" s="181"/>
    </row>
    <row r="80" spans="1:74" ht="19.5" customHeight="1" thickBot="1">
      <c r="A80" s="84"/>
      <c r="B80" s="183"/>
      <c r="C80" s="869" t="s">
        <v>1997</v>
      </c>
      <c r="D80" s="869"/>
      <c r="E80" s="869"/>
      <c r="F80" s="869"/>
      <c r="G80" s="869"/>
      <c r="H80" s="869"/>
      <c r="I80" s="869"/>
      <c r="J80" s="869"/>
      <c r="K80" s="869"/>
      <c r="L80" s="869"/>
      <c r="M80" s="869"/>
      <c r="N80" s="869"/>
      <c r="O80" s="869"/>
      <c r="P80" s="869"/>
      <c r="Q80" s="869"/>
      <c r="R80" s="869"/>
      <c r="S80" s="869"/>
      <c r="T80" s="870"/>
      <c r="U80" s="867">
        <f>U81+U86</f>
        <v>415000</v>
      </c>
      <c r="V80" s="868"/>
      <c r="W80" s="868"/>
      <c r="X80" s="868"/>
      <c r="Y80" s="868"/>
      <c r="Z80" s="161" t="s">
        <v>1</v>
      </c>
      <c r="AA80" s="103" t="s">
        <v>167</v>
      </c>
      <c r="AB80" s="1044"/>
      <c r="AC80" s="103"/>
      <c r="AD80" s="103"/>
      <c r="AE80" s="103"/>
      <c r="AF80" s="103"/>
      <c r="AG80" s="103"/>
      <c r="AH80" s="150"/>
      <c r="AI80" s="150"/>
      <c r="AJ80" s="150"/>
      <c r="AK80" s="150"/>
      <c r="AL80" s="150"/>
      <c r="AM80" s="185"/>
    </row>
    <row r="81" spans="1:51" ht="9.75" customHeight="1" thickBot="1">
      <c r="A81" s="84"/>
      <c r="B81" s="183"/>
      <c r="C81" s="1102" t="s">
        <v>2320</v>
      </c>
      <c r="D81" s="1103"/>
      <c r="E81" s="1131" t="s">
        <v>1998</v>
      </c>
      <c r="F81" s="1132"/>
      <c r="G81" s="1132"/>
      <c r="H81" s="1132"/>
      <c r="I81" s="1132"/>
      <c r="J81" s="1132"/>
      <c r="K81" s="1132"/>
      <c r="L81" s="1132"/>
      <c r="M81" s="1132"/>
      <c r="N81" s="1132"/>
      <c r="O81" s="1132"/>
      <c r="P81" s="1132"/>
      <c r="Q81" s="1132"/>
      <c r="R81" s="1132"/>
      <c r="S81" s="1132"/>
      <c r="T81" s="1133"/>
      <c r="U81" s="1008">
        <v>315000</v>
      </c>
      <c r="V81" s="1009"/>
      <c r="W81" s="1009"/>
      <c r="X81" s="1009"/>
      <c r="Y81" s="1010"/>
      <c r="Z81" s="1137" t="s">
        <v>1</v>
      </c>
      <c r="AA81" s="1081" t="s">
        <v>118</v>
      </c>
      <c r="AB81" s="84"/>
      <c r="AC81" s="167"/>
      <c r="AD81" s="186"/>
      <c r="AE81" s="186"/>
      <c r="AF81" s="167"/>
      <c r="AG81" s="84"/>
      <c r="AH81" s="150"/>
      <c r="AI81" s="84"/>
      <c r="AJ81" s="150"/>
      <c r="AK81" s="84"/>
      <c r="AL81" s="150"/>
      <c r="AM81" s="185"/>
    </row>
    <row r="82" spans="1:51" ht="9.75" customHeight="1" thickBot="1">
      <c r="A82" s="84"/>
      <c r="B82" s="183"/>
      <c r="C82" s="1104"/>
      <c r="D82" s="1103"/>
      <c r="E82" s="1134"/>
      <c r="F82" s="1135"/>
      <c r="G82" s="1135"/>
      <c r="H82" s="1135"/>
      <c r="I82" s="1135"/>
      <c r="J82" s="1135"/>
      <c r="K82" s="1135"/>
      <c r="L82" s="1135"/>
      <c r="M82" s="1135"/>
      <c r="N82" s="1135"/>
      <c r="O82" s="1135"/>
      <c r="P82" s="1135"/>
      <c r="Q82" s="1135"/>
      <c r="R82" s="1135"/>
      <c r="S82" s="1135"/>
      <c r="T82" s="1136"/>
      <c r="U82" s="828"/>
      <c r="V82" s="829"/>
      <c r="W82" s="829"/>
      <c r="X82" s="829"/>
      <c r="Y82" s="830"/>
      <c r="Z82" s="1138"/>
      <c r="AA82" s="1081"/>
      <c r="AB82" s="1015" t="s">
        <v>2123</v>
      </c>
      <c r="AC82" s="1157">
        <f>IFERROR(U83/U81*100,0)</f>
        <v>79.365079365079367</v>
      </c>
      <c r="AD82" s="1158"/>
      <c r="AE82" s="1159"/>
      <c r="AF82" s="1011" t="s">
        <v>112</v>
      </c>
      <c r="AG82" s="1011" t="s">
        <v>21</v>
      </c>
      <c r="AH82" s="1014" t="s">
        <v>118</v>
      </c>
      <c r="AI82" s="1043" t="str">
        <f>IF('別紙様式2-2（４・５月分）'!AU7="新規ベア加算なし","",IF(U81=0,"",IF(AND(AC82&gt;=200/3,AC82&lt;=100),"○","×")))</f>
        <v>○</v>
      </c>
      <c r="AJ82" s="150"/>
      <c r="AK82" s="84"/>
      <c r="AL82" s="150"/>
      <c r="AM82" s="814" t="s">
        <v>2354</v>
      </c>
      <c r="AN82" s="815"/>
      <c r="AO82" s="815"/>
      <c r="AP82" s="815"/>
      <c r="AQ82" s="815"/>
      <c r="AR82" s="815"/>
      <c r="AS82" s="815"/>
      <c r="AT82" s="815"/>
      <c r="AU82" s="815"/>
      <c r="AV82" s="815"/>
      <c r="AW82" s="815"/>
      <c r="AX82" s="815"/>
      <c r="AY82" s="816"/>
    </row>
    <row r="83" spans="1:51" ht="9.75" customHeight="1" thickBot="1">
      <c r="A83" s="84"/>
      <c r="B83" s="183"/>
      <c r="C83" s="1104"/>
      <c r="D83" s="1103"/>
      <c r="E83" s="139"/>
      <c r="F83" s="831" t="s">
        <v>2185</v>
      </c>
      <c r="G83" s="832"/>
      <c r="H83" s="832"/>
      <c r="I83" s="832"/>
      <c r="J83" s="832"/>
      <c r="K83" s="832"/>
      <c r="L83" s="832"/>
      <c r="M83" s="832"/>
      <c r="N83" s="832"/>
      <c r="O83" s="832"/>
      <c r="P83" s="832"/>
      <c r="Q83" s="832"/>
      <c r="R83" s="832"/>
      <c r="S83" s="832"/>
      <c r="T83" s="832"/>
      <c r="U83" s="825">
        <v>250000</v>
      </c>
      <c r="V83" s="826"/>
      <c r="W83" s="826"/>
      <c r="X83" s="826"/>
      <c r="Y83" s="827"/>
      <c r="Z83" s="1139" t="s">
        <v>1</v>
      </c>
      <c r="AA83" s="1081" t="s">
        <v>118</v>
      </c>
      <c r="AB83" s="1015"/>
      <c r="AC83" s="1160"/>
      <c r="AD83" s="1161"/>
      <c r="AE83" s="1162"/>
      <c r="AF83" s="1011"/>
      <c r="AG83" s="1011"/>
      <c r="AH83" s="1014"/>
      <c r="AI83" s="1044"/>
      <c r="AJ83" s="150"/>
      <c r="AK83" s="84"/>
      <c r="AL83" s="150"/>
      <c r="AM83" s="817"/>
      <c r="AN83" s="818"/>
      <c r="AO83" s="818"/>
      <c r="AP83" s="818"/>
      <c r="AQ83" s="818"/>
      <c r="AR83" s="818"/>
      <c r="AS83" s="818"/>
      <c r="AT83" s="818"/>
      <c r="AU83" s="818"/>
      <c r="AV83" s="818"/>
      <c r="AW83" s="818"/>
      <c r="AX83" s="818"/>
      <c r="AY83" s="819"/>
    </row>
    <row r="84" spans="1:51" ht="9.75" customHeight="1" thickBot="1">
      <c r="A84" s="84"/>
      <c r="B84" s="183"/>
      <c r="C84" s="1104"/>
      <c r="D84" s="1103"/>
      <c r="E84" s="187"/>
      <c r="F84" s="833"/>
      <c r="G84" s="834"/>
      <c r="H84" s="834"/>
      <c r="I84" s="834"/>
      <c r="J84" s="834"/>
      <c r="K84" s="834"/>
      <c r="L84" s="834"/>
      <c r="M84" s="834"/>
      <c r="N84" s="834"/>
      <c r="O84" s="834"/>
      <c r="P84" s="834"/>
      <c r="Q84" s="834"/>
      <c r="R84" s="834"/>
      <c r="S84" s="834"/>
      <c r="T84" s="834"/>
      <c r="U84" s="828"/>
      <c r="V84" s="829"/>
      <c r="W84" s="829"/>
      <c r="X84" s="829"/>
      <c r="Y84" s="830"/>
      <c r="Z84" s="1140"/>
      <c r="AA84" s="1081"/>
      <c r="AB84" s="84"/>
      <c r="AC84" s="84"/>
      <c r="AD84" s="84"/>
      <c r="AE84" s="84"/>
      <c r="AF84" s="84"/>
      <c r="AG84" s="84"/>
      <c r="AH84" s="84"/>
      <c r="AI84" s="84"/>
      <c r="AJ84" s="150"/>
      <c r="AK84" s="150"/>
      <c r="AL84" s="150"/>
    </row>
    <row r="85" spans="1:51" ht="15" customHeight="1" thickBot="1">
      <c r="A85" s="84"/>
      <c r="B85" s="183"/>
      <c r="C85" s="1105"/>
      <c r="D85" s="1106"/>
      <c r="E85" s="188"/>
      <c r="F85" s="835"/>
      <c r="G85" s="836"/>
      <c r="H85" s="836"/>
      <c r="I85" s="836"/>
      <c r="J85" s="836"/>
      <c r="K85" s="836"/>
      <c r="L85" s="836"/>
      <c r="M85" s="836"/>
      <c r="N85" s="836"/>
      <c r="O85" s="836"/>
      <c r="P85" s="836"/>
      <c r="Q85" s="836"/>
      <c r="R85" s="836"/>
      <c r="S85" s="836"/>
      <c r="T85" s="836"/>
      <c r="U85" s="189" t="s">
        <v>20</v>
      </c>
      <c r="V85" s="1107">
        <f>U83/2</f>
        <v>125000</v>
      </c>
      <c r="W85" s="1107"/>
      <c r="X85" s="1107"/>
      <c r="Y85" s="73" t="s">
        <v>1</v>
      </c>
      <c r="Z85" s="42" t="s">
        <v>21</v>
      </c>
      <c r="AA85" s="74"/>
      <c r="AB85" s="171"/>
      <c r="AC85" s="171"/>
      <c r="AD85" s="172"/>
      <c r="AE85" s="820"/>
      <c r="AF85" s="820"/>
      <c r="AG85" s="167"/>
      <c r="AH85" s="84"/>
      <c r="AI85" s="176"/>
      <c r="AJ85" s="150"/>
      <c r="AK85" s="150"/>
      <c r="AL85" s="150"/>
      <c r="AM85" s="185"/>
    </row>
    <row r="86" spans="1:51" ht="9.75" customHeight="1" thickBot="1">
      <c r="A86" s="84"/>
      <c r="B86" s="183"/>
      <c r="C86" s="1143" t="s">
        <v>166</v>
      </c>
      <c r="D86" s="1144"/>
      <c r="E86" s="1131" t="s">
        <v>1999</v>
      </c>
      <c r="F86" s="1132"/>
      <c r="G86" s="1132"/>
      <c r="H86" s="1132"/>
      <c r="I86" s="1132"/>
      <c r="J86" s="1132"/>
      <c r="K86" s="1132"/>
      <c r="L86" s="1132"/>
      <c r="M86" s="1132"/>
      <c r="N86" s="1132"/>
      <c r="O86" s="1132"/>
      <c r="P86" s="1132"/>
      <c r="Q86" s="1132"/>
      <c r="R86" s="1132"/>
      <c r="S86" s="1132"/>
      <c r="T86" s="1133"/>
      <c r="U86" s="1008">
        <v>100000</v>
      </c>
      <c r="V86" s="1009"/>
      <c r="W86" s="1009"/>
      <c r="X86" s="1009"/>
      <c r="Y86" s="1010"/>
      <c r="Z86" s="885" t="s">
        <v>1</v>
      </c>
      <c r="AA86" s="1081" t="s">
        <v>118</v>
      </c>
      <c r="AB86" s="171"/>
      <c r="AC86" s="84"/>
      <c r="AD86" s="167"/>
      <c r="AE86" s="186"/>
      <c r="AF86" s="186"/>
      <c r="AG86" s="167"/>
      <c r="AH86" s="84"/>
      <c r="AI86" s="84"/>
      <c r="AJ86" s="150"/>
      <c r="AK86" s="150"/>
      <c r="AL86" s="150"/>
      <c r="AM86" s="185"/>
    </row>
    <row r="87" spans="1:51" ht="9.75" customHeight="1" thickBot="1">
      <c r="A87" s="84"/>
      <c r="B87" s="183"/>
      <c r="C87" s="1102"/>
      <c r="D87" s="1103"/>
      <c r="E87" s="1134"/>
      <c r="F87" s="1135"/>
      <c r="G87" s="1135"/>
      <c r="H87" s="1135"/>
      <c r="I87" s="1135"/>
      <c r="J87" s="1135"/>
      <c r="K87" s="1135"/>
      <c r="L87" s="1135"/>
      <c r="M87" s="1135"/>
      <c r="N87" s="1135"/>
      <c r="O87" s="1135"/>
      <c r="P87" s="1135"/>
      <c r="Q87" s="1135"/>
      <c r="R87" s="1135"/>
      <c r="S87" s="1135"/>
      <c r="T87" s="1136"/>
      <c r="U87" s="828"/>
      <c r="V87" s="829"/>
      <c r="W87" s="829"/>
      <c r="X87" s="829"/>
      <c r="Y87" s="830"/>
      <c r="Z87" s="886"/>
      <c r="AA87" s="1081"/>
      <c r="AB87" s="1015" t="s">
        <v>2123</v>
      </c>
      <c r="AC87" s="1157">
        <f>IFERROR(U88/U86*100,0)</f>
        <v>70</v>
      </c>
      <c r="AD87" s="1158"/>
      <c r="AE87" s="1159"/>
      <c r="AF87" s="1011" t="s">
        <v>112</v>
      </c>
      <c r="AG87" s="1011" t="s">
        <v>21</v>
      </c>
      <c r="AH87" s="1014" t="s">
        <v>118</v>
      </c>
      <c r="AI87" s="1043" t="str">
        <f>IF('別紙様式2-2（４・５月分）'!AU7="新規ベア加算なし","",IF(U86=0,"",IF(AND(AC87&gt;=200/3,AC87&lt;=100),"○","×")))</f>
        <v>○</v>
      </c>
      <c r="AJ87" s="150"/>
      <c r="AK87" s="150"/>
      <c r="AL87" s="150"/>
      <c r="AM87" s="814" t="s">
        <v>2189</v>
      </c>
      <c r="AN87" s="815"/>
      <c r="AO87" s="815"/>
      <c r="AP87" s="815"/>
      <c r="AQ87" s="815"/>
      <c r="AR87" s="815"/>
      <c r="AS87" s="815"/>
      <c r="AT87" s="815"/>
      <c r="AU87" s="815"/>
      <c r="AV87" s="815"/>
      <c r="AW87" s="815"/>
      <c r="AX87" s="815"/>
      <c r="AY87" s="816"/>
    </row>
    <row r="88" spans="1:51" ht="9.75" customHeight="1" thickBot="1">
      <c r="A88" s="84"/>
      <c r="B88" s="183"/>
      <c r="C88" s="1102"/>
      <c r="D88" s="1103"/>
      <c r="E88" s="190"/>
      <c r="F88" s="831" t="s">
        <v>2186</v>
      </c>
      <c r="G88" s="832"/>
      <c r="H88" s="832"/>
      <c r="I88" s="832"/>
      <c r="J88" s="832"/>
      <c r="K88" s="832"/>
      <c r="L88" s="832"/>
      <c r="M88" s="832"/>
      <c r="N88" s="832"/>
      <c r="O88" s="832"/>
      <c r="P88" s="832"/>
      <c r="Q88" s="832"/>
      <c r="R88" s="832"/>
      <c r="S88" s="832"/>
      <c r="T88" s="832"/>
      <c r="U88" s="825">
        <v>70000</v>
      </c>
      <c r="V88" s="826"/>
      <c r="W88" s="826"/>
      <c r="X88" s="826"/>
      <c r="Y88" s="827"/>
      <c r="Z88" s="1041" t="s">
        <v>1</v>
      </c>
      <c r="AA88" s="1081" t="s">
        <v>118</v>
      </c>
      <c r="AB88" s="1015"/>
      <c r="AC88" s="1160"/>
      <c r="AD88" s="1161"/>
      <c r="AE88" s="1162"/>
      <c r="AF88" s="1011"/>
      <c r="AG88" s="1011"/>
      <c r="AH88" s="1014"/>
      <c r="AI88" s="1044"/>
      <c r="AJ88" s="150"/>
      <c r="AK88" s="150"/>
      <c r="AL88" s="150"/>
      <c r="AM88" s="817"/>
      <c r="AN88" s="818"/>
      <c r="AO88" s="818"/>
      <c r="AP88" s="818"/>
      <c r="AQ88" s="818"/>
      <c r="AR88" s="818"/>
      <c r="AS88" s="818"/>
      <c r="AT88" s="818"/>
      <c r="AU88" s="818"/>
      <c r="AV88" s="818"/>
      <c r="AW88" s="818"/>
      <c r="AX88" s="818"/>
      <c r="AY88" s="819"/>
    </row>
    <row r="89" spans="1:51" ht="9.75" customHeight="1" thickBot="1">
      <c r="A89" s="84"/>
      <c r="B89" s="183"/>
      <c r="C89" s="1104"/>
      <c r="D89" s="1103"/>
      <c r="E89" s="191"/>
      <c r="F89" s="833"/>
      <c r="G89" s="834"/>
      <c r="H89" s="834"/>
      <c r="I89" s="834"/>
      <c r="J89" s="834"/>
      <c r="K89" s="834"/>
      <c r="L89" s="834"/>
      <c r="M89" s="834"/>
      <c r="N89" s="834"/>
      <c r="O89" s="834"/>
      <c r="P89" s="834"/>
      <c r="Q89" s="834"/>
      <c r="R89" s="834"/>
      <c r="S89" s="834"/>
      <c r="T89" s="834"/>
      <c r="U89" s="828"/>
      <c r="V89" s="829"/>
      <c r="W89" s="829"/>
      <c r="X89" s="829"/>
      <c r="Y89" s="830"/>
      <c r="Z89" s="1042"/>
      <c r="AA89" s="1081"/>
      <c r="AB89" s="84"/>
      <c r="AC89" s="84"/>
      <c r="AD89" s="84"/>
      <c r="AE89" s="84"/>
      <c r="AF89" s="84"/>
      <c r="AG89" s="84"/>
      <c r="AH89" s="84"/>
      <c r="AI89" s="84"/>
      <c r="AJ89" s="150"/>
      <c r="AK89" s="150"/>
      <c r="AL89" s="150"/>
    </row>
    <row r="90" spans="1:51" ht="16.5" customHeight="1">
      <c r="A90" s="84"/>
      <c r="B90" s="183"/>
      <c r="C90" s="1105"/>
      <c r="D90" s="1106"/>
      <c r="E90" s="192"/>
      <c r="F90" s="835"/>
      <c r="G90" s="836"/>
      <c r="H90" s="836"/>
      <c r="I90" s="836"/>
      <c r="J90" s="836"/>
      <c r="K90" s="836"/>
      <c r="L90" s="836"/>
      <c r="M90" s="836"/>
      <c r="N90" s="836"/>
      <c r="O90" s="836"/>
      <c r="P90" s="836"/>
      <c r="Q90" s="836"/>
      <c r="R90" s="836"/>
      <c r="S90" s="836"/>
      <c r="T90" s="836"/>
      <c r="U90" s="175" t="s">
        <v>20</v>
      </c>
      <c r="V90" s="1108">
        <f>U88/2</f>
        <v>35000</v>
      </c>
      <c r="W90" s="1108"/>
      <c r="X90" s="1108"/>
      <c r="Y90" s="72" t="s">
        <v>1</v>
      </c>
      <c r="Z90" s="17" t="s">
        <v>21</v>
      </c>
      <c r="AA90" s="74"/>
      <c r="AB90" s="171"/>
      <c r="AC90" s="172"/>
      <c r="AD90" s="820"/>
      <c r="AE90" s="820"/>
      <c r="AF90" s="167"/>
      <c r="AG90" s="84"/>
      <c r="AH90" s="84"/>
      <c r="AI90" s="193"/>
      <c r="AJ90" s="150"/>
      <c r="AK90" s="150"/>
      <c r="AL90" s="150"/>
      <c r="AM90" s="185"/>
    </row>
    <row r="91" spans="1:51" ht="6.75" customHeight="1">
      <c r="A91" s="84"/>
      <c r="B91" s="153" t="s">
        <v>165</v>
      </c>
      <c r="C91" s="153"/>
      <c r="D91" s="153"/>
      <c r="E91" s="153"/>
      <c r="F91" s="150"/>
      <c r="G91" s="151"/>
      <c r="H91" s="151"/>
      <c r="I91" s="151"/>
      <c r="J91" s="151"/>
      <c r="K91" s="151"/>
      <c r="L91" s="151"/>
      <c r="M91" s="194"/>
      <c r="N91" s="151"/>
      <c r="O91" s="151"/>
      <c r="P91" s="151"/>
      <c r="Q91" s="151"/>
      <c r="R91" s="151"/>
      <c r="S91" s="151"/>
      <c r="T91" s="151"/>
      <c r="U91" s="151"/>
      <c r="V91" s="151"/>
      <c r="W91" s="151"/>
      <c r="X91" s="151"/>
      <c r="Y91" s="151"/>
      <c r="Z91" s="151"/>
      <c r="AA91" s="151"/>
      <c r="AB91" s="151"/>
      <c r="AC91" s="151"/>
      <c r="AD91" s="151"/>
      <c r="AE91" s="151"/>
      <c r="AF91" s="151"/>
      <c r="AG91" s="151"/>
      <c r="AH91" s="151"/>
      <c r="AI91" s="151"/>
      <c r="AJ91" s="151"/>
      <c r="AK91" s="151"/>
      <c r="AL91" s="94"/>
      <c r="AM91" s="95"/>
      <c r="AR91" s="122"/>
    </row>
    <row r="92" spans="1:51" s="197" customFormat="1" ht="21" customHeight="1" thickBot="1">
      <c r="A92" s="195"/>
      <c r="B92" s="1111" t="s">
        <v>178</v>
      </c>
      <c r="C92" s="1111"/>
      <c r="D92" s="1111"/>
      <c r="E92" s="1111"/>
      <c r="F92" s="1111"/>
      <c r="G92" s="1111"/>
      <c r="H92" s="1111"/>
      <c r="I92" s="1111"/>
      <c r="J92" s="1111"/>
      <c r="K92" s="1111"/>
      <c r="L92" s="1111"/>
      <c r="M92" s="1111"/>
      <c r="N92" s="1111"/>
      <c r="O92" s="1111"/>
      <c r="P92" s="1111"/>
      <c r="Q92" s="1111"/>
      <c r="R92" s="1111"/>
      <c r="S92" s="1111"/>
      <c r="T92" s="1111"/>
      <c r="U92" s="1111"/>
      <c r="V92" s="1111"/>
      <c r="W92" s="1111"/>
      <c r="X92" s="1111"/>
      <c r="Y92" s="1111"/>
      <c r="Z92" s="1111"/>
      <c r="AA92" s="1111"/>
      <c r="AB92" s="1111"/>
      <c r="AC92" s="1111"/>
      <c r="AD92" s="1111"/>
      <c r="AE92" s="1111"/>
      <c r="AF92" s="1111"/>
      <c r="AG92" s="1111"/>
      <c r="AH92" s="1111"/>
      <c r="AI92" s="1111"/>
      <c r="AJ92" s="1111"/>
      <c r="AK92" s="1111"/>
      <c r="AL92" s="195"/>
      <c r="AM92" s="196"/>
    </row>
    <row r="93" spans="1:51" s="95" customFormat="1" ht="14.25" thickBot="1">
      <c r="A93" s="94"/>
      <c r="B93" s="157" t="s">
        <v>179</v>
      </c>
      <c r="C93" s="136"/>
      <c r="D93" s="136"/>
      <c r="E93" s="136"/>
      <c r="F93" s="136"/>
      <c r="G93" s="136"/>
      <c r="H93" s="136"/>
      <c r="I93" s="136"/>
      <c r="J93" s="136"/>
      <c r="K93" s="136"/>
      <c r="L93" s="136"/>
      <c r="M93" s="136"/>
      <c r="N93" s="136"/>
      <c r="O93" s="136"/>
      <c r="P93" s="136"/>
      <c r="Q93" s="136"/>
      <c r="R93" s="198" t="s">
        <v>177</v>
      </c>
      <c r="S93" s="199" t="s">
        <v>2004</v>
      </c>
      <c r="T93" s="94"/>
      <c r="U93" s="136"/>
      <c r="V93" s="136"/>
      <c r="W93" s="136"/>
      <c r="X93" s="136"/>
      <c r="Y93" s="136"/>
      <c r="Z93" s="136"/>
      <c r="AA93" s="136"/>
      <c r="AB93" s="136"/>
      <c r="AC93" s="136"/>
      <c r="AD93" s="136"/>
      <c r="AE93" s="136"/>
      <c r="AF93" s="136"/>
      <c r="AG93" s="136"/>
      <c r="AH93" s="136"/>
      <c r="AI93" s="942" t="str">
        <f>IF(OR('別紙様式2-2（４・５月分）'!AQ8="処遇加算Ⅰ・Ⅱあり",'別紙様式2-3（６月以降分）'!BB6="旧処遇加算Ⅰ・Ⅱ相当あり"),"該当","")</f>
        <v>該当</v>
      </c>
      <c r="AJ93" s="943"/>
      <c r="AK93" s="944"/>
      <c r="AL93" s="94"/>
      <c r="AM93" s="87"/>
    </row>
    <row r="94" spans="1:51" s="95" customFormat="1" ht="2.25" customHeight="1" thickBot="1">
      <c r="A94" s="94"/>
      <c r="B94" s="94"/>
      <c r="C94" s="94"/>
      <c r="D94" s="200"/>
      <c r="E94" s="200"/>
      <c r="F94" s="200"/>
      <c r="G94" s="200"/>
      <c r="H94" s="200"/>
      <c r="I94" s="200"/>
      <c r="J94" s="200"/>
      <c r="K94" s="200"/>
      <c r="L94" s="200"/>
      <c r="M94" s="200"/>
      <c r="N94" s="200"/>
      <c r="O94" s="200"/>
      <c r="P94" s="200"/>
      <c r="Q94" s="200"/>
      <c r="R94" s="201"/>
      <c r="S94" s="201"/>
      <c r="T94" s="201"/>
      <c r="U94" s="200"/>
      <c r="V94" s="200"/>
      <c r="W94" s="200"/>
      <c r="X94" s="200"/>
      <c r="Y94" s="200"/>
      <c r="Z94" s="200"/>
      <c r="AA94" s="200"/>
      <c r="AB94" s="200"/>
      <c r="AC94" s="200"/>
      <c r="AD94" s="200"/>
      <c r="AE94" s="200"/>
      <c r="AF94" s="200"/>
      <c r="AG94" s="200"/>
      <c r="AH94" s="200"/>
      <c r="AI94" s="200"/>
      <c r="AJ94" s="200"/>
      <c r="AK94" s="200"/>
      <c r="AL94" s="94"/>
      <c r="AM94" s="87"/>
    </row>
    <row r="95" spans="1:51" s="95" customFormat="1" ht="14.25" thickBot="1">
      <c r="A95" s="94"/>
      <c r="B95" s="157" t="s">
        <v>1982</v>
      </c>
      <c r="C95" s="202"/>
      <c r="D95" s="202"/>
      <c r="E95" s="202"/>
      <c r="F95" s="202"/>
      <c r="G95" s="202"/>
      <c r="H95" s="202"/>
      <c r="I95" s="202"/>
      <c r="J95" s="202"/>
      <c r="K95" s="202"/>
      <c r="L95" s="202"/>
      <c r="M95" s="202"/>
      <c r="N95" s="202"/>
      <c r="O95" s="202"/>
      <c r="P95" s="202"/>
      <c r="Q95" s="202"/>
      <c r="R95" s="198" t="s">
        <v>177</v>
      </c>
      <c r="S95" s="199" t="s">
        <v>2005</v>
      </c>
      <c r="T95" s="94"/>
      <c r="U95" s="202"/>
      <c r="V95" s="202"/>
      <c r="W95" s="202"/>
      <c r="X95" s="202"/>
      <c r="Y95" s="202"/>
      <c r="Z95" s="202"/>
      <c r="AA95" s="202"/>
      <c r="AB95" s="202"/>
      <c r="AC95" s="202"/>
      <c r="AD95" s="202"/>
      <c r="AE95" s="202"/>
      <c r="AF95" s="202"/>
      <c r="AG95" s="202"/>
      <c r="AH95" s="202"/>
      <c r="AI95" s="942" t="str">
        <f>IF(AND('別紙様式2-2（４・５月分）'!AQ8="処遇加算Ⅰ・Ⅱなし",'別紙様式2-3（６月以降分）'!BB6="旧処遇加算Ⅰ・Ⅱ相当なし"),"該当","")</f>
        <v/>
      </c>
      <c r="AJ95" s="943"/>
      <c r="AK95" s="944"/>
      <c r="AL95" s="94"/>
      <c r="AM95" s="87"/>
    </row>
    <row r="96" spans="1:51" s="95" customFormat="1" ht="5.25" customHeight="1">
      <c r="A96" s="94"/>
      <c r="B96" s="182"/>
      <c r="C96" s="203"/>
      <c r="D96" s="203"/>
      <c r="E96" s="203"/>
      <c r="F96" s="203"/>
      <c r="G96" s="203"/>
      <c r="H96" s="203"/>
      <c r="I96" s="203"/>
      <c r="J96" s="203"/>
      <c r="K96" s="203"/>
      <c r="L96" s="203"/>
      <c r="M96" s="203"/>
      <c r="N96" s="203"/>
      <c r="O96" s="203"/>
      <c r="P96" s="203"/>
      <c r="Q96" s="203"/>
      <c r="R96" s="203"/>
      <c r="S96" s="203"/>
      <c r="T96" s="203"/>
      <c r="U96" s="203"/>
      <c r="V96" s="203"/>
      <c r="W96" s="203"/>
      <c r="X96" s="203"/>
      <c r="Y96" s="203"/>
      <c r="Z96" s="203"/>
      <c r="AA96" s="94"/>
      <c r="AB96" s="203"/>
      <c r="AC96" s="203"/>
      <c r="AD96" s="203"/>
      <c r="AE96" s="203"/>
      <c r="AF96" s="203"/>
      <c r="AG96" s="203"/>
      <c r="AH96" s="203"/>
      <c r="AI96" s="203"/>
      <c r="AJ96" s="203"/>
      <c r="AK96" s="203"/>
      <c r="AL96" s="94"/>
      <c r="AM96" s="87"/>
    </row>
    <row r="97" spans="1:51" s="177" customFormat="1" ht="12.75" customHeight="1" thickBot="1">
      <c r="A97" s="119"/>
      <c r="B97" s="119"/>
      <c r="C97" s="1061" t="s">
        <v>191</v>
      </c>
      <c r="D97" s="1061"/>
      <c r="E97" s="1061"/>
      <c r="F97" s="1061"/>
      <c r="G97" s="1061"/>
      <c r="H97" s="1061"/>
      <c r="I97" s="1061"/>
      <c r="J97" s="1061"/>
      <c r="K97" s="1061"/>
      <c r="L97" s="1061"/>
      <c r="M97" s="1061"/>
      <c r="N97" s="1061"/>
      <c r="O97" s="1061"/>
      <c r="P97" s="1061"/>
      <c r="Q97" s="1061"/>
      <c r="R97" s="1061"/>
      <c r="S97" s="1061"/>
      <c r="T97" s="1061"/>
      <c r="U97" s="119"/>
      <c r="V97" s="119"/>
      <c r="W97" s="119"/>
      <c r="X97" s="119"/>
      <c r="Y97" s="119"/>
      <c r="Z97" s="119"/>
      <c r="AA97" s="119"/>
      <c r="AB97" s="119"/>
      <c r="AC97" s="119"/>
      <c r="AD97" s="160"/>
      <c r="AE97" s="160"/>
      <c r="AF97" s="160"/>
      <c r="AG97" s="160"/>
      <c r="AH97" s="160"/>
      <c r="AI97" s="160"/>
      <c r="AJ97" s="160"/>
      <c r="AK97" s="160"/>
      <c r="AL97" s="119"/>
      <c r="AM97" s="204"/>
    </row>
    <row r="98" spans="1:51" s="95" customFormat="1" ht="18" customHeight="1" thickBot="1">
      <c r="A98" s="94"/>
      <c r="B98" s="94"/>
      <c r="C98" s="809"/>
      <c r="D98" s="810"/>
      <c r="E98" s="890" t="s">
        <v>180</v>
      </c>
      <c r="F98" s="890"/>
      <c r="G98" s="890"/>
      <c r="H98" s="890"/>
      <c r="I98" s="890"/>
      <c r="J98" s="890"/>
      <c r="K98" s="890"/>
      <c r="L98" s="890"/>
      <c r="M98" s="890"/>
      <c r="N98" s="890"/>
      <c r="O98" s="890"/>
      <c r="P98" s="890"/>
      <c r="Q98" s="890"/>
      <c r="R98" s="891"/>
      <c r="S98" s="205" t="s">
        <v>167</v>
      </c>
      <c r="T98" s="164" t="str">
        <f>IFERROR(IF(AM99=TRUE,"○",IF(AND(AI95="該当",OR(AM107=TRUE,AM108=TRUE)),"","×")),"")</f>
        <v>×</v>
      </c>
      <c r="U98" s="94"/>
      <c r="V98" s="206"/>
      <c r="W98" s="206"/>
      <c r="X98" s="206"/>
      <c r="Y98" s="206"/>
      <c r="Z98" s="206"/>
      <c r="AA98" s="206"/>
      <c r="AB98" s="206"/>
      <c r="AC98" s="206"/>
      <c r="AD98" s="206"/>
      <c r="AE98" s="206"/>
      <c r="AF98" s="206"/>
      <c r="AG98" s="206"/>
      <c r="AH98" s="206"/>
      <c r="AI98" s="206"/>
      <c r="AJ98" s="206"/>
      <c r="AK98" s="206"/>
      <c r="AL98" s="119"/>
      <c r="AM98" s="144" t="s">
        <v>2129</v>
      </c>
    </row>
    <row r="99" spans="1:51" s="95" customFormat="1" ht="16.5" customHeight="1">
      <c r="A99" s="94"/>
      <c r="B99" s="207"/>
      <c r="C99" s="208" t="s">
        <v>84</v>
      </c>
      <c r="D99" s="209" t="s">
        <v>2321</v>
      </c>
      <c r="E99" s="139"/>
      <c r="F99" s="139"/>
      <c r="G99" s="139"/>
      <c r="H99" s="139"/>
      <c r="I99" s="139"/>
      <c r="J99" s="139"/>
      <c r="K99" s="139"/>
      <c r="L99" s="139"/>
      <c r="M99" s="139"/>
      <c r="N99" s="139"/>
      <c r="O99" s="139"/>
      <c r="P99" s="139"/>
      <c r="Q99" s="139"/>
      <c r="R99" s="139"/>
      <c r="S99" s="209"/>
      <c r="T99" s="209"/>
      <c r="U99" s="209"/>
      <c r="V99" s="139"/>
      <c r="W99" s="139"/>
      <c r="X99" s="139"/>
      <c r="Y99" s="139"/>
      <c r="Z99" s="210"/>
      <c r="AA99" s="210"/>
      <c r="AB99" s="210"/>
      <c r="AC99" s="210"/>
      <c r="AD99" s="103"/>
      <c r="AE99" s="103"/>
      <c r="AF99" s="103"/>
      <c r="AG99" s="103"/>
      <c r="AH99" s="136"/>
      <c r="AI99" s="136"/>
      <c r="AJ99" s="136"/>
      <c r="AK99" s="211"/>
      <c r="AL99" s="156"/>
      <c r="AM99" s="82" t="b">
        <v>0</v>
      </c>
      <c r="AN99" s="887" t="s">
        <v>2135</v>
      </c>
      <c r="AO99" s="887"/>
      <c r="AP99" s="887"/>
    </row>
    <row r="100" spans="1:51" s="95" customFormat="1" ht="16.5" customHeight="1">
      <c r="A100" s="94"/>
      <c r="B100" s="207"/>
      <c r="C100" s="212" t="s">
        <v>85</v>
      </c>
      <c r="D100" s="213" t="s">
        <v>1963</v>
      </c>
      <c r="E100" s="213"/>
      <c r="F100" s="213"/>
      <c r="G100" s="213"/>
      <c r="H100" s="213"/>
      <c r="I100" s="213"/>
      <c r="J100" s="213"/>
      <c r="K100" s="213"/>
      <c r="L100" s="213"/>
      <c r="M100" s="213"/>
      <c r="N100" s="213"/>
      <c r="O100" s="213"/>
      <c r="P100" s="213"/>
      <c r="Q100" s="213"/>
      <c r="R100" s="213"/>
      <c r="S100" s="213"/>
      <c r="T100" s="213"/>
      <c r="U100" s="213"/>
      <c r="V100" s="213"/>
      <c r="W100" s="213"/>
      <c r="X100" s="213"/>
      <c r="Y100" s="213"/>
      <c r="Z100" s="214"/>
      <c r="AA100" s="214"/>
      <c r="AB100" s="214"/>
      <c r="AC100" s="214"/>
      <c r="AD100" s="215"/>
      <c r="AE100" s="215"/>
      <c r="AF100" s="215"/>
      <c r="AG100" s="215"/>
      <c r="AH100" s="216"/>
      <c r="AI100" s="216"/>
      <c r="AJ100" s="216"/>
      <c r="AK100" s="217"/>
      <c r="AL100" s="156"/>
      <c r="AM100" s="82" t="b">
        <v>1</v>
      </c>
      <c r="AN100" s="887" t="s">
        <v>2137</v>
      </c>
      <c r="AO100" s="887"/>
      <c r="AP100" s="887"/>
    </row>
    <row r="101" spans="1:51" s="95" customFormat="1" ht="16.5" customHeight="1">
      <c r="A101" s="94"/>
      <c r="B101" s="207"/>
      <c r="C101" s="218" t="s">
        <v>86</v>
      </c>
      <c r="D101" s="219" t="s">
        <v>2322</v>
      </c>
      <c r="E101" s="220"/>
      <c r="F101" s="220"/>
      <c r="G101" s="220"/>
      <c r="H101" s="220"/>
      <c r="I101" s="220"/>
      <c r="J101" s="220"/>
      <c r="K101" s="220"/>
      <c r="L101" s="220"/>
      <c r="M101" s="220"/>
      <c r="N101" s="220"/>
      <c r="O101" s="220"/>
      <c r="P101" s="220"/>
      <c r="Q101" s="220"/>
      <c r="R101" s="220"/>
      <c r="S101" s="220"/>
      <c r="T101" s="220"/>
      <c r="U101" s="220"/>
      <c r="V101" s="220"/>
      <c r="W101" s="220"/>
      <c r="X101" s="220"/>
      <c r="Y101" s="220"/>
      <c r="Z101" s="221"/>
      <c r="AA101" s="221"/>
      <c r="AB101" s="221"/>
      <c r="AC101" s="221"/>
      <c r="AD101" s="132"/>
      <c r="AE101" s="132"/>
      <c r="AF101" s="132"/>
      <c r="AG101" s="132"/>
      <c r="AH101" s="222"/>
      <c r="AI101" s="222"/>
      <c r="AJ101" s="222"/>
      <c r="AK101" s="223"/>
      <c r="AL101" s="156"/>
      <c r="AM101" s="224"/>
    </row>
    <row r="102" spans="1:51" s="95" customFormat="1" ht="6.75" customHeight="1" thickBot="1">
      <c r="A102" s="94"/>
      <c r="B102" s="207"/>
      <c r="C102" s="143"/>
      <c r="D102" s="139"/>
      <c r="E102" s="153"/>
      <c r="F102" s="153"/>
      <c r="G102" s="153"/>
      <c r="H102" s="153"/>
      <c r="I102" s="153"/>
      <c r="J102" s="153"/>
      <c r="K102" s="153"/>
      <c r="L102" s="153"/>
      <c r="M102" s="153"/>
      <c r="N102" s="153"/>
      <c r="O102" s="153"/>
      <c r="P102" s="153"/>
      <c r="Q102" s="153"/>
      <c r="R102" s="153"/>
      <c r="S102" s="153"/>
      <c r="T102" s="153"/>
      <c r="U102" s="153"/>
      <c r="V102" s="153"/>
      <c r="W102" s="153"/>
      <c r="X102" s="153"/>
      <c r="Y102" s="153"/>
      <c r="Z102" s="210"/>
      <c r="AA102" s="210"/>
      <c r="AB102" s="210"/>
      <c r="AC102" s="210"/>
      <c r="AD102" s="103"/>
      <c r="AE102" s="103"/>
      <c r="AF102" s="103"/>
      <c r="AG102" s="103"/>
      <c r="AH102" s="136"/>
      <c r="AI102" s="136"/>
      <c r="AJ102" s="136"/>
      <c r="AK102" s="136"/>
      <c r="AL102" s="156"/>
      <c r="AM102" s="224"/>
      <c r="AN102" s="87"/>
      <c r="AO102" s="87"/>
      <c r="AP102" s="87"/>
      <c r="AQ102" s="87"/>
    </row>
    <row r="103" spans="1:51" s="95" customFormat="1" ht="26.25" customHeight="1" thickBot="1">
      <c r="A103" s="94"/>
      <c r="B103" s="207"/>
      <c r="C103" s="1127" t="s">
        <v>1973</v>
      </c>
      <c r="D103" s="1127"/>
      <c r="E103" s="1127"/>
      <c r="F103" s="1127"/>
      <c r="G103" s="1127"/>
      <c r="H103" s="1127"/>
      <c r="I103" s="1127"/>
      <c r="J103" s="1127"/>
      <c r="K103" s="1127"/>
      <c r="L103" s="153"/>
      <c r="M103" s="809"/>
      <c r="N103" s="810"/>
      <c r="O103" s="1145" t="s">
        <v>2323</v>
      </c>
      <c r="P103" s="1146"/>
      <c r="Q103" s="1146"/>
      <c r="R103" s="1146"/>
      <c r="S103" s="1146"/>
      <c r="T103" s="1146"/>
      <c r="U103" s="1146"/>
      <c r="V103" s="1146"/>
      <c r="W103" s="1146"/>
      <c r="X103" s="1146"/>
      <c r="Y103" s="1146"/>
      <c r="Z103" s="1146"/>
      <c r="AA103" s="1146"/>
      <c r="AB103" s="1146"/>
      <c r="AC103" s="1146"/>
      <c r="AD103" s="1146"/>
      <c r="AE103" s="1146"/>
      <c r="AF103" s="1146"/>
      <c r="AG103" s="1146"/>
      <c r="AH103" s="1146"/>
      <c r="AI103" s="1146"/>
      <c r="AJ103" s="1147"/>
      <c r="AK103" s="112" t="str">
        <f>IF(T98="○","",(IF(AM100=TRUE,"○","×")))</f>
        <v>○</v>
      </c>
      <c r="AL103" s="94"/>
      <c r="AM103" s="848" t="s">
        <v>2098</v>
      </c>
      <c r="AN103" s="812"/>
      <c r="AO103" s="812"/>
      <c r="AP103" s="812"/>
      <c r="AQ103" s="812"/>
      <c r="AR103" s="812"/>
      <c r="AS103" s="812"/>
      <c r="AT103" s="812"/>
      <c r="AU103" s="812"/>
      <c r="AV103" s="812"/>
      <c r="AW103" s="812"/>
      <c r="AX103" s="812"/>
      <c r="AY103" s="813"/>
    </row>
    <row r="104" spans="1:51" s="95" customFormat="1" ht="8.25" customHeight="1">
      <c r="A104" s="94"/>
      <c r="B104" s="207"/>
      <c r="C104" s="150"/>
      <c r="D104" s="139"/>
      <c r="E104" s="153"/>
      <c r="F104" s="153"/>
      <c r="G104" s="153"/>
      <c r="H104" s="153"/>
      <c r="I104" s="153"/>
      <c r="J104" s="153"/>
      <c r="K104" s="153"/>
      <c r="L104" s="153"/>
      <c r="M104" s="153"/>
      <c r="N104" s="153"/>
      <c r="O104" s="153"/>
      <c r="P104" s="153"/>
      <c r="Q104" s="153"/>
      <c r="R104" s="153"/>
      <c r="S104" s="153"/>
      <c r="T104" s="153"/>
      <c r="U104" s="153"/>
      <c r="V104" s="153"/>
      <c r="W104" s="153"/>
      <c r="X104" s="153"/>
      <c r="Y104" s="153"/>
      <c r="Z104" s="210"/>
      <c r="AA104" s="210"/>
      <c r="AB104" s="210"/>
      <c r="AC104" s="210"/>
      <c r="AD104" s="103"/>
      <c r="AE104" s="103"/>
      <c r="AF104" s="103"/>
      <c r="AG104" s="103"/>
      <c r="AH104" s="136"/>
      <c r="AI104" s="136"/>
      <c r="AJ104" s="136"/>
      <c r="AK104" s="136"/>
      <c r="AL104" s="156"/>
      <c r="AM104" s="224"/>
      <c r="AN104" s="87"/>
      <c r="AO104" s="87"/>
      <c r="AP104" s="87"/>
      <c r="AQ104" s="87"/>
    </row>
    <row r="105" spans="1:51" s="95" customFormat="1" ht="16.5" customHeight="1" thickBot="1">
      <c r="A105" s="94"/>
      <c r="B105" s="94"/>
      <c r="C105" s="1061" t="s">
        <v>181</v>
      </c>
      <c r="D105" s="1061"/>
      <c r="E105" s="1061"/>
      <c r="F105" s="1061"/>
      <c r="G105" s="1061"/>
      <c r="H105" s="1061"/>
      <c r="I105" s="1061"/>
      <c r="J105" s="1061"/>
      <c r="K105" s="1061"/>
      <c r="L105" s="1061"/>
      <c r="M105" s="1061"/>
      <c r="N105" s="1061"/>
      <c r="O105" s="1061"/>
      <c r="P105" s="1061"/>
      <c r="Q105" s="1061"/>
      <c r="R105" s="1061"/>
      <c r="S105" s="225"/>
      <c r="T105" s="225"/>
      <c r="U105" s="225"/>
      <c r="V105" s="225"/>
      <c r="W105" s="225"/>
      <c r="X105" s="225"/>
      <c r="Y105" s="153"/>
      <c r="Z105" s="225"/>
      <c r="AA105" s="225"/>
      <c r="AB105" s="225"/>
      <c r="AC105" s="225"/>
      <c r="AD105" s="225"/>
      <c r="AE105" s="225"/>
      <c r="AF105" s="225"/>
      <c r="AG105" s="225"/>
      <c r="AH105" s="225"/>
      <c r="AI105" s="225"/>
      <c r="AJ105" s="225"/>
      <c r="AK105" s="225"/>
      <c r="AL105" s="225"/>
    </row>
    <row r="106" spans="1:51" s="95" customFormat="1" ht="16.5" customHeight="1" thickBot="1">
      <c r="A106" s="94"/>
      <c r="B106" s="226"/>
      <c r="C106" s="809"/>
      <c r="D106" s="810"/>
      <c r="E106" s="890" t="s">
        <v>183</v>
      </c>
      <c r="F106" s="890"/>
      <c r="G106" s="890"/>
      <c r="H106" s="890"/>
      <c r="I106" s="890"/>
      <c r="J106" s="890"/>
      <c r="K106" s="890"/>
      <c r="L106" s="890"/>
      <c r="M106" s="890"/>
      <c r="N106" s="890"/>
      <c r="O106" s="890"/>
      <c r="P106" s="890"/>
      <c r="Q106" s="890"/>
      <c r="R106" s="891"/>
      <c r="S106" s="205" t="s">
        <v>167</v>
      </c>
      <c r="T106" s="164" t="str">
        <f>IFERROR(IF(AND(AM107=TRUE,OR(AND(AR107=TRUE,J109&lt;&gt;""),AND(AR108=TRUE,J111&lt;&gt;""))),"○",IF(AND(AI95="該当",OR(AM99=TRUE,AM100=TRUE)),"","×")),"")</f>
        <v>×</v>
      </c>
      <c r="U106" s="227"/>
      <c r="V106" s="228"/>
      <c r="W106" s="228"/>
      <c r="X106" s="228"/>
      <c r="Y106" s="228"/>
      <c r="Z106" s="228"/>
      <c r="AA106" s="228"/>
      <c r="AB106" s="228"/>
      <c r="AC106" s="228"/>
      <c r="AD106" s="228"/>
      <c r="AE106" s="228"/>
      <c r="AF106" s="228"/>
      <c r="AG106" s="228"/>
      <c r="AH106" s="228"/>
      <c r="AI106" s="228"/>
      <c r="AJ106" s="228"/>
      <c r="AK106" s="228"/>
      <c r="AL106" s="225"/>
      <c r="AM106" s="144" t="s">
        <v>2129</v>
      </c>
    </row>
    <row r="107" spans="1:51" s="95" customFormat="1" ht="26.25" customHeight="1" thickBot="1">
      <c r="A107" s="94"/>
      <c r="B107" s="1197"/>
      <c r="C107" s="208" t="s">
        <v>28</v>
      </c>
      <c r="D107" s="1201" t="s">
        <v>2324</v>
      </c>
      <c r="E107" s="1202"/>
      <c r="F107" s="1202"/>
      <c r="G107" s="1202"/>
      <c r="H107" s="1057"/>
      <c r="I107" s="1057"/>
      <c r="J107" s="1057"/>
      <c r="K107" s="1057"/>
      <c r="L107" s="1057"/>
      <c r="M107" s="1057"/>
      <c r="N107" s="1057"/>
      <c r="O107" s="1057"/>
      <c r="P107" s="1057"/>
      <c r="Q107" s="1057"/>
      <c r="R107" s="1057"/>
      <c r="S107" s="1057"/>
      <c r="T107" s="1057"/>
      <c r="U107" s="1057"/>
      <c r="V107" s="1057"/>
      <c r="W107" s="1057"/>
      <c r="X107" s="1057"/>
      <c r="Y107" s="1057"/>
      <c r="Z107" s="1057"/>
      <c r="AA107" s="1057"/>
      <c r="AB107" s="1057"/>
      <c r="AC107" s="1057"/>
      <c r="AD107" s="1057"/>
      <c r="AE107" s="1057"/>
      <c r="AF107" s="1057"/>
      <c r="AG107" s="1057"/>
      <c r="AH107" s="1057"/>
      <c r="AI107" s="1057"/>
      <c r="AJ107" s="1057"/>
      <c r="AK107" s="1203"/>
      <c r="AL107" s="94"/>
      <c r="AM107" s="82" t="b">
        <v>0</v>
      </c>
      <c r="AN107" s="887" t="s">
        <v>2135</v>
      </c>
      <c r="AO107" s="887"/>
      <c r="AP107" s="887"/>
      <c r="AQ107" s="87"/>
      <c r="AR107" s="82" t="b">
        <v>0</v>
      </c>
      <c r="AS107" s="887" t="s">
        <v>2138</v>
      </c>
      <c r="AT107" s="887"/>
      <c r="AU107" s="887"/>
    </row>
    <row r="108" spans="1:51" s="95" customFormat="1" ht="25.5" customHeight="1" thickBot="1">
      <c r="A108" s="94"/>
      <c r="B108" s="1197"/>
      <c r="C108" s="1109"/>
      <c r="D108" s="1045" t="s">
        <v>87</v>
      </c>
      <c r="E108" s="1046"/>
      <c r="F108" s="1046"/>
      <c r="G108" s="1046"/>
      <c r="H108" s="1204"/>
      <c r="I108" s="1125" t="s">
        <v>88</v>
      </c>
      <c r="J108" s="1051" t="s">
        <v>2341</v>
      </c>
      <c r="K108" s="1052"/>
      <c r="L108" s="1052"/>
      <c r="M108" s="1052"/>
      <c r="N108" s="1052"/>
      <c r="O108" s="1052"/>
      <c r="P108" s="1052"/>
      <c r="Q108" s="1052"/>
      <c r="R108" s="1052"/>
      <c r="S108" s="1052"/>
      <c r="T108" s="1052"/>
      <c r="U108" s="1052"/>
      <c r="V108" s="1052"/>
      <c r="W108" s="1052"/>
      <c r="X108" s="1052"/>
      <c r="Y108" s="1052"/>
      <c r="Z108" s="1052"/>
      <c r="AA108" s="1052"/>
      <c r="AB108" s="1052"/>
      <c r="AC108" s="1052"/>
      <c r="AD108" s="1052"/>
      <c r="AE108" s="1052"/>
      <c r="AF108" s="1052"/>
      <c r="AG108" s="1052"/>
      <c r="AH108" s="1052"/>
      <c r="AI108" s="1052"/>
      <c r="AJ108" s="1052"/>
      <c r="AK108" s="1053"/>
      <c r="AL108" s="94"/>
      <c r="AM108" s="82" t="b">
        <v>1</v>
      </c>
      <c r="AN108" s="887" t="s">
        <v>2137</v>
      </c>
      <c r="AO108" s="887"/>
      <c r="AP108" s="887"/>
      <c r="AQ108" s="229"/>
      <c r="AR108" s="82" t="b">
        <v>0</v>
      </c>
      <c r="AS108" s="887" t="s">
        <v>2139</v>
      </c>
      <c r="AT108" s="887"/>
      <c r="AU108" s="887"/>
      <c r="AV108" s="229"/>
      <c r="AW108" s="229"/>
      <c r="AX108" s="229"/>
      <c r="AY108" s="229"/>
    </row>
    <row r="109" spans="1:51" s="95" customFormat="1" ht="33" customHeight="1" thickBot="1">
      <c r="A109" s="94"/>
      <c r="B109" s="1197"/>
      <c r="C109" s="1109"/>
      <c r="D109" s="1047"/>
      <c r="E109" s="1048"/>
      <c r="F109" s="1048"/>
      <c r="G109" s="1048"/>
      <c r="H109" s="1205"/>
      <c r="I109" s="1126"/>
      <c r="J109" s="1192" t="s">
        <v>2386</v>
      </c>
      <c r="K109" s="1193"/>
      <c r="L109" s="1193"/>
      <c r="M109" s="1193"/>
      <c r="N109" s="1193"/>
      <c r="O109" s="1193"/>
      <c r="P109" s="1193"/>
      <c r="Q109" s="1193"/>
      <c r="R109" s="1193"/>
      <c r="S109" s="1193"/>
      <c r="T109" s="1193"/>
      <c r="U109" s="1193"/>
      <c r="V109" s="1193"/>
      <c r="W109" s="1193"/>
      <c r="X109" s="1193"/>
      <c r="Y109" s="1193"/>
      <c r="Z109" s="1193"/>
      <c r="AA109" s="1193"/>
      <c r="AB109" s="1193"/>
      <c r="AC109" s="1193"/>
      <c r="AD109" s="1193"/>
      <c r="AE109" s="1193"/>
      <c r="AF109" s="1193"/>
      <c r="AG109" s="1193"/>
      <c r="AH109" s="1193"/>
      <c r="AI109" s="1193"/>
      <c r="AJ109" s="1193"/>
      <c r="AK109" s="1194"/>
      <c r="AL109" s="94"/>
      <c r="AM109" s="848" t="s">
        <v>2191</v>
      </c>
      <c r="AN109" s="849"/>
      <c r="AO109" s="849"/>
      <c r="AP109" s="849"/>
      <c r="AQ109" s="849"/>
      <c r="AR109" s="849"/>
      <c r="AS109" s="849"/>
      <c r="AT109" s="849"/>
      <c r="AU109" s="849"/>
      <c r="AV109" s="849"/>
      <c r="AW109" s="849"/>
      <c r="AX109" s="849"/>
      <c r="AY109" s="850"/>
    </row>
    <row r="110" spans="1:51" s="95" customFormat="1" ht="19.5" customHeight="1" thickBot="1">
      <c r="A110" s="94"/>
      <c r="B110" s="1197"/>
      <c r="C110" s="1109"/>
      <c r="D110" s="1047"/>
      <c r="E110" s="1048"/>
      <c r="F110" s="1048"/>
      <c r="G110" s="1048"/>
      <c r="H110" s="1079"/>
      <c r="I110" s="1195" t="s">
        <v>9</v>
      </c>
      <c r="J110" s="230" t="s">
        <v>31</v>
      </c>
      <c r="K110" s="231"/>
      <c r="L110" s="231"/>
      <c r="M110" s="231"/>
      <c r="N110" s="231"/>
      <c r="O110" s="231"/>
      <c r="P110" s="231"/>
      <c r="Q110" s="231"/>
      <c r="R110" s="231"/>
      <c r="S110" s="1012" t="s">
        <v>123</v>
      </c>
      <c r="T110" s="1012"/>
      <c r="U110" s="1012"/>
      <c r="V110" s="1012"/>
      <c r="W110" s="1012"/>
      <c r="X110" s="1012"/>
      <c r="Y110" s="1012"/>
      <c r="Z110" s="1012"/>
      <c r="AA110" s="1012"/>
      <c r="AB110" s="1012"/>
      <c r="AC110" s="1012"/>
      <c r="AD110" s="1012"/>
      <c r="AE110" s="1012"/>
      <c r="AF110" s="1012"/>
      <c r="AG110" s="1012"/>
      <c r="AH110" s="1012"/>
      <c r="AI110" s="1012"/>
      <c r="AJ110" s="1012"/>
      <c r="AK110" s="1013"/>
      <c r="AL110" s="94"/>
      <c r="AM110" s="229"/>
      <c r="AN110" s="229"/>
      <c r="AO110" s="229"/>
      <c r="AP110" s="229"/>
      <c r="AQ110" s="229"/>
      <c r="AR110" s="229"/>
      <c r="AS110" s="229"/>
      <c r="AT110" s="229"/>
      <c r="AU110" s="229"/>
      <c r="AV110" s="229"/>
      <c r="AW110" s="229"/>
      <c r="AX110" s="229"/>
      <c r="AY110" s="229"/>
    </row>
    <row r="111" spans="1:51" s="95" customFormat="1" ht="35.25" customHeight="1" thickBot="1">
      <c r="A111" s="94"/>
      <c r="B111" s="1197"/>
      <c r="C111" s="1110"/>
      <c r="D111" s="1049"/>
      <c r="E111" s="1050"/>
      <c r="F111" s="1050"/>
      <c r="G111" s="1050"/>
      <c r="H111" s="1080"/>
      <c r="I111" s="1196"/>
      <c r="J111" s="1198" t="s">
        <v>2387</v>
      </c>
      <c r="K111" s="1199"/>
      <c r="L111" s="1199"/>
      <c r="M111" s="1199"/>
      <c r="N111" s="1199"/>
      <c r="O111" s="1199"/>
      <c r="P111" s="1199"/>
      <c r="Q111" s="1199"/>
      <c r="R111" s="1199"/>
      <c r="S111" s="1199"/>
      <c r="T111" s="1199"/>
      <c r="U111" s="1199"/>
      <c r="V111" s="1199"/>
      <c r="W111" s="1199"/>
      <c r="X111" s="1199"/>
      <c r="Y111" s="1199"/>
      <c r="Z111" s="1199"/>
      <c r="AA111" s="1199"/>
      <c r="AB111" s="1199"/>
      <c r="AC111" s="1199"/>
      <c r="AD111" s="1199"/>
      <c r="AE111" s="1199"/>
      <c r="AF111" s="1199"/>
      <c r="AG111" s="1199"/>
      <c r="AH111" s="1199"/>
      <c r="AI111" s="1199"/>
      <c r="AJ111" s="1199"/>
      <c r="AK111" s="1200"/>
      <c r="AL111" s="94"/>
      <c r="AM111" s="848" t="s">
        <v>2192</v>
      </c>
      <c r="AN111" s="849"/>
      <c r="AO111" s="849"/>
      <c r="AP111" s="849"/>
      <c r="AQ111" s="849"/>
      <c r="AR111" s="849"/>
      <c r="AS111" s="849"/>
      <c r="AT111" s="849"/>
      <c r="AU111" s="849"/>
      <c r="AV111" s="849"/>
      <c r="AW111" s="849"/>
      <c r="AX111" s="849"/>
      <c r="AY111" s="850"/>
    </row>
    <row r="112" spans="1:51" s="95" customFormat="1" ht="18" customHeight="1">
      <c r="A112" s="94"/>
      <c r="B112" s="232"/>
      <c r="C112" s="233" t="s">
        <v>91</v>
      </c>
      <c r="D112" s="219" t="s">
        <v>2325</v>
      </c>
      <c r="E112" s="234"/>
      <c r="F112" s="234"/>
      <c r="G112" s="234"/>
      <c r="H112" s="220"/>
      <c r="I112" s="220"/>
      <c r="J112" s="220"/>
      <c r="K112" s="220"/>
      <c r="L112" s="220"/>
      <c r="M112" s="220"/>
      <c r="N112" s="220"/>
      <c r="O112" s="220"/>
      <c r="P112" s="220"/>
      <c r="Q112" s="220"/>
      <c r="R112" s="220"/>
      <c r="S112" s="220"/>
      <c r="T112" s="220"/>
      <c r="U112" s="220"/>
      <c r="V112" s="220"/>
      <c r="W112" s="220"/>
      <c r="X112" s="220"/>
      <c r="Y112" s="220"/>
      <c r="Z112" s="221"/>
      <c r="AA112" s="221"/>
      <c r="AB112" s="221"/>
      <c r="AC112" s="221"/>
      <c r="AD112" s="132"/>
      <c r="AE112" s="132"/>
      <c r="AF112" s="132"/>
      <c r="AG112" s="132"/>
      <c r="AH112" s="222"/>
      <c r="AI112" s="222"/>
      <c r="AJ112" s="222"/>
      <c r="AK112" s="235"/>
      <c r="AL112" s="156"/>
      <c r="AM112" s="224"/>
    </row>
    <row r="113" spans="1:51" s="95" customFormat="1" ht="6.75" customHeight="1" thickBot="1">
      <c r="A113" s="94"/>
      <c r="B113" s="236"/>
      <c r="C113" s="236"/>
      <c r="D113" s="236"/>
      <c r="E113" s="236"/>
      <c r="F113" s="236"/>
      <c r="G113" s="236"/>
      <c r="H113" s="236"/>
      <c r="I113" s="236"/>
      <c r="J113" s="236"/>
      <c r="K113" s="236"/>
      <c r="L113" s="151"/>
      <c r="M113" s="151"/>
      <c r="N113" s="151"/>
      <c r="O113" s="151"/>
      <c r="P113" s="151"/>
      <c r="Q113" s="151"/>
      <c r="R113" s="151"/>
      <c r="S113" s="151"/>
      <c r="T113" s="151"/>
      <c r="U113" s="151"/>
      <c r="V113" s="151"/>
      <c r="W113" s="151"/>
      <c r="X113" s="151"/>
      <c r="Y113" s="151"/>
      <c r="Z113" s="151"/>
      <c r="AA113" s="151"/>
      <c r="AB113" s="151"/>
      <c r="AC113" s="151"/>
      <c r="AD113" s="151"/>
      <c r="AE113" s="151"/>
      <c r="AF113" s="151"/>
      <c r="AG113" s="151"/>
      <c r="AH113" s="151"/>
      <c r="AI113" s="151"/>
      <c r="AJ113" s="151"/>
      <c r="AK113" s="151"/>
      <c r="AL113" s="94"/>
      <c r="AM113" s="237"/>
    </row>
    <row r="114" spans="1:51" s="95" customFormat="1" ht="25.5" customHeight="1" thickBot="1">
      <c r="A114" s="94"/>
      <c r="B114" s="207"/>
      <c r="C114" s="1127" t="s">
        <v>2190</v>
      </c>
      <c r="D114" s="1127"/>
      <c r="E114" s="1127"/>
      <c r="F114" s="1127"/>
      <c r="G114" s="1127"/>
      <c r="H114" s="1127"/>
      <c r="I114" s="1127"/>
      <c r="J114" s="1127"/>
      <c r="K114" s="1127"/>
      <c r="L114" s="153"/>
      <c r="M114" s="809"/>
      <c r="N114" s="810"/>
      <c r="O114" s="1189" t="s">
        <v>1974</v>
      </c>
      <c r="P114" s="1190"/>
      <c r="Q114" s="1190"/>
      <c r="R114" s="1190"/>
      <c r="S114" s="1190"/>
      <c r="T114" s="1190"/>
      <c r="U114" s="1190"/>
      <c r="V114" s="1190"/>
      <c r="W114" s="1190"/>
      <c r="X114" s="1190"/>
      <c r="Y114" s="1190"/>
      <c r="Z114" s="1190"/>
      <c r="AA114" s="1190"/>
      <c r="AB114" s="1190"/>
      <c r="AC114" s="1190"/>
      <c r="AD114" s="1190"/>
      <c r="AE114" s="1190"/>
      <c r="AF114" s="1190"/>
      <c r="AG114" s="1190"/>
      <c r="AH114" s="1190"/>
      <c r="AI114" s="1190"/>
      <c r="AJ114" s="1191"/>
      <c r="AK114" s="112" t="str">
        <f>IF(T106="○","",(IF(AM108=TRUE,"○","×")))</f>
        <v>○</v>
      </c>
      <c r="AL114" s="94"/>
      <c r="AM114" s="848" t="s">
        <v>2097</v>
      </c>
      <c r="AN114" s="812"/>
      <c r="AO114" s="812"/>
      <c r="AP114" s="812"/>
      <c r="AQ114" s="812"/>
      <c r="AR114" s="812"/>
      <c r="AS114" s="812"/>
      <c r="AT114" s="812"/>
      <c r="AU114" s="812"/>
      <c r="AV114" s="812"/>
      <c r="AW114" s="812"/>
      <c r="AX114" s="812"/>
      <c r="AY114" s="813"/>
    </row>
    <row r="115" spans="1:51" s="95" customFormat="1" ht="12" customHeight="1">
      <c r="A115" s="94"/>
      <c r="B115" s="236"/>
      <c r="C115" s="236"/>
      <c r="D115" s="236"/>
      <c r="E115" s="236"/>
      <c r="F115" s="236"/>
      <c r="G115" s="236"/>
      <c r="H115" s="236"/>
      <c r="I115" s="236"/>
      <c r="J115" s="236"/>
      <c r="K115" s="236"/>
      <c r="L115" s="151"/>
      <c r="M115" s="151"/>
      <c r="N115" s="151"/>
      <c r="O115" s="151"/>
      <c r="P115" s="151"/>
      <c r="Q115" s="151"/>
      <c r="R115" s="151"/>
      <c r="S115" s="151"/>
      <c r="T115" s="151"/>
      <c r="U115" s="151"/>
      <c r="V115" s="151"/>
      <c r="W115" s="151"/>
      <c r="X115" s="151"/>
      <c r="Y115" s="151"/>
      <c r="Z115" s="151"/>
      <c r="AA115" s="151"/>
      <c r="AB115" s="151"/>
      <c r="AC115" s="151"/>
      <c r="AD115" s="151"/>
      <c r="AE115" s="151"/>
      <c r="AF115" s="151"/>
      <c r="AG115" s="151"/>
      <c r="AH115" s="151"/>
      <c r="AI115" s="151"/>
      <c r="AJ115" s="151"/>
      <c r="AK115" s="151"/>
      <c r="AL115" s="94"/>
      <c r="AM115" s="237"/>
    </row>
    <row r="116" spans="1:51" s="95" customFormat="1" ht="21" customHeight="1">
      <c r="A116" s="94"/>
      <c r="B116" s="1111" t="s">
        <v>185</v>
      </c>
      <c r="C116" s="1111"/>
      <c r="D116" s="1111"/>
      <c r="E116" s="1111"/>
      <c r="F116" s="1111"/>
      <c r="G116" s="1111"/>
      <c r="H116" s="1111"/>
      <c r="I116" s="1111"/>
      <c r="J116" s="1111"/>
      <c r="K116" s="1111"/>
      <c r="L116" s="1111"/>
      <c r="M116" s="1111"/>
      <c r="N116" s="1111"/>
      <c r="O116" s="1111"/>
      <c r="P116" s="1111"/>
      <c r="Q116" s="1111"/>
      <c r="R116" s="1111"/>
      <c r="S116" s="1111"/>
      <c r="T116" s="1111"/>
      <c r="U116" s="1111"/>
      <c r="V116" s="1111"/>
      <c r="W116" s="1111"/>
      <c r="X116" s="1111"/>
      <c r="Y116" s="1111"/>
      <c r="Z116" s="1111"/>
      <c r="AA116" s="1111"/>
      <c r="AB116" s="1111"/>
      <c r="AC116" s="1111"/>
      <c r="AD116" s="1111"/>
      <c r="AE116" s="1111"/>
      <c r="AF116" s="1111"/>
      <c r="AG116" s="1111"/>
      <c r="AH116" s="1111"/>
      <c r="AI116" s="1111"/>
      <c r="AJ116" s="1111"/>
      <c r="AK116" s="1111"/>
      <c r="AL116" s="94"/>
      <c r="AM116" s="238" t="str">
        <f>IF(AND('別紙様式2-2（４・５月分）'!AQ7="処遇加算Ⅰなし",'別紙様式2-3（６月以降分）'!AY6="旧処遇加算Ⅰ相当なし"),"記入不要","要記入")</f>
        <v>要記入</v>
      </c>
    </row>
    <row r="117" spans="1:51" s="95" customFormat="1" ht="17.25" customHeight="1" thickBot="1">
      <c r="A117" s="94"/>
      <c r="B117" s="239" t="s">
        <v>182</v>
      </c>
      <c r="C117" s="240"/>
      <c r="D117" s="241"/>
      <c r="E117" s="240"/>
      <c r="F117" s="240"/>
      <c r="G117" s="240"/>
      <c r="H117" s="240"/>
      <c r="I117" s="240"/>
      <c r="J117" s="240"/>
      <c r="K117" s="240"/>
      <c r="L117" s="240"/>
      <c r="M117" s="240"/>
      <c r="N117" s="240"/>
      <c r="O117" s="240"/>
      <c r="P117" s="240"/>
      <c r="Q117" s="240"/>
      <c r="R117" s="240"/>
      <c r="S117" s="240"/>
      <c r="T117" s="240"/>
      <c r="U117" s="240"/>
      <c r="V117" s="240"/>
      <c r="W117" s="240"/>
      <c r="X117" s="240"/>
      <c r="Y117" s="240"/>
      <c r="Z117" s="240"/>
      <c r="AA117" s="240"/>
      <c r="AB117" s="240"/>
      <c r="AC117" s="240"/>
      <c r="AD117" s="240"/>
      <c r="AE117" s="240"/>
      <c r="AF117" s="240"/>
      <c r="AG117" s="240"/>
      <c r="AH117" s="240"/>
      <c r="AI117" s="240"/>
      <c r="AJ117" s="240"/>
      <c r="AK117" s="240"/>
      <c r="AL117" s="240"/>
      <c r="AM117" s="144" t="s">
        <v>2129</v>
      </c>
      <c r="AR117" s="82" t="b">
        <v>0</v>
      </c>
      <c r="AS117" s="887" t="s">
        <v>2138</v>
      </c>
      <c r="AT117" s="887"/>
      <c r="AU117" s="887"/>
    </row>
    <row r="118" spans="1:51" s="95" customFormat="1" ht="20.25" customHeight="1" thickBot="1">
      <c r="A118" s="94"/>
      <c r="B118" s="809"/>
      <c r="C118" s="810"/>
      <c r="D118" s="860" t="s">
        <v>183</v>
      </c>
      <c r="E118" s="860"/>
      <c r="F118" s="860"/>
      <c r="G118" s="860"/>
      <c r="H118" s="860"/>
      <c r="I118" s="860"/>
      <c r="J118" s="860"/>
      <c r="K118" s="860"/>
      <c r="L118" s="860"/>
      <c r="M118" s="860"/>
      <c r="N118" s="860"/>
      <c r="O118" s="860"/>
      <c r="P118" s="860"/>
      <c r="Q118" s="861"/>
      <c r="R118" s="242" t="s">
        <v>167</v>
      </c>
      <c r="S118" s="164" t="str">
        <f>IF(AM116="記入不要","",IF(AND(AM118=TRUE,OR(AR117=TRUE,AR118=TRUE,AR119=TRUE)),"○","×"))</f>
        <v>×</v>
      </c>
      <c r="T118" s="243"/>
      <c r="U118" s="240"/>
      <c r="V118" s="240"/>
      <c r="W118" s="240"/>
      <c r="X118" s="240"/>
      <c r="Y118" s="240"/>
      <c r="Z118" s="240"/>
      <c r="AA118" s="240"/>
      <c r="AB118" s="240"/>
      <c r="AC118" s="240"/>
      <c r="AD118" s="240"/>
      <c r="AE118" s="240"/>
      <c r="AF118" s="240"/>
      <c r="AG118" s="240"/>
      <c r="AH118" s="240"/>
      <c r="AI118" s="240"/>
      <c r="AJ118" s="240"/>
      <c r="AK118" s="240"/>
      <c r="AL118" s="240"/>
      <c r="AM118" s="82" t="b">
        <v>0</v>
      </c>
      <c r="AN118" s="887" t="s">
        <v>2135</v>
      </c>
      <c r="AO118" s="887"/>
      <c r="AP118" s="887"/>
      <c r="AR118" s="82" t="b">
        <v>0</v>
      </c>
      <c r="AS118" s="887" t="s">
        <v>2139</v>
      </c>
      <c r="AT118" s="887"/>
      <c r="AU118" s="887"/>
    </row>
    <row r="119" spans="1:51" s="95" customFormat="1" ht="28.5" customHeight="1" thickBot="1">
      <c r="A119" s="94"/>
      <c r="B119" s="208" t="s">
        <v>84</v>
      </c>
      <c r="C119" s="1141" t="s">
        <v>2326</v>
      </c>
      <c r="D119" s="873"/>
      <c r="E119" s="873"/>
      <c r="F119" s="873"/>
      <c r="G119" s="873"/>
      <c r="H119" s="873"/>
      <c r="I119" s="873"/>
      <c r="J119" s="873"/>
      <c r="K119" s="873"/>
      <c r="L119" s="873"/>
      <c r="M119" s="873"/>
      <c r="N119" s="873"/>
      <c r="O119" s="873"/>
      <c r="P119" s="873"/>
      <c r="Q119" s="873"/>
      <c r="R119" s="873"/>
      <c r="S119" s="876"/>
      <c r="T119" s="873"/>
      <c r="U119" s="873"/>
      <c r="V119" s="873"/>
      <c r="W119" s="873"/>
      <c r="X119" s="873"/>
      <c r="Y119" s="873"/>
      <c r="Z119" s="873"/>
      <c r="AA119" s="873"/>
      <c r="AB119" s="873"/>
      <c r="AC119" s="873"/>
      <c r="AD119" s="873"/>
      <c r="AE119" s="873"/>
      <c r="AF119" s="873"/>
      <c r="AG119" s="873"/>
      <c r="AH119" s="873"/>
      <c r="AI119" s="873"/>
      <c r="AJ119" s="873"/>
      <c r="AK119" s="1142"/>
      <c r="AL119" s="94"/>
      <c r="AM119" s="82" t="b">
        <v>1</v>
      </c>
      <c r="AN119" s="887" t="s">
        <v>2137</v>
      </c>
      <c r="AO119" s="887"/>
      <c r="AP119" s="887"/>
      <c r="AR119" s="82" t="b">
        <v>0</v>
      </c>
      <c r="AS119" s="887" t="s">
        <v>2140</v>
      </c>
      <c r="AT119" s="887"/>
      <c r="AU119" s="887"/>
    </row>
    <row r="120" spans="1:51" s="95" customFormat="1" ht="25.5" customHeight="1">
      <c r="A120" s="94"/>
      <c r="B120" s="1109"/>
      <c r="C120" s="1045" t="s">
        <v>92</v>
      </c>
      <c r="D120" s="1046"/>
      <c r="E120" s="1046"/>
      <c r="F120" s="1046"/>
      <c r="G120" s="244"/>
      <c r="H120" s="245" t="s">
        <v>39</v>
      </c>
      <c r="I120" s="1116" t="s">
        <v>29</v>
      </c>
      <c r="J120" s="1117"/>
      <c r="K120" s="1117"/>
      <c r="L120" s="1117"/>
      <c r="M120" s="1117"/>
      <c r="N120" s="1117"/>
      <c r="O120" s="1117"/>
      <c r="P120" s="1117"/>
      <c r="Q120" s="1117"/>
      <c r="R120" s="1117"/>
      <c r="S120" s="1117"/>
      <c r="T120" s="1117"/>
      <c r="U120" s="1117"/>
      <c r="V120" s="1117"/>
      <c r="W120" s="1117"/>
      <c r="X120" s="1117"/>
      <c r="Y120" s="1117"/>
      <c r="Z120" s="1117"/>
      <c r="AA120" s="1117"/>
      <c r="AB120" s="1117"/>
      <c r="AC120" s="1117"/>
      <c r="AD120" s="1117"/>
      <c r="AE120" s="1117"/>
      <c r="AF120" s="1117"/>
      <c r="AG120" s="1117"/>
      <c r="AH120" s="1117"/>
      <c r="AI120" s="1117"/>
      <c r="AJ120" s="1117"/>
      <c r="AK120" s="1118"/>
      <c r="AL120" s="94"/>
      <c r="AM120" s="770" t="s">
        <v>2193</v>
      </c>
      <c r="AN120" s="840"/>
      <c r="AO120" s="840"/>
      <c r="AP120" s="840"/>
      <c r="AQ120" s="840"/>
      <c r="AR120" s="840"/>
      <c r="AS120" s="840"/>
      <c r="AT120" s="840"/>
      <c r="AU120" s="840"/>
      <c r="AV120" s="840"/>
      <c r="AW120" s="840"/>
      <c r="AX120" s="840"/>
      <c r="AY120" s="841"/>
    </row>
    <row r="121" spans="1:51" s="95" customFormat="1" ht="33.75" customHeight="1">
      <c r="A121" s="94"/>
      <c r="B121" s="1109"/>
      <c r="C121" s="1047"/>
      <c r="D121" s="1048"/>
      <c r="E121" s="1048"/>
      <c r="F121" s="1048"/>
      <c r="G121" s="246"/>
      <c r="H121" s="247" t="s">
        <v>90</v>
      </c>
      <c r="I121" s="1119" t="s">
        <v>27</v>
      </c>
      <c r="J121" s="1120"/>
      <c r="K121" s="1120"/>
      <c r="L121" s="1120"/>
      <c r="M121" s="1120"/>
      <c r="N121" s="1120"/>
      <c r="O121" s="1120"/>
      <c r="P121" s="1120"/>
      <c r="Q121" s="1120"/>
      <c r="R121" s="1120"/>
      <c r="S121" s="1120"/>
      <c r="T121" s="1120"/>
      <c r="U121" s="1120"/>
      <c r="V121" s="1120"/>
      <c r="W121" s="1120"/>
      <c r="X121" s="1120"/>
      <c r="Y121" s="1120"/>
      <c r="Z121" s="1120"/>
      <c r="AA121" s="1120"/>
      <c r="AB121" s="1120"/>
      <c r="AC121" s="1120"/>
      <c r="AD121" s="1120"/>
      <c r="AE121" s="1120"/>
      <c r="AF121" s="1120"/>
      <c r="AG121" s="1120"/>
      <c r="AH121" s="1120"/>
      <c r="AI121" s="1120"/>
      <c r="AJ121" s="1120"/>
      <c r="AK121" s="1121"/>
      <c r="AL121" s="94"/>
      <c r="AM121" s="842"/>
      <c r="AN121" s="843"/>
      <c r="AO121" s="843"/>
      <c r="AP121" s="843"/>
      <c r="AQ121" s="843"/>
      <c r="AR121" s="843"/>
      <c r="AS121" s="843"/>
      <c r="AT121" s="843"/>
      <c r="AU121" s="843"/>
      <c r="AV121" s="843"/>
      <c r="AW121" s="843"/>
      <c r="AX121" s="843"/>
      <c r="AY121" s="844"/>
    </row>
    <row r="122" spans="1:51" s="95" customFormat="1" ht="37.5" customHeight="1" thickBot="1">
      <c r="A122" s="94"/>
      <c r="B122" s="1110"/>
      <c r="C122" s="1049"/>
      <c r="D122" s="1050"/>
      <c r="E122" s="1050"/>
      <c r="F122" s="1050"/>
      <c r="G122" s="248"/>
      <c r="H122" s="249" t="s">
        <v>89</v>
      </c>
      <c r="I122" s="1122" t="s">
        <v>30</v>
      </c>
      <c r="J122" s="1123"/>
      <c r="K122" s="1123"/>
      <c r="L122" s="1123"/>
      <c r="M122" s="1123"/>
      <c r="N122" s="1123"/>
      <c r="O122" s="1123"/>
      <c r="P122" s="1123"/>
      <c r="Q122" s="1123"/>
      <c r="R122" s="1123"/>
      <c r="S122" s="1123"/>
      <c r="T122" s="1123"/>
      <c r="U122" s="1123"/>
      <c r="V122" s="1123"/>
      <c r="W122" s="1123"/>
      <c r="X122" s="1123"/>
      <c r="Y122" s="1123"/>
      <c r="Z122" s="1123"/>
      <c r="AA122" s="1123"/>
      <c r="AB122" s="1123"/>
      <c r="AC122" s="1123"/>
      <c r="AD122" s="1123"/>
      <c r="AE122" s="1123"/>
      <c r="AF122" s="1123"/>
      <c r="AG122" s="1123"/>
      <c r="AH122" s="1123"/>
      <c r="AI122" s="1123"/>
      <c r="AJ122" s="1123"/>
      <c r="AK122" s="1124"/>
      <c r="AL122" s="94"/>
      <c r="AM122" s="845"/>
      <c r="AN122" s="846"/>
      <c r="AO122" s="846"/>
      <c r="AP122" s="846"/>
      <c r="AQ122" s="846"/>
      <c r="AR122" s="846"/>
      <c r="AS122" s="846"/>
      <c r="AT122" s="846"/>
      <c r="AU122" s="846"/>
      <c r="AV122" s="846"/>
      <c r="AW122" s="846"/>
      <c r="AX122" s="846"/>
      <c r="AY122" s="847"/>
    </row>
    <row r="123" spans="1:51" s="95" customFormat="1" ht="13.5" customHeight="1">
      <c r="A123" s="94"/>
      <c r="B123" s="250" t="s">
        <v>91</v>
      </c>
      <c r="C123" s="1206" t="s">
        <v>2325</v>
      </c>
      <c r="D123" s="1207"/>
      <c r="E123" s="1207"/>
      <c r="F123" s="1207"/>
      <c r="G123" s="1207"/>
      <c r="H123" s="1207"/>
      <c r="I123" s="1207"/>
      <c r="J123" s="1207"/>
      <c r="K123" s="1207"/>
      <c r="L123" s="1207"/>
      <c r="M123" s="1207"/>
      <c r="N123" s="1207"/>
      <c r="O123" s="1207"/>
      <c r="P123" s="1207"/>
      <c r="Q123" s="1207"/>
      <c r="R123" s="1207"/>
      <c r="S123" s="1207"/>
      <c r="T123" s="1207"/>
      <c r="U123" s="1207"/>
      <c r="V123" s="1207"/>
      <c r="W123" s="1207"/>
      <c r="X123" s="1207"/>
      <c r="Y123" s="1207"/>
      <c r="Z123" s="1207"/>
      <c r="AA123" s="1207"/>
      <c r="AB123" s="1207"/>
      <c r="AC123" s="1207"/>
      <c r="AD123" s="1207"/>
      <c r="AE123" s="1207"/>
      <c r="AF123" s="1207"/>
      <c r="AG123" s="1207"/>
      <c r="AH123" s="1207"/>
      <c r="AI123" s="1207"/>
      <c r="AJ123" s="1207"/>
      <c r="AK123" s="900"/>
      <c r="AL123" s="156"/>
    </row>
    <row r="124" spans="1:51" s="95" customFormat="1" ht="8.25" customHeight="1" thickBot="1">
      <c r="A124" s="94"/>
      <c r="B124" s="251"/>
      <c r="C124" s="251"/>
      <c r="D124" s="251"/>
      <c r="E124" s="251"/>
      <c r="F124" s="251"/>
      <c r="G124" s="251"/>
      <c r="H124" s="251"/>
      <c r="I124" s="251"/>
      <c r="J124" s="251"/>
      <c r="K124" s="251"/>
      <c r="L124" s="251"/>
      <c r="M124" s="251"/>
      <c r="N124" s="251"/>
      <c r="O124" s="251"/>
      <c r="P124" s="251"/>
      <c r="Q124" s="251"/>
      <c r="R124" s="251"/>
      <c r="S124" s="251"/>
      <c r="T124" s="251"/>
      <c r="U124" s="251"/>
      <c r="V124" s="251"/>
      <c r="W124" s="251"/>
      <c r="X124" s="251"/>
      <c r="Y124" s="251"/>
      <c r="Z124" s="251"/>
      <c r="AA124" s="251"/>
      <c r="AB124" s="251"/>
      <c r="AC124" s="251"/>
      <c r="AD124" s="251"/>
      <c r="AE124" s="251"/>
      <c r="AF124" s="251"/>
      <c r="AG124" s="251"/>
      <c r="AH124" s="251"/>
      <c r="AI124" s="251"/>
      <c r="AJ124" s="251"/>
      <c r="AK124" s="251"/>
      <c r="AL124" s="94"/>
      <c r="AM124" s="252"/>
    </row>
    <row r="125" spans="1:51" s="95" customFormat="1" ht="27.75" customHeight="1" thickBot="1">
      <c r="A125" s="94"/>
      <c r="B125" s="1188" t="s">
        <v>2194</v>
      </c>
      <c r="C125" s="1188"/>
      <c r="D125" s="1188"/>
      <c r="E125" s="1188"/>
      <c r="F125" s="1188"/>
      <c r="G125" s="1188"/>
      <c r="H125" s="1188"/>
      <c r="I125" s="1188"/>
      <c r="J125" s="1188"/>
      <c r="K125" s="1188"/>
      <c r="L125" s="153"/>
      <c r="M125" s="809"/>
      <c r="N125" s="810"/>
      <c r="O125" s="854" t="s">
        <v>1964</v>
      </c>
      <c r="P125" s="855"/>
      <c r="Q125" s="855"/>
      <c r="R125" s="855"/>
      <c r="S125" s="855"/>
      <c r="T125" s="855"/>
      <c r="U125" s="855"/>
      <c r="V125" s="855"/>
      <c r="W125" s="855"/>
      <c r="X125" s="855"/>
      <c r="Y125" s="855"/>
      <c r="Z125" s="855"/>
      <c r="AA125" s="855"/>
      <c r="AB125" s="855"/>
      <c r="AC125" s="855"/>
      <c r="AD125" s="855"/>
      <c r="AE125" s="855"/>
      <c r="AF125" s="855"/>
      <c r="AG125" s="855"/>
      <c r="AH125" s="855"/>
      <c r="AI125" s="855"/>
      <c r="AJ125" s="855"/>
      <c r="AK125" s="112" t="str">
        <f>IF(S118="","",IF(S118="○","",IF(AM119=TRUE,"○","×")))</f>
        <v>○</v>
      </c>
      <c r="AL125" s="94"/>
      <c r="AM125" s="837" t="s">
        <v>2096</v>
      </c>
      <c r="AN125" s="896"/>
      <c r="AO125" s="896"/>
      <c r="AP125" s="896"/>
      <c r="AQ125" s="896"/>
      <c r="AR125" s="896"/>
      <c r="AS125" s="896"/>
      <c r="AT125" s="896"/>
      <c r="AU125" s="896"/>
      <c r="AV125" s="896"/>
      <c r="AW125" s="896"/>
      <c r="AX125" s="896"/>
      <c r="AY125" s="897"/>
    </row>
    <row r="126" spans="1:51" s="95" customFormat="1" ht="8.25" customHeight="1">
      <c r="A126" s="94"/>
      <c r="B126" s="159"/>
      <c r="C126" s="159"/>
      <c r="D126" s="159"/>
      <c r="E126" s="159"/>
      <c r="F126" s="159"/>
      <c r="G126" s="159"/>
      <c r="H126" s="159"/>
      <c r="I126" s="159"/>
      <c r="J126" s="159"/>
      <c r="K126" s="159"/>
      <c r="L126" s="159"/>
      <c r="M126" s="159"/>
      <c r="N126" s="159"/>
      <c r="O126" s="159"/>
      <c r="P126" s="159"/>
      <c r="Q126" s="159"/>
      <c r="R126" s="159"/>
      <c r="S126" s="159"/>
      <c r="T126" s="159"/>
      <c r="U126" s="159"/>
      <c r="V126" s="159"/>
      <c r="W126" s="159"/>
      <c r="X126" s="159"/>
      <c r="Y126" s="159"/>
      <c r="Z126" s="159"/>
      <c r="AA126" s="159"/>
      <c r="AB126" s="159"/>
      <c r="AC126" s="159"/>
      <c r="AD126" s="159"/>
      <c r="AE126" s="159"/>
      <c r="AF126" s="159"/>
      <c r="AG126" s="159"/>
      <c r="AH126" s="159"/>
      <c r="AI126" s="159"/>
      <c r="AJ126" s="159"/>
      <c r="AK126" s="159"/>
      <c r="AL126" s="94"/>
      <c r="AM126" s="252"/>
    </row>
    <row r="127" spans="1:51" s="95" customFormat="1" ht="21.75" customHeight="1">
      <c r="A127" s="94"/>
      <c r="B127" s="863" t="s">
        <v>184</v>
      </c>
      <c r="C127" s="863"/>
      <c r="D127" s="863"/>
      <c r="E127" s="863"/>
      <c r="F127" s="863"/>
      <c r="G127" s="863"/>
      <c r="H127" s="863"/>
      <c r="I127" s="863"/>
      <c r="J127" s="863"/>
      <c r="K127" s="863"/>
      <c r="L127" s="863"/>
      <c r="M127" s="863"/>
      <c r="N127" s="863"/>
      <c r="O127" s="863"/>
      <c r="P127" s="863"/>
      <c r="Q127" s="863"/>
      <c r="R127" s="863"/>
      <c r="S127" s="863"/>
      <c r="T127" s="863"/>
      <c r="U127" s="863"/>
      <c r="V127" s="863"/>
      <c r="W127" s="863"/>
      <c r="X127" s="863"/>
      <c r="Y127" s="863"/>
      <c r="Z127" s="863"/>
      <c r="AA127" s="863"/>
      <c r="AB127" s="863"/>
      <c r="AC127" s="863"/>
      <c r="AD127" s="863"/>
      <c r="AE127" s="863"/>
      <c r="AF127" s="863"/>
      <c r="AG127" s="863"/>
      <c r="AH127" s="863"/>
      <c r="AI127" s="863"/>
      <c r="AJ127" s="863"/>
      <c r="AK127" s="863"/>
      <c r="AL127" s="94"/>
      <c r="AM127" s="252"/>
    </row>
    <row r="128" spans="1:51" ht="15.75" customHeight="1" thickBot="1">
      <c r="A128" s="84"/>
      <c r="B128" s="207" t="s">
        <v>1976</v>
      </c>
      <c r="C128" s="84"/>
      <c r="D128" s="160"/>
      <c r="E128" s="160"/>
      <c r="F128" s="160"/>
      <c r="G128" s="160"/>
      <c r="H128" s="160"/>
      <c r="I128" s="160"/>
      <c r="J128" s="160"/>
      <c r="K128" s="160"/>
      <c r="L128" s="160"/>
      <c r="M128" s="160"/>
      <c r="N128" s="160"/>
      <c r="O128" s="160"/>
      <c r="P128" s="160"/>
      <c r="Q128" s="160"/>
      <c r="R128" s="160"/>
      <c r="S128" s="160"/>
      <c r="T128" s="160"/>
      <c r="U128" s="160"/>
      <c r="V128" s="160"/>
      <c r="W128" s="160"/>
      <c r="X128" s="160"/>
      <c r="Y128" s="160"/>
      <c r="Z128" s="160"/>
      <c r="AA128" s="160"/>
      <c r="AB128" s="160"/>
      <c r="AC128" s="160"/>
      <c r="AD128" s="160"/>
      <c r="AE128" s="160"/>
      <c r="AF128" s="160"/>
      <c r="AG128" s="160"/>
      <c r="AH128" s="160"/>
      <c r="AI128" s="160"/>
      <c r="AJ128" s="160"/>
      <c r="AK128" s="84"/>
      <c r="AL128" s="84"/>
      <c r="AX128" s="122"/>
    </row>
    <row r="129" spans="1:52" ht="15.75" customHeight="1" thickBot="1">
      <c r="A129" s="84"/>
      <c r="B129" s="889" t="s">
        <v>1975</v>
      </c>
      <c r="C129" s="890"/>
      <c r="D129" s="890"/>
      <c r="E129" s="890"/>
      <c r="F129" s="890"/>
      <c r="G129" s="890"/>
      <c r="H129" s="890"/>
      <c r="I129" s="890"/>
      <c r="J129" s="890"/>
      <c r="K129" s="890"/>
      <c r="L129" s="890"/>
      <c r="M129" s="890"/>
      <c r="N129" s="890"/>
      <c r="O129" s="890"/>
      <c r="P129" s="890"/>
      <c r="Q129" s="891"/>
      <c r="R129" s="253" t="s">
        <v>177</v>
      </c>
      <c r="S129" s="254" t="str">
        <f>'別紙様式2-2（４・５月分）'!AK11</f>
        <v>×</v>
      </c>
      <c r="T129" s="1208" t="s">
        <v>2199</v>
      </c>
      <c r="U129" s="864"/>
      <c r="V129" s="864"/>
      <c r="W129" s="864"/>
      <c r="X129" s="864"/>
      <c r="Y129" s="864"/>
      <c r="Z129" s="864"/>
      <c r="AA129" s="864"/>
      <c r="AB129" s="864"/>
      <c r="AC129" s="864"/>
      <c r="AD129" s="864"/>
      <c r="AE129" s="864"/>
      <c r="AF129" s="864"/>
      <c r="AG129" s="864"/>
      <c r="AH129" s="864"/>
      <c r="AI129" s="864"/>
      <c r="AJ129" s="864"/>
      <c r="AK129" s="1209"/>
      <c r="AL129" s="84"/>
      <c r="AM129" s="255" t="str">
        <f>IF(OR(S129="×",S130="×",S131="×"),"×","")</f>
        <v>×</v>
      </c>
      <c r="AX129" s="122"/>
    </row>
    <row r="130" spans="1:52" ht="15.75" customHeight="1" thickBot="1">
      <c r="A130" s="84"/>
      <c r="B130" s="892" t="s">
        <v>2197</v>
      </c>
      <c r="C130" s="893"/>
      <c r="D130" s="893"/>
      <c r="E130" s="893"/>
      <c r="F130" s="893"/>
      <c r="G130" s="893"/>
      <c r="H130" s="893"/>
      <c r="I130" s="893"/>
      <c r="J130" s="893"/>
      <c r="K130" s="893"/>
      <c r="L130" s="893"/>
      <c r="M130" s="893"/>
      <c r="N130" s="893"/>
      <c r="O130" s="893"/>
      <c r="P130" s="893"/>
      <c r="Q130" s="894"/>
      <c r="R130" s="253" t="s">
        <v>177</v>
      </c>
      <c r="S130" s="254" t="str">
        <f>'別紙様式2-3（６月以降分）'!AQ11</f>
        <v>○</v>
      </c>
      <c r="T130" s="1208" t="s">
        <v>2200</v>
      </c>
      <c r="U130" s="864"/>
      <c r="V130" s="864"/>
      <c r="W130" s="864"/>
      <c r="X130" s="864"/>
      <c r="Y130" s="864"/>
      <c r="Z130" s="864"/>
      <c r="AA130" s="864"/>
      <c r="AB130" s="864"/>
      <c r="AC130" s="864"/>
      <c r="AD130" s="864"/>
      <c r="AE130" s="864"/>
      <c r="AF130" s="864"/>
      <c r="AG130" s="864"/>
      <c r="AH130" s="864"/>
      <c r="AI130" s="864"/>
      <c r="AJ130" s="864"/>
      <c r="AK130" s="1209"/>
      <c r="AL130" s="84"/>
      <c r="AM130" s="256"/>
      <c r="AX130" s="122"/>
    </row>
    <row r="131" spans="1:52" ht="15.75" customHeight="1" thickBot="1">
      <c r="A131" s="84"/>
      <c r="B131" s="892" t="s">
        <v>2198</v>
      </c>
      <c r="C131" s="893"/>
      <c r="D131" s="893"/>
      <c r="E131" s="893"/>
      <c r="F131" s="893"/>
      <c r="G131" s="893"/>
      <c r="H131" s="893"/>
      <c r="I131" s="893"/>
      <c r="J131" s="893"/>
      <c r="K131" s="893"/>
      <c r="L131" s="893"/>
      <c r="M131" s="893"/>
      <c r="N131" s="893"/>
      <c r="O131" s="893"/>
      <c r="P131" s="893"/>
      <c r="Q131" s="894"/>
      <c r="R131" s="253" t="s">
        <v>177</v>
      </c>
      <c r="S131" s="254" t="str">
        <f>'別紙様式2-4（年度内の区分変更がある場合に記入）'!AQ11</f>
        <v/>
      </c>
      <c r="T131" s="1208" t="s">
        <v>2201</v>
      </c>
      <c r="U131" s="864"/>
      <c r="V131" s="864"/>
      <c r="W131" s="864"/>
      <c r="X131" s="864"/>
      <c r="Y131" s="864"/>
      <c r="Z131" s="864"/>
      <c r="AA131" s="864"/>
      <c r="AB131" s="864"/>
      <c r="AC131" s="864"/>
      <c r="AD131" s="864"/>
      <c r="AE131" s="864"/>
      <c r="AF131" s="864"/>
      <c r="AG131" s="864"/>
      <c r="AH131" s="864"/>
      <c r="AI131" s="864"/>
      <c r="AJ131" s="864"/>
      <c r="AK131" s="1209"/>
      <c r="AL131" s="84"/>
      <c r="AW131" s="122"/>
    </row>
    <row r="132" spans="1:52" ht="6" customHeight="1" thickBot="1">
      <c r="A132" s="84"/>
      <c r="B132" s="207"/>
      <c r="C132" s="84"/>
      <c r="D132" s="160"/>
      <c r="E132" s="160"/>
      <c r="F132" s="160"/>
      <c r="G132" s="160"/>
      <c r="H132" s="160"/>
      <c r="I132" s="160"/>
      <c r="J132" s="160"/>
      <c r="K132" s="160"/>
      <c r="L132" s="160"/>
      <c r="M132" s="160"/>
      <c r="N132" s="160"/>
      <c r="O132" s="160"/>
      <c r="P132" s="160"/>
      <c r="Q132" s="160"/>
      <c r="R132" s="160"/>
      <c r="S132" s="160"/>
      <c r="T132" s="160"/>
      <c r="U132" s="160"/>
      <c r="V132" s="160"/>
      <c r="W132" s="160"/>
      <c r="X132" s="160"/>
      <c r="Y132" s="160"/>
      <c r="Z132" s="160"/>
      <c r="AA132" s="160"/>
      <c r="AB132" s="160"/>
      <c r="AC132" s="160"/>
      <c r="AD132" s="160"/>
      <c r="AE132" s="160"/>
      <c r="AF132" s="160"/>
      <c r="AG132" s="160"/>
      <c r="AH132" s="160"/>
      <c r="AI132" s="160"/>
      <c r="AJ132" s="160"/>
      <c r="AK132" s="84"/>
      <c r="AL132" s="84"/>
      <c r="AM132" s="256"/>
      <c r="AX132" s="122"/>
    </row>
    <row r="133" spans="1:52" ht="14.25" thickBot="1">
      <c r="A133" s="84"/>
      <c r="B133" s="257" t="s">
        <v>1972</v>
      </c>
      <c r="D133" s="258"/>
      <c r="E133" s="258"/>
      <c r="F133" s="258"/>
      <c r="G133" s="258"/>
      <c r="H133" s="258"/>
      <c r="I133" s="258"/>
      <c r="J133" s="258"/>
      <c r="K133" s="258"/>
      <c r="L133" s="258"/>
      <c r="M133" s="258"/>
      <c r="N133" s="258"/>
      <c r="O133" s="258"/>
      <c r="P133" s="258"/>
      <c r="Q133" s="258"/>
      <c r="R133" s="258"/>
      <c r="S133" s="258"/>
      <c r="T133" s="258"/>
      <c r="U133" s="258"/>
      <c r="V133" s="160"/>
      <c r="W133" s="160"/>
      <c r="X133" s="160"/>
      <c r="Y133" s="160"/>
      <c r="Z133" s="160"/>
      <c r="AA133" s="160"/>
      <c r="AB133" s="160"/>
      <c r="AC133" s="160"/>
      <c r="AD133" s="160"/>
      <c r="AE133" s="160"/>
      <c r="AF133" s="160"/>
      <c r="AG133" s="160"/>
      <c r="AH133" s="160"/>
      <c r="AI133" s="160"/>
      <c r="AJ133" s="160"/>
      <c r="AK133" s="112" t="str">
        <f>IF(AM129="","",IF(AM129="○","",IF(OR(AM135=TRUE,AM136=TRUE,AM137=TRUE,AND(AM138=TRUE,F138&lt;&gt;"")),"○","×")))</f>
        <v>○</v>
      </c>
      <c r="AL133" s="84"/>
      <c r="AM133" s="837" t="s">
        <v>2204</v>
      </c>
      <c r="AN133" s="896"/>
      <c r="AO133" s="896"/>
      <c r="AP133" s="896"/>
      <c r="AQ133" s="896"/>
      <c r="AR133" s="896"/>
      <c r="AS133" s="896"/>
      <c r="AT133" s="896"/>
      <c r="AU133" s="896"/>
      <c r="AV133" s="896"/>
      <c r="AW133" s="896"/>
      <c r="AX133" s="896"/>
      <c r="AY133" s="897"/>
    </row>
    <row r="134" spans="1:52" s="95" customFormat="1" ht="14.25" customHeight="1">
      <c r="A134" s="94"/>
      <c r="B134" s="259" t="s">
        <v>1965</v>
      </c>
      <c r="C134" s="260"/>
      <c r="D134" s="261"/>
      <c r="E134" s="262"/>
      <c r="F134" s="263"/>
      <c r="G134" s="263"/>
      <c r="H134" s="263"/>
      <c r="I134" s="263"/>
      <c r="J134" s="263"/>
      <c r="K134" s="263"/>
      <c r="L134" s="263"/>
      <c r="M134" s="263"/>
      <c r="N134" s="263"/>
      <c r="O134" s="263"/>
      <c r="P134" s="263"/>
      <c r="Q134" s="263"/>
      <c r="R134" s="263"/>
      <c r="S134" s="263"/>
      <c r="T134" s="263"/>
      <c r="U134" s="263"/>
      <c r="V134" s="263"/>
      <c r="W134" s="263"/>
      <c r="X134" s="263"/>
      <c r="Y134" s="263"/>
      <c r="Z134" s="263"/>
      <c r="AA134" s="263"/>
      <c r="AB134" s="263"/>
      <c r="AC134" s="263"/>
      <c r="AD134" s="263"/>
      <c r="AE134" s="263"/>
      <c r="AF134" s="263"/>
      <c r="AG134" s="263"/>
      <c r="AH134" s="263"/>
      <c r="AI134" s="263"/>
      <c r="AJ134" s="263"/>
      <c r="AK134" s="264"/>
      <c r="AL134" s="94"/>
      <c r="AN134" s="265"/>
      <c r="AO134" s="265"/>
      <c r="AP134" s="265"/>
      <c r="AQ134" s="265"/>
      <c r="AR134" s="265"/>
      <c r="AS134" s="265"/>
      <c r="AT134" s="265"/>
      <c r="AU134" s="265"/>
      <c r="AV134" s="266"/>
      <c r="AW134" s="267"/>
    </row>
    <row r="135" spans="1:52" s="95" customFormat="1" ht="16.5" customHeight="1">
      <c r="A135" s="94"/>
      <c r="B135" s="142"/>
      <c r="C135" s="268"/>
      <c r="D135" s="136" t="s">
        <v>116</v>
      </c>
      <c r="E135" s="103"/>
      <c r="F135" s="103"/>
      <c r="G135" s="103"/>
      <c r="H135" s="103"/>
      <c r="I135" s="103"/>
      <c r="J135" s="103"/>
      <c r="K135" s="103"/>
      <c r="L135" s="103"/>
      <c r="M135" s="103"/>
      <c r="N135" s="103"/>
      <c r="O135" s="103"/>
      <c r="P135" s="103"/>
      <c r="Q135" s="103"/>
      <c r="R135" s="103"/>
      <c r="S135" s="103"/>
      <c r="T135" s="103"/>
      <c r="U135" s="103"/>
      <c r="V135" s="103"/>
      <c r="W135" s="103"/>
      <c r="X135" s="103"/>
      <c r="Y135" s="103"/>
      <c r="Z135" s="103"/>
      <c r="AA135" s="103"/>
      <c r="AB135" s="103"/>
      <c r="AC135" s="103"/>
      <c r="AD135" s="103"/>
      <c r="AE135" s="103"/>
      <c r="AF135" s="103"/>
      <c r="AG135" s="103"/>
      <c r="AH135" s="103"/>
      <c r="AI135" s="151"/>
      <c r="AJ135" s="94"/>
      <c r="AK135" s="152"/>
      <c r="AL135" s="94"/>
      <c r="AM135" s="82" t="b">
        <v>0</v>
      </c>
      <c r="AN135" s="265"/>
      <c r="AO135" s="265"/>
      <c r="AP135" s="265"/>
      <c r="AQ135" s="265"/>
      <c r="AR135" s="265"/>
      <c r="AS135" s="265"/>
      <c r="AT135" s="265"/>
      <c r="AU135" s="266"/>
      <c r="AV135" s="267"/>
    </row>
    <row r="136" spans="1:52" s="95" customFormat="1" ht="16.5" customHeight="1">
      <c r="A136" s="94"/>
      <c r="B136" s="142"/>
      <c r="C136" s="269"/>
      <c r="D136" s="136" t="s">
        <v>117</v>
      </c>
      <c r="E136" s="270"/>
      <c r="F136" s="270"/>
      <c r="G136" s="270"/>
      <c r="H136" s="270"/>
      <c r="I136" s="270"/>
      <c r="J136" s="270"/>
      <c r="K136" s="270"/>
      <c r="L136" s="270"/>
      <c r="M136" s="270"/>
      <c r="N136" s="270"/>
      <c r="O136" s="270"/>
      <c r="P136" s="270"/>
      <c r="Q136" s="270"/>
      <c r="R136" s="270"/>
      <c r="S136" s="270"/>
      <c r="T136" s="103"/>
      <c r="U136" s="103"/>
      <c r="V136" s="103"/>
      <c r="W136" s="103"/>
      <c r="X136" s="103"/>
      <c r="Y136" s="103"/>
      <c r="Z136" s="103"/>
      <c r="AA136" s="103"/>
      <c r="AB136" s="103"/>
      <c r="AC136" s="103"/>
      <c r="AD136" s="103"/>
      <c r="AE136" s="103"/>
      <c r="AF136" s="103"/>
      <c r="AG136" s="103"/>
      <c r="AH136" s="103"/>
      <c r="AI136" s="151"/>
      <c r="AJ136" s="94"/>
      <c r="AK136" s="152"/>
      <c r="AL136" s="94"/>
      <c r="AM136" s="82" t="b">
        <v>1</v>
      </c>
      <c r="AN136" s="265"/>
      <c r="AO136" s="265"/>
      <c r="AP136" s="265"/>
      <c r="AQ136" s="265"/>
      <c r="AR136" s="265"/>
      <c r="AS136" s="265"/>
      <c r="AT136" s="265"/>
      <c r="AU136" s="266"/>
      <c r="AV136" s="267"/>
    </row>
    <row r="137" spans="1:52" s="95" customFormat="1" ht="25.5" customHeight="1" thickBot="1">
      <c r="A137" s="94"/>
      <c r="B137" s="142"/>
      <c r="C137" s="269"/>
      <c r="D137" s="1181" t="s">
        <v>93</v>
      </c>
      <c r="E137" s="1181"/>
      <c r="F137" s="1181"/>
      <c r="G137" s="1181"/>
      <c r="H137" s="1181"/>
      <c r="I137" s="1181"/>
      <c r="J137" s="1181"/>
      <c r="K137" s="1181"/>
      <c r="L137" s="1181"/>
      <c r="M137" s="1181"/>
      <c r="N137" s="1181"/>
      <c r="O137" s="1181"/>
      <c r="P137" s="1181"/>
      <c r="Q137" s="1181"/>
      <c r="R137" s="1181"/>
      <c r="S137" s="1181"/>
      <c r="T137" s="1181"/>
      <c r="U137" s="1181"/>
      <c r="V137" s="1181"/>
      <c r="W137" s="1181"/>
      <c r="X137" s="1181"/>
      <c r="Y137" s="1181"/>
      <c r="Z137" s="1181"/>
      <c r="AA137" s="1181"/>
      <c r="AB137" s="1181"/>
      <c r="AC137" s="1181"/>
      <c r="AD137" s="1181"/>
      <c r="AE137" s="1181"/>
      <c r="AF137" s="1181"/>
      <c r="AG137" s="1181"/>
      <c r="AH137" s="1181"/>
      <c r="AI137" s="1181"/>
      <c r="AJ137" s="94"/>
      <c r="AK137" s="152"/>
      <c r="AL137" s="271"/>
      <c r="AM137" s="82" t="b">
        <v>0</v>
      </c>
      <c r="AN137" s="266"/>
      <c r="AO137" s="266"/>
      <c r="AP137" s="266"/>
      <c r="AS137" s="267"/>
      <c r="AT137" s="267"/>
    </row>
    <row r="138" spans="1:52" s="95" customFormat="1" ht="18" customHeight="1" thickBot="1">
      <c r="A138" s="94"/>
      <c r="B138" s="272"/>
      <c r="C138" s="273"/>
      <c r="D138" s="274" t="s">
        <v>32</v>
      </c>
      <c r="E138" s="275"/>
      <c r="F138" s="888"/>
      <c r="G138" s="888"/>
      <c r="H138" s="888"/>
      <c r="I138" s="888"/>
      <c r="J138" s="888"/>
      <c r="K138" s="888"/>
      <c r="L138" s="888"/>
      <c r="M138" s="888"/>
      <c r="N138" s="888"/>
      <c r="O138" s="888"/>
      <c r="P138" s="888"/>
      <c r="Q138" s="888"/>
      <c r="R138" s="888"/>
      <c r="S138" s="888"/>
      <c r="T138" s="888"/>
      <c r="U138" s="888"/>
      <c r="V138" s="888"/>
      <c r="W138" s="888"/>
      <c r="X138" s="888"/>
      <c r="Y138" s="888"/>
      <c r="Z138" s="888"/>
      <c r="AA138" s="888"/>
      <c r="AB138" s="888"/>
      <c r="AC138" s="888"/>
      <c r="AD138" s="888"/>
      <c r="AE138" s="888"/>
      <c r="AF138" s="888"/>
      <c r="AG138" s="888"/>
      <c r="AH138" s="888"/>
      <c r="AI138" s="888"/>
      <c r="AJ138" s="888"/>
      <c r="AK138" s="276" t="s">
        <v>21</v>
      </c>
      <c r="AL138" s="94"/>
      <c r="AM138" s="82" t="b">
        <v>0</v>
      </c>
      <c r="AN138" s="848" t="s">
        <v>2195</v>
      </c>
      <c r="AO138" s="849"/>
      <c r="AP138" s="849"/>
      <c r="AQ138" s="849"/>
      <c r="AR138" s="849"/>
      <c r="AS138" s="849"/>
      <c r="AT138" s="849"/>
      <c r="AU138" s="849"/>
      <c r="AV138" s="849"/>
      <c r="AW138" s="849"/>
      <c r="AX138" s="849"/>
      <c r="AY138" s="850"/>
    </row>
    <row r="139" spans="1:52" ht="6" customHeight="1">
      <c r="A139" s="84"/>
      <c r="B139" s="277"/>
      <c r="C139" s="278"/>
      <c r="D139" s="278"/>
      <c r="E139" s="278"/>
      <c r="F139" s="278"/>
      <c r="G139" s="278"/>
      <c r="H139" s="278"/>
      <c r="I139" s="278"/>
      <c r="J139" s="278"/>
      <c r="K139" s="278"/>
      <c r="L139" s="278"/>
      <c r="M139" s="278"/>
      <c r="N139" s="278"/>
      <c r="O139" s="278"/>
      <c r="P139" s="278"/>
      <c r="Q139" s="278"/>
      <c r="R139" s="278"/>
      <c r="S139" s="278"/>
      <c r="T139" s="278"/>
      <c r="U139" s="278"/>
      <c r="V139" s="278"/>
      <c r="W139" s="278"/>
      <c r="X139" s="278"/>
      <c r="Y139" s="278"/>
      <c r="Z139" s="278"/>
      <c r="AA139" s="278"/>
      <c r="AB139" s="278"/>
      <c r="AC139" s="278"/>
      <c r="AD139" s="278"/>
      <c r="AE139" s="278"/>
      <c r="AF139" s="278"/>
      <c r="AG139" s="278"/>
      <c r="AH139" s="278"/>
      <c r="AI139" s="278"/>
      <c r="AJ139" s="278"/>
      <c r="AK139" s="278"/>
      <c r="AL139" s="84"/>
      <c r="AZ139" s="95"/>
    </row>
    <row r="140" spans="1:52" ht="18" customHeight="1">
      <c r="A140" s="84"/>
      <c r="B140" s="863" t="s">
        <v>1981</v>
      </c>
      <c r="C140" s="863"/>
      <c r="D140" s="863"/>
      <c r="E140" s="863"/>
      <c r="F140" s="863"/>
      <c r="G140" s="863"/>
      <c r="H140" s="863"/>
      <c r="I140" s="863"/>
      <c r="J140" s="863"/>
      <c r="K140" s="863"/>
      <c r="L140" s="863"/>
      <c r="M140" s="863"/>
      <c r="N140" s="863"/>
      <c r="O140" s="863"/>
      <c r="P140" s="863"/>
      <c r="Q140" s="863"/>
      <c r="R140" s="863"/>
      <c r="S140" s="863"/>
      <c r="T140" s="863"/>
      <c r="U140" s="863"/>
      <c r="V140" s="863"/>
      <c r="W140" s="863"/>
      <c r="X140" s="863"/>
      <c r="Y140" s="863"/>
      <c r="Z140" s="863"/>
      <c r="AA140" s="863"/>
      <c r="AB140" s="863"/>
      <c r="AC140" s="863"/>
      <c r="AD140" s="863"/>
      <c r="AE140" s="863"/>
      <c r="AF140" s="863"/>
      <c r="AG140" s="863"/>
      <c r="AH140" s="863"/>
      <c r="AI140" s="863"/>
      <c r="AJ140" s="863"/>
      <c r="AK140" s="863"/>
      <c r="AL140" s="84"/>
      <c r="AM140" s="279" t="str">
        <f>IF(AND('別紙様式2-2（４・５月分）'!AR8="特定加算Ⅰなし",'別紙様式2-3（６月以降分）'!BH6="旧特定加算Ⅰ相当なし",'別紙様式2-4（年度内の区分変更がある場合に記入）'!BB7="旧特定加算Ⅰ相当なし"),"記入不要","要記入")</f>
        <v>要記入</v>
      </c>
    </row>
    <row r="141" spans="1:52" ht="14.25" thickBot="1">
      <c r="A141" s="84"/>
      <c r="B141" s="207" t="s">
        <v>2355</v>
      </c>
      <c r="C141" s="84"/>
      <c r="D141" s="160"/>
      <c r="E141" s="160"/>
      <c r="F141" s="160"/>
      <c r="G141" s="160"/>
      <c r="H141" s="160"/>
      <c r="I141" s="160"/>
      <c r="J141" s="160"/>
      <c r="K141" s="160"/>
      <c r="L141" s="160"/>
      <c r="M141" s="160"/>
      <c r="N141" s="160"/>
      <c r="O141" s="160"/>
      <c r="P141" s="160"/>
      <c r="Q141" s="160"/>
      <c r="R141" s="160"/>
      <c r="S141" s="160"/>
      <c r="T141" s="160"/>
      <c r="U141" s="160"/>
      <c r="V141" s="160"/>
      <c r="W141" s="160"/>
      <c r="X141" s="160"/>
      <c r="Y141" s="160"/>
      <c r="Z141" s="160"/>
      <c r="AA141" s="160"/>
      <c r="AB141" s="160"/>
      <c r="AC141" s="160"/>
      <c r="AD141" s="160"/>
      <c r="AE141" s="160"/>
      <c r="AF141" s="160"/>
      <c r="AG141" s="160"/>
      <c r="AH141" s="160"/>
      <c r="AI141" s="160"/>
      <c r="AJ141" s="160"/>
      <c r="AK141" s="160"/>
      <c r="AL141" s="84"/>
    </row>
    <row r="142" spans="1:52" ht="15" customHeight="1" thickBot="1">
      <c r="A142" s="84"/>
      <c r="B142" s="882" t="s">
        <v>1977</v>
      </c>
      <c r="C142" s="869"/>
      <c r="D142" s="869"/>
      <c r="E142" s="869"/>
      <c r="F142" s="869"/>
      <c r="G142" s="869"/>
      <c r="H142" s="869"/>
      <c r="I142" s="869"/>
      <c r="J142" s="869"/>
      <c r="K142" s="869"/>
      <c r="L142" s="869"/>
      <c r="M142" s="869"/>
      <c r="N142" s="869"/>
      <c r="O142" s="869"/>
      <c r="P142" s="869"/>
      <c r="Q142" s="870"/>
      <c r="R142" s="253" t="s">
        <v>177</v>
      </c>
      <c r="S142" s="280" t="str">
        <f>IF('別紙様式2-2（４・５月分）'!AL11="未入力あり","×",'別紙様式2-2（４・５月分）'!AL11)</f>
        <v>○</v>
      </c>
      <c r="T142" s="1208" t="s">
        <v>1979</v>
      </c>
      <c r="U142" s="864"/>
      <c r="V142" s="864"/>
      <c r="W142" s="864"/>
      <c r="X142" s="864"/>
      <c r="Y142" s="864"/>
      <c r="Z142" s="864"/>
      <c r="AA142" s="864"/>
      <c r="AB142" s="864"/>
      <c r="AC142" s="864"/>
      <c r="AD142" s="864"/>
      <c r="AE142" s="864"/>
      <c r="AF142" s="864"/>
      <c r="AG142" s="864"/>
      <c r="AH142" s="864"/>
      <c r="AI142" s="864"/>
      <c r="AJ142" s="864"/>
      <c r="AK142" s="1209"/>
      <c r="AL142" s="84"/>
      <c r="AM142" s="256"/>
    </row>
    <row r="143" spans="1:52" ht="15" customHeight="1" thickBot="1">
      <c r="A143" s="84"/>
      <c r="B143" s="1177" t="s">
        <v>1978</v>
      </c>
      <c r="C143" s="865"/>
      <c r="D143" s="865"/>
      <c r="E143" s="865"/>
      <c r="F143" s="865"/>
      <c r="G143" s="865"/>
      <c r="H143" s="865"/>
      <c r="I143" s="865"/>
      <c r="J143" s="865"/>
      <c r="K143" s="865"/>
      <c r="L143" s="865"/>
      <c r="M143" s="865"/>
      <c r="N143" s="865"/>
      <c r="O143" s="865"/>
      <c r="P143" s="865"/>
      <c r="Q143" s="866"/>
      <c r="R143" s="253" t="s">
        <v>177</v>
      </c>
      <c r="S143" s="281" t="str">
        <f>IF('別紙様式2-3（６月以降分）'!AR11="未入力あり","×",'別紙様式2-3（６月以降分）'!AR11)</f>
        <v>○</v>
      </c>
      <c r="T143" s="1210" t="s">
        <v>1980</v>
      </c>
      <c r="U143" s="974"/>
      <c r="V143" s="974"/>
      <c r="W143" s="974"/>
      <c r="X143" s="974"/>
      <c r="Y143" s="974"/>
      <c r="Z143" s="974"/>
      <c r="AA143" s="974"/>
      <c r="AB143" s="974"/>
      <c r="AC143" s="974"/>
      <c r="AD143" s="974"/>
      <c r="AE143" s="974"/>
      <c r="AF143" s="974"/>
      <c r="AG143" s="974"/>
      <c r="AH143" s="974"/>
      <c r="AI143" s="974"/>
      <c r="AJ143" s="974"/>
      <c r="AK143" s="983"/>
      <c r="AL143" s="84"/>
      <c r="AM143" s="256"/>
    </row>
    <row r="144" spans="1:52" ht="15" customHeight="1" thickBot="1">
      <c r="A144" s="84"/>
      <c r="B144" s="1177" t="s">
        <v>2142</v>
      </c>
      <c r="C144" s="865"/>
      <c r="D144" s="865"/>
      <c r="E144" s="865"/>
      <c r="F144" s="865"/>
      <c r="G144" s="865"/>
      <c r="H144" s="865"/>
      <c r="I144" s="865"/>
      <c r="J144" s="865"/>
      <c r="K144" s="865"/>
      <c r="L144" s="865"/>
      <c r="M144" s="865"/>
      <c r="N144" s="865"/>
      <c r="O144" s="865"/>
      <c r="P144" s="865"/>
      <c r="Q144" s="866"/>
      <c r="R144" s="253" t="s">
        <v>177</v>
      </c>
      <c r="S144" s="281" t="str">
        <f>IF('別紙様式2-4（年度内の区分変更がある場合に記入）'!AR11="未入力あり","×",'別紙様式2-4（年度内の区分変更がある場合に記入）'!AR11)</f>
        <v/>
      </c>
      <c r="T144" s="1210" t="s">
        <v>2143</v>
      </c>
      <c r="U144" s="974"/>
      <c r="V144" s="974"/>
      <c r="W144" s="974"/>
      <c r="X144" s="974"/>
      <c r="Y144" s="974"/>
      <c r="Z144" s="974"/>
      <c r="AA144" s="974"/>
      <c r="AB144" s="974"/>
      <c r="AC144" s="974"/>
      <c r="AD144" s="974"/>
      <c r="AE144" s="974"/>
      <c r="AF144" s="974"/>
      <c r="AG144" s="974"/>
      <c r="AH144" s="974"/>
      <c r="AI144" s="974"/>
      <c r="AJ144" s="974"/>
      <c r="AK144" s="983"/>
      <c r="AL144" s="84"/>
      <c r="AM144" s="256"/>
    </row>
    <row r="145" spans="1:51" s="95" customFormat="1" ht="6.75" customHeight="1">
      <c r="A145" s="94"/>
      <c r="B145" s="153"/>
      <c r="C145" s="153"/>
      <c r="D145" s="153"/>
      <c r="E145" s="153"/>
      <c r="F145" s="150"/>
      <c r="G145" s="151"/>
      <c r="H145" s="151"/>
      <c r="I145" s="151"/>
      <c r="J145" s="151"/>
      <c r="K145" s="151"/>
      <c r="L145" s="151"/>
      <c r="M145" s="194"/>
      <c r="N145" s="194"/>
      <c r="O145" s="194"/>
      <c r="P145" s="194"/>
      <c r="Q145" s="194"/>
      <c r="R145" s="194"/>
      <c r="S145" s="194"/>
      <c r="T145" s="194"/>
      <c r="U145" s="151"/>
      <c r="V145" s="151"/>
      <c r="W145" s="163"/>
      <c r="X145" s="151"/>
      <c r="Y145" s="151"/>
      <c r="Z145" s="151"/>
      <c r="AA145" s="194"/>
      <c r="AB145" s="151"/>
      <c r="AC145" s="151"/>
      <c r="AD145" s="151"/>
      <c r="AE145" s="151"/>
      <c r="AF145" s="151"/>
      <c r="AG145" s="151"/>
      <c r="AH145" s="151"/>
      <c r="AI145" s="151"/>
      <c r="AJ145" s="151"/>
      <c r="AK145" s="151"/>
      <c r="AL145" s="94"/>
    </row>
    <row r="146" spans="1:51" s="197" customFormat="1" ht="18" customHeight="1" thickBot="1">
      <c r="A146" s="195"/>
      <c r="B146" s="945" t="s">
        <v>186</v>
      </c>
      <c r="C146" s="945"/>
      <c r="D146" s="945"/>
      <c r="E146" s="945"/>
      <c r="F146" s="945"/>
      <c r="G146" s="945"/>
      <c r="H146" s="945"/>
      <c r="I146" s="945"/>
      <c r="J146" s="945"/>
      <c r="K146" s="945"/>
      <c r="L146" s="945"/>
      <c r="M146" s="945"/>
      <c r="N146" s="945"/>
      <c r="O146" s="945"/>
      <c r="P146" s="945"/>
      <c r="Q146" s="945"/>
      <c r="R146" s="945"/>
      <c r="S146" s="945"/>
      <c r="T146" s="945"/>
      <c r="U146" s="945"/>
      <c r="V146" s="945"/>
      <c r="W146" s="945"/>
      <c r="X146" s="945"/>
      <c r="Y146" s="945"/>
      <c r="Z146" s="945"/>
      <c r="AA146" s="945"/>
      <c r="AB146" s="945"/>
      <c r="AC146" s="945"/>
      <c r="AD146" s="945"/>
      <c r="AE146" s="945"/>
      <c r="AF146" s="945"/>
      <c r="AG146" s="945"/>
      <c r="AH146" s="945"/>
      <c r="AI146" s="945"/>
      <c r="AJ146" s="945"/>
      <c r="AK146" s="945"/>
      <c r="AL146" s="85"/>
    </row>
    <row r="147" spans="1:51" s="95" customFormat="1" ht="18.75" customHeight="1" thickBot="1">
      <c r="A147" s="94"/>
      <c r="B147" s="157" t="s">
        <v>2088</v>
      </c>
      <c r="C147" s="136"/>
      <c r="D147" s="136"/>
      <c r="E147" s="136"/>
      <c r="F147" s="136"/>
      <c r="G147" s="136"/>
      <c r="H147" s="136"/>
      <c r="I147" s="136"/>
      <c r="J147" s="136"/>
      <c r="K147" s="136"/>
      <c r="L147" s="136"/>
      <c r="M147" s="136"/>
      <c r="N147" s="136"/>
      <c r="O147" s="136"/>
      <c r="P147" s="136"/>
      <c r="Q147" s="136"/>
      <c r="R147" s="136"/>
      <c r="S147" s="136"/>
      <c r="T147" s="136"/>
      <c r="U147" s="136"/>
      <c r="V147" s="94"/>
      <c r="W147" s="136"/>
      <c r="X147" s="136"/>
      <c r="Y147" s="136"/>
      <c r="Z147" s="136"/>
      <c r="AA147" s="136"/>
      <c r="AB147" s="136"/>
      <c r="AC147" s="136"/>
      <c r="AD147" s="136"/>
      <c r="AE147" s="136"/>
      <c r="AF147" s="136"/>
      <c r="AG147" s="136"/>
      <c r="AH147" s="94"/>
      <c r="AI147" s="942" t="str">
        <f>IF(AND('別紙様式2-2（４・５月分）'!AR7="特定加算なし",'別紙様式2-3（６月以降分）'!BE6="旧特定加算相当なし",'別紙様式2-4（年度内の区分変更がある場合に記入）'!AY7="旧特定加算相当なし"),"該当","")</f>
        <v/>
      </c>
      <c r="AJ147" s="943"/>
      <c r="AK147" s="944"/>
      <c r="AL147" s="94"/>
    </row>
    <row r="148" spans="1:51" s="95" customFormat="1" ht="28.5" customHeight="1">
      <c r="A148" s="94"/>
      <c r="B148" s="182" t="s">
        <v>177</v>
      </c>
      <c r="C148" s="946" t="s">
        <v>1983</v>
      </c>
      <c r="D148" s="946"/>
      <c r="E148" s="946"/>
      <c r="F148" s="946"/>
      <c r="G148" s="946"/>
      <c r="H148" s="946"/>
      <c r="I148" s="946"/>
      <c r="J148" s="946"/>
      <c r="K148" s="946"/>
      <c r="L148" s="946"/>
      <c r="M148" s="946"/>
      <c r="N148" s="946"/>
      <c r="O148" s="946"/>
      <c r="P148" s="946"/>
      <c r="Q148" s="946"/>
      <c r="R148" s="946"/>
      <c r="S148" s="946"/>
      <c r="T148" s="946"/>
      <c r="U148" s="946"/>
      <c r="V148" s="946"/>
      <c r="W148" s="946"/>
      <c r="X148" s="946"/>
      <c r="Y148" s="946"/>
      <c r="Z148" s="946"/>
      <c r="AA148" s="946"/>
      <c r="AB148" s="946"/>
      <c r="AC148" s="946"/>
      <c r="AD148" s="946"/>
      <c r="AE148" s="946"/>
      <c r="AF148" s="946"/>
      <c r="AG148" s="946"/>
      <c r="AH148" s="946"/>
      <c r="AI148" s="946"/>
      <c r="AJ148" s="946"/>
      <c r="AK148" s="946"/>
      <c r="AL148" s="94"/>
    </row>
    <row r="149" spans="1:51" s="95" customFormat="1" ht="3.75" customHeight="1" thickBot="1">
      <c r="A149" s="94"/>
      <c r="B149" s="94"/>
      <c r="C149" s="94"/>
      <c r="D149" s="94"/>
      <c r="E149" s="94"/>
      <c r="F149" s="94"/>
      <c r="G149" s="94"/>
      <c r="H149" s="94"/>
      <c r="I149" s="94"/>
      <c r="J149" s="94"/>
      <c r="K149" s="94"/>
      <c r="L149" s="94"/>
      <c r="M149" s="94"/>
      <c r="N149" s="94"/>
      <c r="O149" s="94"/>
      <c r="P149" s="94"/>
      <c r="Q149" s="94"/>
      <c r="R149" s="94"/>
      <c r="S149" s="94"/>
      <c r="T149" s="94"/>
      <c r="U149" s="94"/>
      <c r="V149" s="94"/>
      <c r="W149" s="94"/>
      <c r="X149" s="94"/>
      <c r="Y149" s="94"/>
      <c r="Z149" s="94"/>
      <c r="AA149" s="94"/>
      <c r="AB149" s="94"/>
      <c r="AC149" s="94"/>
      <c r="AD149" s="94"/>
      <c r="AE149" s="94"/>
      <c r="AF149" s="94"/>
      <c r="AG149" s="94"/>
      <c r="AH149" s="94"/>
      <c r="AI149" s="94"/>
      <c r="AJ149" s="94"/>
      <c r="AK149" s="94"/>
      <c r="AL149" s="94"/>
    </row>
    <row r="150" spans="1:51" s="95" customFormat="1" ht="14.25" customHeight="1" thickBot="1">
      <c r="A150" s="94"/>
      <c r="B150" s="157" t="s">
        <v>2089</v>
      </c>
      <c r="C150" s="163"/>
      <c r="D150" s="163"/>
      <c r="E150" s="163"/>
      <c r="F150" s="163"/>
      <c r="G150" s="163"/>
      <c r="H150" s="163"/>
      <c r="I150" s="163"/>
      <c r="J150" s="163"/>
      <c r="K150" s="163"/>
      <c r="L150" s="163"/>
      <c r="M150" s="163"/>
      <c r="N150" s="163"/>
      <c r="O150" s="163"/>
      <c r="P150" s="163"/>
      <c r="Q150" s="163"/>
      <c r="R150" s="163"/>
      <c r="S150" s="163"/>
      <c r="T150" s="163"/>
      <c r="U150" s="163"/>
      <c r="V150" s="163"/>
      <c r="W150" s="163"/>
      <c r="X150" s="163"/>
      <c r="Y150" s="163"/>
      <c r="Z150" s="163"/>
      <c r="AA150" s="163"/>
      <c r="AB150" s="163"/>
      <c r="AC150" s="163"/>
      <c r="AD150" s="163"/>
      <c r="AE150" s="163"/>
      <c r="AF150" s="163"/>
      <c r="AG150" s="163"/>
      <c r="AH150" s="136"/>
      <c r="AI150" s="1112" t="str">
        <f>IF(OR('別紙様式2-2（４・５月分）'!AR7="特定加算あり",'別紙様式2-3（６月以降分）'!BE6="旧特定加算相当あり",'別紙様式2-4（年度内の区分変更がある場合に記入）'!AY7="旧特定加算相当あり"),"該当","")</f>
        <v>該当</v>
      </c>
      <c r="AJ150" s="1113"/>
      <c r="AK150" s="1114"/>
      <c r="AL150" s="94"/>
    </row>
    <row r="151" spans="1:51" s="95" customFormat="1" ht="39" customHeight="1" thickBot="1">
      <c r="A151" s="94"/>
      <c r="B151" s="182" t="s">
        <v>177</v>
      </c>
      <c r="C151" s="946" t="s">
        <v>2336</v>
      </c>
      <c r="D151" s="946"/>
      <c r="E151" s="946"/>
      <c r="F151" s="946"/>
      <c r="G151" s="946"/>
      <c r="H151" s="946"/>
      <c r="I151" s="946"/>
      <c r="J151" s="946"/>
      <c r="K151" s="946"/>
      <c r="L151" s="946"/>
      <c r="M151" s="946"/>
      <c r="N151" s="946"/>
      <c r="O151" s="946"/>
      <c r="P151" s="946"/>
      <c r="Q151" s="946"/>
      <c r="R151" s="946"/>
      <c r="S151" s="946"/>
      <c r="T151" s="946"/>
      <c r="U151" s="946"/>
      <c r="V151" s="946"/>
      <c r="W151" s="946"/>
      <c r="X151" s="946"/>
      <c r="Y151" s="946"/>
      <c r="Z151" s="946"/>
      <c r="AA151" s="946"/>
      <c r="AB151" s="946"/>
      <c r="AC151" s="946"/>
      <c r="AD151" s="946"/>
      <c r="AE151" s="946"/>
      <c r="AF151" s="946"/>
      <c r="AG151" s="946"/>
      <c r="AH151" s="946"/>
      <c r="AI151" s="946"/>
      <c r="AJ151" s="946"/>
      <c r="AK151" s="946"/>
      <c r="AL151" s="94"/>
      <c r="AN151" s="811" t="s">
        <v>2337</v>
      </c>
      <c r="AO151" s="812"/>
      <c r="AP151" s="812"/>
      <c r="AQ151" s="812"/>
      <c r="AR151" s="812"/>
      <c r="AS151" s="812"/>
      <c r="AT151" s="812"/>
      <c r="AU151" s="812"/>
      <c r="AV151" s="812"/>
      <c r="AW151" s="812"/>
      <c r="AX151" s="812"/>
      <c r="AY151" s="813"/>
    </row>
    <row r="152" spans="1:51" s="95" customFormat="1" ht="4.5" customHeight="1" thickBot="1">
      <c r="A152" s="94"/>
      <c r="B152" s="282"/>
      <c r="C152" s="282"/>
      <c r="D152" s="282"/>
      <c r="E152" s="282"/>
      <c r="F152" s="282"/>
      <c r="G152" s="282"/>
      <c r="H152" s="282"/>
      <c r="I152" s="282"/>
      <c r="J152" s="282"/>
      <c r="K152" s="282"/>
      <c r="L152" s="282"/>
      <c r="M152" s="282"/>
      <c r="N152" s="282"/>
      <c r="O152" s="282"/>
      <c r="P152" s="282"/>
      <c r="Q152" s="282"/>
      <c r="R152" s="282"/>
      <c r="S152" s="282"/>
      <c r="T152" s="282"/>
      <c r="U152" s="282"/>
      <c r="V152" s="282"/>
      <c r="W152" s="282"/>
      <c r="X152" s="282"/>
      <c r="Y152" s="282"/>
      <c r="Z152" s="282"/>
      <c r="AA152" s="282"/>
      <c r="AB152" s="282"/>
      <c r="AC152" s="282"/>
      <c r="AD152" s="282"/>
      <c r="AE152" s="282"/>
      <c r="AF152" s="282"/>
      <c r="AG152" s="282"/>
      <c r="AH152" s="282"/>
      <c r="AI152" s="282"/>
      <c r="AJ152" s="282"/>
      <c r="AK152" s="282"/>
      <c r="AL152" s="94"/>
      <c r="AM152" s="87"/>
    </row>
    <row r="153" spans="1:51" s="95" customFormat="1" ht="13.5" customHeight="1" thickBot="1">
      <c r="A153" s="94"/>
      <c r="B153" s="1096"/>
      <c r="C153" s="1097"/>
      <c r="D153" s="1097"/>
      <c r="E153" s="1098"/>
      <c r="F153" s="1178"/>
      <c r="G153" s="1179"/>
      <c r="H153" s="1179"/>
      <c r="I153" s="1179"/>
      <c r="J153" s="1179"/>
      <c r="K153" s="1179"/>
      <c r="L153" s="1179"/>
      <c r="M153" s="1179"/>
      <c r="N153" s="1179"/>
      <c r="O153" s="1179"/>
      <c r="P153" s="1179"/>
      <c r="Q153" s="1179"/>
      <c r="R153" s="1179"/>
      <c r="S153" s="1179"/>
      <c r="T153" s="1179"/>
      <c r="U153" s="1179"/>
      <c r="V153" s="1179"/>
      <c r="W153" s="1179"/>
      <c r="X153" s="1179"/>
      <c r="Y153" s="1179"/>
      <c r="Z153" s="1179"/>
      <c r="AA153" s="1179"/>
      <c r="AB153" s="1179"/>
      <c r="AC153" s="1179"/>
      <c r="AD153" s="1179"/>
      <c r="AE153" s="1179"/>
      <c r="AF153" s="1179"/>
      <c r="AG153" s="1179"/>
      <c r="AH153" s="1179"/>
      <c r="AI153" s="1179"/>
      <c r="AJ153" s="1180"/>
      <c r="AK153" s="283" t="str">
        <f>IF(AI150="該当",IF((IF(COUNTIF(AM154:AM157,TRUE)&gt;=1,1,0)+IF(COUNTIF(AM158:AM161,TRUE)&gt;=1,1,0)+IF(COUNTIF(AM162:AM166,TRUE)&gt;=1,1,0)+IF(COUNTIF(AM167:AM170,TRUE)&gt;=1,1,0)+IF(COUNTIF(AM171:AM174,TRUE)&gt;=1,1,0)+IF(COUNTIF(AM175:AM178,TRUE)&gt;=1,1,0))&gt;=3,"○","×"),IF(COUNTIF(AM154:AM178,TRUE)&gt;=1,"○","×"))</f>
        <v>○</v>
      </c>
      <c r="AL153" s="94"/>
      <c r="AM153" s="284" t="s">
        <v>2136</v>
      </c>
      <c r="AN153" s="837" t="s">
        <v>2100</v>
      </c>
      <c r="AO153" s="838"/>
      <c r="AP153" s="838"/>
      <c r="AQ153" s="838"/>
      <c r="AR153" s="838"/>
      <c r="AS153" s="838"/>
      <c r="AT153" s="838"/>
      <c r="AU153" s="838"/>
      <c r="AV153" s="838"/>
      <c r="AW153" s="838"/>
      <c r="AX153" s="838"/>
      <c r="AY153" s="839"/>
    </row>
    <row r="154" spans="1:51" s="95" customFormat="1" ht="14.25" customHeight="1">
      <c r="A154" s="94"/>
      <c r="B154" s="872" t="s">
        <v>2329</v>
      </c>
      <c r="C154" s="873"/>
      <c r="D154" s="873"/>
      <c r="E154" s="874"/>
      <c r="F154" s="666"/>
      <c r="G154" s="1099" t="s">
        <v>2349</v>
      </c>
      <c r="H154" s="1099"/>
      <c r="I154" s="1099"/>
      <c r="J154" s="1099"/>
      <c r="K154" s="1099"/>
      <c r="L154" s="1099"/>
      <c r="M154" s="1099"/>
      <c r="N154" s="1099"/>
      <c r="O154" s="1099"/>
      <c r="P154" s="1099"/>
      <c r="Q154" s="1099"/>
      <c r="R154" s="1099"/>
      <c r="S154" s="1099"/>
      <c r="T154" s="1099"/>
      <c r="U154" s="1099"/>
      <c r="V154" s="1099"/>
      <c r="W154" s="1099"/>
      <c r="X154" s="1099"/>
      <c r="Y154" s="1099"/>
      <c r="Z154" s="1099"/>
      <c r="AA154" s="1099"/>
      <c r="AB154" s="1099"/>
      <c r="AC154" s="1099"/>
      <c r="AD154" s="1099"/>
      <c r="AE154" s="1099"/>
      <c r="AF154" s="1099"/>
      <c r="AG154" s="1099"/>
      <c r="AH154" s="1099"/>
      <c r="AI154" s="1099"/>
      <c r="AJ154" s="1099"/>
      <c r="AK154" s="1100"/>
      <c r="AL154" s="94"/>
      <c r="AM154" s="82" t="b">
        <v>0</v>
      </c>
    </row>
    <row r="155" spans="1:51" s="95" customFormat="1" ht="13.5" customHeight="1">
      <c r="A155" s="94"/>
      <c r="B155" s="875"/>
      <c r="C155" s="876"/>
      <c r="D155" s="876"/>
      <c r="E155" s="877"/>
      <c r="F155" s="667"/>
      <c r="G155" s="852" t="s">
        <v>95</v>
      </c>
      <c r="H155" s="852"/>
      <c r="I155" s="852"/>
      <c r="J155" s="852"/>
      <c r="K155" s="852"/>
      <c r="L155" s="852"/>
      <c r="M155" s="852"/>
      <c r="N155" s="852"/>
      <c r="O155" s="852"/>
      <c r="P155" s="852"/>
      <c r="Q155" s="852"/>
      <c r="R155" s="852"/>
      <c r="S155" s="852"/>
      <c r="T155" s="852"/>
      <c r="U155" s="852"/>
      <c r="V155" s="852"/>
      <c r="W155" s="852"/>
      <c r="X155" s="852"/>
      <c r="Y155" s="852"/>
      <c r="Z155" s="852"/>
      <c r="AA155" s="852"/>
      <c r="AB155" s="852"/>
      <c r="AC155" s="852"/>
      <c r="AD155" s="852"/>
      <c r="AE155" s="852"/>
      <c r="AF155" s="852"/>
      <c r="AG155" s="852"/>
      <c r="AH155" s="852"/>
      <c r="AI155" s="852"/>
      <c r="AJ155" s="852"/>
      <c r="AK155" s="668"/>
      <c r="AL155" s="94"/>
      <c r="AM155" s="679" t="b">
        <v>0</v>
      </c>
      <c r="AN155" s="769"/>
      <c r="AO155" s="769"/>
      <c r="AP155" s="769"/>
      <c r="AQ155" s="769"/>
      <c r="AR155" s="769"/>
      <c r="AS155" s="769"/>
      <c r="AT155" s="769"/>
      <c r="AU155" s="769"/>
      <c r="AV155" s="769"/>
      <c r="AW155" s="769"/>
      <c r="AX155" s="769"/>
      <c r="AY155" s="769"/>
    </row>
    <row r="156" spans="1:51" s="95" customFormat="1" ht="13.5" customHeight="1">
      <c r="A156" s="94"/>
      <c r="B156" s="875"/>
      <c r="C156" s="876"/>
      <c r="D156" s="876"/>
      <c r="E156" s="877"/>
      <c r="F156" s="667"/>
      <c r="G156" s="852" t="s">
        <v>109</v>
      </c>
      <c r="H156" s="852"/>
      <c r="I156" s="852"/>
      <c r="J156" s="852"/>
      <c r="K156" s="852"/>
      <c r="L156" s="852"/>
      <c r="M156" s="852"/>
      <c r="N156" s="852"/>
      <c r="O156" s="852"/>
      <c r="P156" s="852"/>
      <c r="Q156" s="852"/>
      <c r="R156" s="852"/>
      <c r="S156" s="852"/>
      <c r="T156" s="852"/>
      <c r="U156" s="852"/>
      <c r="V156" s="852"/>
      <c r="W156" s="852"/>
      <c r="X156" s="852"/>
      <c r="Y156" s="852"/>
      <c r="Z156" s="852"/>
      <c r="AA156" s="852"/>
      <c r="AB156" s="852"/>
      <c r="AC156" s="852"/>
      <c r="AD156" s="852"/>
      <c r="AE156" s="852"/>
      <c r="AF156" s="852"/>
      <c r="AG156" s="852"/>
      <c r="AH156" s="852"/>
      <c r="AI156" s="852"/>
      <c r="AJ156" s="852"/>
      <c r="AK156" s="668"/>
      <c r="AL156" s="94"/>
      <c r="AM156" s="679" t="b">
        <v>0</v>
      </c>
      <c r="AN156" s="769"/>
      <c r="AO156" s="769"/>
      <c r="AP156" s="769"/>
      <c r="AQ156" s="769"/>
      <c r="AR156" s="769"/>
      <c r="AS156" s="769"/>
      <c r="AT156" s="769"/>
      <c r="AU156" s="769"/>
      <c r="AV156" s="769"/>
      <c r="AW156" s="769"/>
      <c r="AX156" s="769"/>
      <c r="AY156" s="769"/>
    </row>
    <row r="157" spans="1:51" s="95" customFormat="1" ht="13.5" customHeight="1">
      <c r="A157" s="94"/>
      <c r="B157" s="878"/>
      <c r="C157" s="879"/>
      <c r="D157" s="879"/>
      <c r="E157" s="880"/>
      <c r="F157" s="669"/>
      <c r="G157" s="1101" t="s">
        <v>2350</v>
      </c>
      <c r="H157" s="1101"/>
      <c r="I157" s="1101"/>
      <c r="J157" s="1101"/>
      <c r="K157" s="1101"/>
      <c r="L157" s="1101"/>
      <c r="M157" s="1101"/>
      <c r="N157" s="1101"/>
      <c r="O157" s="1101"/>
      <c r="P157" s="1101"/>
      <c r="Q157" s="1101"/>
      <c r="R157" s="1101"/>
      <c r="S157" s="1101"/>
      <c r="T157" s="1101"/>
      <c r="U157" s="1101"/>
      <c r="V157" s="1101"/>
      <c r="W157" s="1101"/>
      <c r="X157" s="1101"/>
      <c r="Y157" s="1101"/>
      <c r="Z157" s="1101"/>
      <c r="AA157" s="1101"/>
      <c r="AB157" s="1101"/>
      <c r="AC157" s="1101"/>
      <c r="AD157" s="1101"/>
      <c r="AE157" s="1101"/>
      <c r="AF157" s="1101"/>
      <c r="AG157" s="1101"/>
      <c r="AH157" s="1101"/>
      <c r="AI157" s="1101"/>
      <c r="AJ157" s="1101"/>
      <c r="AK157" s="670"/>
      <c r="AL157" s="94"/>
      <c r="AM157" s="679" t="b">
        <v>1</v>
      </c>
      <c r="AN157" s="680"/>
      <c r="AO157" s="680"/>
      <c r="AP157" s="680"/>
      <c r="AQ157" s="680"/>
      <c r="AR157" s="680"/>
      <c r="AS157" s="680"/>
      <c r="AT157" s="680"/>
      <c r="AU157" s="680"/>
      <c r="AV157" s="680"/>
      <c r="AW157" s="680"/>
      <c r="AX157" s="680"/>
      <c r="AY157" s="680"/>
    </row>
    <row r="158" spans="1:51" s="95" customFormat="1" ht="27" customHeight="1">
      <c r="A158" s="94"/>
      <c r="B158" s="872" t="s">
        <v>2330</v>
      </c>
      <c r="C158" s="873"/>
      <c r="D158" s="873"/>
      <c r="E158" s="874"/>
      <c r="F158" s="671"/>
      <c r="G158" s="823" t="s">
        <v>2351</v>
      </c>
      <c r="H158" s="823"/>
      <c r="I158" s="823"/>
      <c r="J158" s="823"/>
      <c r="K158" s="823"/>
      <c r="L158" s="823"/>
      <c r="M158" s="823"/>
      <c r="N158" s="823"/>
      <c r="O158" s="823"/>
      <c r="P158" s="823"/>
      <c r="Q158" s="823"/>
      <c r="R158" s="823"/>
      <c r="S158" s="823"/>
      <c r="T158" s="823"/>
      <c r="U158" s="823"/>
      <c r="V158" s="823"/>
      <c r="W158" s="823"/>
      <c r="X158" s="823"/>
      <c r="Y158" s="823"/>
      <c r="Z158" s="823"/>
      <c r="AA158" s="823"/>
      <c r="AB158" s="823"/>
      <c r="AC158" s="823"/>
      <c r="AD158" s="823"/>
      <c r="AE158" s="823"/>
      <c r="AF158" s="823"/>
      <c r="AG158" s="823"/>
      <c r="AH158" s="823"/>
      <c r="AI158" s="823"/>
      <c r="AJ158" s="823"/>
      <c r="AK158" s="824"/>
      <c r="AL158" s="94"/>
      <c r="AM158" s="679" t="b">
        <v>0</v>
      </c>
      <c r="AN158" s="680"/>
      <c r="AO158" s="680"/>
      <c r="AP158" s="680"/>
      <c r="AQ158" s="680"/>
      <c r="AR158" s="680"/>
      <c r="AS158" s="680"/>
      <c r="AT158" s="680"/>
      <c r="AU158" s="680"/>
      <c r="AV158" s="680"/>
      <c r="AW158" s="680"/>
      <c r="AX158" s="680"/>
      <c r="AY158" s="680"/>
    </row>
    <row r="159" spans="1:51" s="95" customFormat="1" ht="13.5" customHeight="1">
      <c r="A159" s="94"/>
      <c r="B159" s="875"/>
      <c r="C159" s="876"/>
      <c r="D159" s="876"/>
      <c r="E159" s="877"/>
      <c r="F159" s="667"/>
      <c r="G159" s="852" t="s">
        <v>96</v>
      </c>
      <c r="H159" s="852"/>
      <c r="I159" s="852"/>
      <c r="J159" s="852"/>
      <c r="K159" s="852"/>
      <c r="L159" s="852"/>
      <c r="M159" s="852"/>
      <c r="N159" s="852"/>
      <c r="O159" s="852"/>
      <c r="P159" s="852"/>
      <c r="Q159" s="852"/>
      <c r="R159" s="852"/>
      <c r="S159" s="852"/>
      <c r="T159" s="852"/>
      <c r="U159" s="852"/>
      <c r="V159" s="852"/>
      <c r="W159" s="852"/>
      <c r="X159" s="852"/>
      <c r="Y159" s="852"/>
      <c r="Z159" s="852"/>
      <c r="AA159" s="852"/>
      <c r="AB159" s="852"/>
      <c r="AC159" s="852"/>
      <c r="AD159" s="852"/>
      <c r="AE159" s="852"/>
      <c r="AF159" s="852"/>
      <c r="AG159" s="852"/>
      <c r="AH159" s="852"/>
      <c r="AI159" s="852"/>
      <c r="AJ159" s="852"/>
      <c r="AK159" s="672"/>
      <c r="AL159" s="94"/>
      <c r="AM159" s="679" t="b">
        <v>0</v>
      </c>
      <c r="AN159" s="769"/>
      <c r="AO159" s="769"/>
      <c r="AP159" s="769"/>
      <c r="AQ159" s="769"/>
      <c r="AR159" s="769"/>
      <c r="AS159" s="769"/>
      <c r="AT159" s="769"/>
      <c r="AU159" s="769"/>
      <c r="AV159" s="769"/>
      <c r="AW159" s="769"/>
      <c r="AX159" s="769"/>
      <c r="AY159" s="769"/>
    </row>
    <row r="160" spans="1:51" s="95" customFormat="1" ht="13.5" customHeight="1">
      <c r="A160" s="94"/>
      <c r="B160" s="875"/>
      <c r="C160" s="876"/>
      <c r="D160" s="876"/>
      <c r="E160" s="877"/>
      <c r="F160" s="667"/>
      <c r="G160" s="852" t="s">
        <v>97</v>
      </c>
      <c r="H160" s="852"/>
      <c r="I160" s="852"/>
      <c r="J160" s="852"/>
      <c r="K160" s="852"/>
      <c r="L160" s="852"/>
      <c r="M160" s="852"/>
      <c r="N160" s="852"/>
      <c r="O160" s="852"/>
      <c r="P160" s="852"/>
      <c r="Q160" s="852"/>
      <c r="R160" s="852"/>
      <c r="S160" s="852"/>
      <c r="T160" s="852"/>
      <c r="U160" s="852"/>
      <c r="V160" s="852"/>
      <c r="W160" s="852"/>
      <c r="X160" s="852"/>
      <c r="Y160" s="852"/>
      <c r="Z160" s="852"/>
      <c r="AA160" s="852"/>
      <c r="AB160" s="852"/>
      <c r="AC160" s="852"/>
      <c r="AD160" s="852"/>
      <c r="AE160" s="852"/>
      <c r="AF160" s="852"/>
      <c r="AG160" s="852"/>
      <c r="AH160" s="852"/>
      <c r="AI160" s="852"/>
      <c r="AJ160" s="852"/>
      <c r="AK160" s="668"/>
      <c r="AL160" s="94"/>
      <c r="AM160" s="679" t="b">
        <v>0</v>
      </c>
      <c r="AN160" s="769"/>
      <c r="AO160" s="769"/>
      <c r="AP160" s="769"/>
      <c r="AQ160" s="769"/>
      <c r="AR160" s="769"/>
      <c r="AS160" s="769"/>
      <c r="AT160" s="769"/>
      <c r="AU160" s="769"/>
      <c r="AV160" s="769"/>
      <c r="AW160" s="769"/>
      <c r="AX160" s="769"/>
      <c r="AY160" s="769"/>
    </row>
    <row r="161" spans="1:51" s="95" customFormat="1" ht="13.5" customHeight="1">
      <c r="A161" s="94"/>
      <c r="B161" s="878"/>
      <c r="C161" s="879"/>
      <c r="D161" s="879"/>
      <c r="E161" s="880"/>
      <c r="F161" s="673"/>
      <c r="G161" s="821" t="s">
        <v>98</v>
      </c>
      <c r="H161" s="821"/>
      <c r="I161" s="821"/>
      <c r="J161" s="821"/>
      <c r="K161" s="821"/>
      <c r="L161" s="821"/>
      <c r="M161" s="821"/>
      <c r="N161" s="821"/>
      <c r="O161" s="821"/>
      <c r="P161" s="821"/>
      <c r="Q161" s="821"/>
      <c r="R161" s="821"/>
      <c r="S161" s="821"/>
      <c r="T161" s="821"/>
      <c r="U161" s="821"/>
      <c r="V161" s="821"/>
      <c r="W161" s="821"/>
      <c r="X161" s="821"/>
      <c r="Y161" s="821"/>
      <c r="Z161" s="821"/>
      <c r="AA161" s="821"/>
      <c r="AB161" s="821"/>
      <c r="AC161" s="821"/>
      <c r="AD161" s="821"/>
      <c r="AE161" s="821"/>
      <c r="AF161" s="821"/>
      <c r="AG161" s="821"/>
      <c r="AH161" s="821"/>
      <c r="AI161" s="821"/>
      <c r="AJ161" s="821"/>
      <c r="AK161" s="822"/>
      <c r="AL161" s="94"/>
      <c r="AM161" s="679" t="b">
        <v>0</v>
      </c>
      <c r="AN161" s="680"/>
      <c r="AO161" s="680"/>
      <c r="AP161" s="680"/>
      <c r="AQ161" s="680"/>
      <c r="AR161" s="680"/>
      <c r="AS161" s="680"/>
      <c r="AT161" s="680"/>
      <c r="AU161" s="680"/>
      <c r="AV161" s="680"/>
      <c r="AW161" s="680"/>
      <c r="AX161" s="680"/>
      <c r="AY161" s="680"/>
    </row>
    <row r="162" spans="1:51" s="95" customFormat="1" ht="13.5" customHeight="1">
      <c r="A162" s="94"/>
      <c r="B162" s="872" t="s">
        <v>2331</v>
      </c>
      <c r="C162" s="873"/>
      <c r="D162" s="873"/>
      <c r="E162" s="874"/>
      <c r="F162" s="674"/>
      <c r="G162" s="881" t="s">
        <v>99</v>
      </c>
      <c r="H162" s="881"/>
      <c r="I162" s="881"/>
      <c r="J162" s="881"/>
      <c r="K162" s="881"/>
      <c r="L162" s="881"/>
      <c r="M162" s="881"/>
      <c r="N162" s="881"/>
      <c r="O162" s="881"/>
      <c r="P162" s="881"/>
      <c r="Q162" s="881"/>
      <c r="R162" s="881"/>
      <c r="S162" s="881"/>
      <c r="T162" s="881"/>
      <c r="U162" s="881"/>
      <c r="V162" s="881"/>
      <c r="W162" s="881"/>
      <c r="X162" s="881"/>
      <c r="Y162" s="881"/>
      <c r="Z162" s="881"/>
      <c r="AA162" s="881"/>
      <c r="AB162" s="881"/>
      <c r="AC162" s="881"/>
      <c r="AD162" s="881"/>
      <c r="AE162" s="881"/>
      <c r="AF162" s="881"/>
      <c r="AG162" s="881"/>
      <c r="AH162" s="881"/>
      <c r="AI162" s="881"/>
      <c r="AJ162" s="881"/>
      <c r="AK162" s="672"/>
      <c r="AL162" s="94"/>
      <c r="AM162" s="679" t="b">
        <v>0</v>
      </c>
      <c r="AN162" s="680"/>
      <c r="AO162" s="680"/>
      <c r="AP162" s="680"/>
      <c r="AQ162" s="680"/>
      <c r="AR162" s="680"/>
      <c r="AS162" s="680"/>
      <c r="AT162" s="680"/>
      <c r="AU162" s="680"/>
      <c r="AV162" s="680"/>
      <c r="AW162" s="680"/>
      <c r="AX162" s="680"/>
      <c r="AY162" s="680"/>
    </row>
    <row r="163" spans="1:51" s="95" customFormat="1" ht="22.5" customHeight="1">
      <c r="A163" s="94"/>
      <c r="B163" s="875"/>
      <c r="C163" s="876"/>
      <c r="D163" s="876"/>
      <c r="E163" s="877"/>
      <c r="F163" s="667"/>
      <c r="G163" s="852" t="s">
        <v>100</v>
      </c>
      <c r="H163" s="852"/>
      <c r="I163" s="852"/>
      <c r="J163" s="852"/>
      <c r="K163" s="852"/>
      <c r="L163" s="852"/>
      <c r="M163" s="852"/>
      <c r="N163" s="852"/>
      <c r="O163" s="852"/>
      <c r="P163" s="852"/>
      <c r="Q163" s="852"/>
      <c r="R163" s="852"/>
      <c r="S163" s="852"/>
      <c r="T163" s="852"/>
      <c r="U163" s="852"/>
      <c r="V163" s="852"/>
      <c r="W163" s="852"/>
      <c r="X163" s="852"/>
      <c r="Y163" s="852"/>
      <c r="Z163" s="852"/>
      <c r="AA163" s="852"/>
      <c r="AB163" s="852"/>
      <c r="AC163" s="852"/>
      <c r="AD163" s="852"/>
      <c r="AE163" s="852"/>
      <c r="AF163" s="852"/>
      <c r="AG163" s="852"/>
      <c r="AH163" s="852"/>
      <c r="AI163" s="852"/>
      <c r="AJ163" s="852"/>
      <c r="AK163" s="668"/>
      <c r="AL163" s="94"/>
      <c r="AM163" s="679" t="b">
        <v>0</v>
      </c>
      <c r="AN163" s="769"/>
      <c r="AO163" s="769"/>
      <c r="AP163" s="769"/>
      <c r="AQ163" s="769"/>
      <c r="AR163" s="769"/>
      <c r="AS163" s="769"/>
      <c r="AT163" s="769"/>
      <c r="AU163" s="769"/>
      <c r="AV163" s="769"/>
      <c r="AW163" s="769"/>
      <c r="AX163" s="769"/>
      <c r="AY163" s="769"/>
    </row>
    <row r="164" spans="1:51" s="95" customFormat="1" ht="13.5" customHeight="1">
      <c r="A164" s="94"/>
      <c r="B164" s="875"/>
      <c r="C164" s="876"/>
      <c r="D164" s="876"/>
      <c r="E164" s="877"/>
      <c r="F164" s="667"/>
      <c r="G164" s="852" t="s">
        <v>101</v>
      </c>
      <c r="H164" s="852"/>
      <c r="I164" s="852"/>
      <c r="J164" s="852"/>
      <c r="K164" s="852"/>
      <c r="L164" s="852"/>
      <c r="M164" s="852"/>
      <c r="N164" s="852"/>
      <c r="O164" s="852"/>
      <c r="P164" s="852"/>
      <c r="Q164" s="852"/>
      <c r="R164" s="852"/>
      <c r="S164" s="852"/>
      <c r="T164" s="852"/>
      <c r="U164" s="852"/>
      <c r="V164" s="852"/>
      <c r="W164" s="852"/>
      <c r="X164" s="852"/>
      <c r="Y164" s="852"/>
      <c r="Z164" s="852"/>
      <c r="AA164" s="852"/>
      <c r="AB164" s="852"/>
      <c r="AC164" s="852"/>
      <c r="AD164" s="852"/>
      <c r="AE164" s="852"/>
      <c r="AF164" s="852"/>
      <c r="AG164" s="852"/>
      <c r="AH164" s="852"/>
      <c r="AI164" s="852"/>
      <c r="AJ164" s="852"/>
      <c r="AK164" s="668"/>
      <c r="AL164" s="94"/>
      <c r="AM164" s="679" t="b">
        <v>0</v>
      </c>
      <c r="AN164" s="769"/>
      <c r="AO164" s="769"/>
      <c r="AP164" s="769"/>
      <c r="AQ164" s="769"/>
      <c r="AR164" s="769"/>
      <c r="AS164" s="769"/>
      <c r="AT164" s="769"/>
      <c r="AU164" s="769"/>
      <c r="AV164" s="769"/>
      <c r="AW164" s="769"/>
      <c r="AX164" s="769"/>
      <c r="AY164" s="769"/>
    </row>
    <row r="165" spans="1:51" s="95" customFormat="1" ht="13.5" customHeight="1">
      <c r="A165" s="94"/>
      <c r="B165" s="875"/>
      <c r="C165" s="876"/>
      <c r="D165" s="876"/>
      <c r="E165" s="877" t="b">
        <v>0</v>
      </c>
      <c r="F165" s="667"/>
      <c r="G165" s="851" t="s">
        <v>102</v>
      </c>
      <c r="H165" s="851"/>
      <c r="I165" s="851"/>
      <c r="J165" s="851"/>
      <c r="K165" s="851"/>
      <c r="L165" s="851"/>
      <c r="M165" s="851"/>
      <c r="N165" s="851"/>
      <c r="O165" s="851"/>
      <c r="P165" s="851"/>
      <c r="Q165" s="851"/>
      <c r="R165" s="851"/>
      <c r="S165" s="851"/>
      <c r="T165" s="851"/>
      <c r="U165" s="851"/>
      <c r="V165" s="851"/>
      <c r="W165" s="851"/>
      <c r="X165" s="851"/>
      <c r="Y165" s="851"/>
      <c r="Z165" s="851"/>
      <c r="AA165" s="851"/>
      <c r="AB165" s="851"/>
      <c r="AC165" s="851"/>
      <c r="AD165" s="851"/>
      <c r="AE165" s="851"/>
      <c r="AF165" s="851"/>
      <c r="AG165" s="851"/>
      <c r="AH165" s="851"/>
      <c r="AI165" s="851"/>
      <c r="AJ165" s="851"/>
      <c r="AK165" s="668"/>
      <c r="AL165" s="94"/>
      <c r="AM165" s="679" t="b">
        <v>0</v>
      </c>
      <c r="AN165" s="665"/>
      <c r="AO165" s="665"/>
      <c r="AP165" s="665"/>
      <c r="AQ165" s="665"/>
      <c r="AR165" s="665"/>
      <c r="AS165" s="665"/>
      <c r="AT165" s="665"/>
      <c r="AU165" s="665"/>
      <c r="AV165" s="665"/>
      <c r="AW165" s="665"/>
      <c r="AX165" s="665"/>
      <c r="AY165" s="665"/>
    </row>
    <row r="166" spans="1:51" s="95" customFormat="1" ht="13.5" customHeight="1">
      <c r="A166" s="94"/>
      <c r="B166" s="878"/>
      <c r="C166" s="879"/>
      <c r="D166" s="879"/>
      <c r="E166" s="880" t="b">
        <v>0</v>
      </c>
      <c r="F166" s="667"/>
      <c r="G166" s="1094" t="s">
        <v>2327</v>
      </c>
      <c r="H166" s="1094"/>
      <c r="I166" s="1094"/>
      <c r="J166" s="1094"/>
      <c r="K166" s="1094"/>
      <c r="L166" s="1094"/>
      <c r="M166" s="1094"/>
      <c r="N166" s="1094"/>
      <c r="O166" s="1094"/>
      <c r="P166" s="1094"/>
      <c r="Q166" s="1094"/>
      <c r="R166" s="1094"/>
      <c r="S166" s="1094"/>
      <c r="T166" s="1094"/>
      <c r="U166" s="1094"/>
      <c r="V166" s="1094"/>
      <c r="W166" s="1094"/>
      <c r="X166" s="1094"/>
      <c r="Y166" s="1094"/>
      <c r="Z166" s="1094"/>
      <c r="AA166" s="1094"/>
      <c r="AB166" s="1094"/>
      <c r="AC166" s="1094"/>
      <c r="AD166" s="1094"/>
      <c r="AE166" s="1094"/>
      <c r="AF166" s="1094"/>
      <c r="AG166" s="1094"/>
      <c r="AH166" s="1094"/>
      <c r="AI166" s="1094"/>
      <c r="AJ166" s="1094"/>
      <c r="AK166" s="1095"/>
      <c r="AL166" s="94"/>
      <c r="AM166" s="679" t="b">
        <v>0</v>
      </c>
      <c r="AN166" s="680"/>
      <c r="AO166" s="680"/>
      <c r="AP166" s="680"/>
      <c r="AQ166" s="680"/>
      <c r="AR166" s="680"/>
      <c r="AS166" s="680"/>
      <c r="AT166" s="680"/>
      <c r="AU166" s="680"/>
      <c r="AV166" s="680"/>
      <c r="AW166" s="680"/>
      <c r="AX166" s="680"/>
      <c r="AY166" s="680"/>
    </row>
    <row r="167" spans="1:51" s="95" customFormat="1" ht="21" customHeight="1">
      <c r="A167" s="94"/>
      <c r="B167" s="872" t="s">
        <v>2332</v>
      </c>
      <c r="C167" s="873"/>
      <c r="D167" s="873"/>
      <c r="E167" s="874"/>
      <c r="F167" s="671"/>
      <c r="G167" s="853" t="s">
        <v>2328</v>
      </c>
      <c r="H167" s="853"/>
      <c r="I167" s="853"/>
      <c r="J167" s="853"/>
      <c r="K167" s="853"/>
      <c r="L167" s="853"/>
      <c r="M167" s="853"/>
      <c r="N167" s="853"/>
      <c r="O167" s="853"/>
      <c r="P167" s="853"/>
      <c r="Q167" s="853"/>
      <c r="R167" s="853"/>
      <c r="S167" s="853"/>
      <c r="T167" s="853"/>
      <c r="U167" s="853"/>
      <c r="V167" s="853"/>
      <c r="W167" s="853"/>
      <c r="X167" s="853"/>
      <c r="Y167" s="853"/>
      <c r="Z167" s="853"/>
      <c r="AA167" s="853"/>
      <c r="AB167" s="853"/>
      <c r="AC167" s="853"/>
      <c r="AD167" s="853"/>
      <c r="AE167" s="853"/>
      <c r="AF167" s="853"/>
      <c r="AG167" s="853"/>
      <c r="AH167" s="853"/>
      <c r="AI167" s="853"/>
      <c r="AJ167" s="853"/>
      <c r="AK167" s="672"/>
      <c r="AL167" s="94"/>
      <c r="AM167" s="679" t="b">
        <v>0</v>
      </c>
      <c r="AN167" s="680"/>
      <c r="AO167" s="680"/>
      <c r="AP167" s="680"/>
      <c r="AQ167" s="680"/>
      <c r="AR167" s="680"/>
      <c r="AS167" s="680"/>
      <c r="AT167" s="680"/>
      <c r="AU167" s="680"/>
      <c r="AV167" s="680"/>
      <c r="AW167" s="680"/>
      <c r="AX167" s="680"/>
      <c r="AY167" s="680"/>
    </row>
    <row r="168" spans="1:51" s="95" customFormat="1" ht="13.5" customHeight="1">
      <c r="A168" s="94"/>
      <c r="B168" s="875"/>
      <c r="C168" s="876"/>
      <c r="D168" s="876"/>
      <c r="E168" s="877"/>
      <c r="F168" s="667"/>
      <c r="G168" s="851" t="s">
        <v>110</v>
      </c>
      <c r="H168" s="851"/>
      <c r="I168" s="851"/>
      <c r="J168" s="851"/>
      <c r="K168" s="851"/>
      <c r="L168" s="851"/>
      <c r="M168" s="851"/>
      <c r="N168" s="851"/>
      <c r="O168" s="851"/>
      <c r="P168" s="851"/>
      <c r="Q168" s="851"/>
      <c r="R168" s="851"/>
      <c r="S168" s="851"/>
      <c r="T168" s="851"/>
      <c r="U168" s="851"/>
      <c r="V168" s="851"/>
      <c r="W168" s="851"/>
      <c r="X168" s="851"/>
      <c r="Y168" s="851"/>
      <c r="Z168" s="851"/>
      <c r="AA168" s="851"/>
      <c r="AB168" s="851"/>
      <c r="AC168" s="851"/>
      <c r="AD168" s="851"/>
      <c r="AE168" s="851"/>
      <c r="AF168" s="851"/>
      <c r="AG168" s="851"/>
      <c r="AH168" s="851"/>
      <c r="AI168" s="851"/>
      <c r="AJ168" s="851"/>
      <c r="AK168" s="672"/>
      <c r="AL168" s="84"/>
      <c r="AM168" s="679" t="b">
        <v>0</v>
      </c>
      <c r="AN168" s="769"/>
      <c r="AO168" s="769"/>
      <c r="AP168" s="769"/>
      <c r="AQ168" s="769"/>
      <c r="AR168" s="769"/>
      <c r="AS168" s="769"/>
      <c r="AT168" s="769"/>
      <c r="AU168" s="769"/>
      <c r="AV168" s="769"/>
      <c r="AW168" s="769"/>
      <c r="AX168" s="769"/>
      <c r="AY168" s="769"/>
    </row>
    <row r="169" spans="1:51" s="95" customFormat="1" ht="13.5" customHeight="1">
      <c r="A169" s="94"/>
      <c r="B169" s="875"/>
      <c r="C169" s="876"/>
      <c r="D169" s="876"/>
      <c r="E169" s="877" t="b">
        <v>1</v>
      </c>
      <c r="F169" s="667"/>
      <c r="G169" s="851" t="s">
        <v>103</v>
      </c>
      <c r="H169" s="851"/>
      <c r="I169" s="851"/>
      <c r="J169" s="851"/>
      <c r="K169" s="851"/>
      <c r="L169" s="851"/>
      <c r="M169" s="851"/>
      <c r="N169" s="851"/>
      <c r="O169" s="851"/>
      <c r="P169" s="851"/>
      <c r="Q169" s="851"/>
      <c r="R169" s="851"/>
      <c r="S169" s="851"/>
      <c r="T169" s="851"/>
      <c r="U169" s="851"/>
      <c r="V169" s="851"/>
      <c r="W169" s="851"/>
      <c r="X169" s="851"/>
      <c r="Y169" s="851"/>
      <c r="Z169" s="851"/>
      <c r="AA169" s="851"/>
      <c r="AB169" s="851"/>
      <c r="AC169" s="851"/>
      <c r="AD169" s="851"/>
      <c r="AE169" s="851"/>
      <c r="AF169" s="851"/>
      <c r="AG169" s="851"/>
      <c r="AH169" s="851"/>
      <c r="AI169" s="851"/>
      <c r="AJ169" s="851"/>
      <c r="AK169" s="676"/>
      <c r="AL169" s="94"/>
      <c r="AM169" s="679" t="b">
        <v>0</v>
      </c>
      <c r="AN169" s="769"/>
      <c r="AO169" s="769"/>
      <c r="AP169" s="769"/>
      <c r="AQ169" s="769"/>
      <c r="AR169" s="769"/>
      <c r="AS169" s="769"/>
      <c r="AT169" s="769"/>
      <c r="AU169" s="769"/>
      <c r="AV169" s="769"/>
      <c r="AW169" s="769"/>
      <c r="AX169" s="769"/>
      <c r="AY169" s="769"/>
    </row>
    <row r="170" spans="1:51" s="95" customFormat="1" ht="13.5" customHeight="1">
      <c r="A170" s="94"/>
      <c r="B170" s="878"/>
      <c r="C170" s="879"/>
      <c r="D170" s="879"/>
      <c r="E170" s="880"/>
      <c r="F170" s="673"/>
      <c r="G170" s="821" t="s">
        <v>104</v>
      </c>
      <c r="H170" s="821"/>
      <c r="I170" s="821"/>
      <c r="J170" s="821"/>
      <c r="K170" s="821"/>
      <c r="L170" s="821"/>
      <c r="M170" s="821"/>
      <c r="N170" s="821"/>
      <c r="O170" s="821"/>
      <c r="P170" s="821"/>
      <c r="Q170" s="821"/>
      <c r="R170" s="821"/>
      <c r="S170" s="821"/>
      <c r="T170" s="821"/>
      <c r="U170" s="821"/>
      <c r="V170" s="821"/>
      <c r="W170" s="821"/>
      <c r="X170" s="821"/>
      <c r="Y170" s="821"/>
      <c r="Z170" s="821"/>
      <c r="AA170" s="821"/>
      <c r="AB170" s="821"/>
      <c r="AC170" s="821"/>
      <c r="AD170" s="821"/>
      <c r="AE170" s="821"/>
      <c r="AF170" s="821"/>
      <c r="AG170" s="821"/>
      <c r="AH170" s="821"/>
      <c r="AI170" s="821"/>
      <c r="AJ170" s="821"/>
      <c r="AK170" s="822"/>
      <c r="AL170" s="94"/>
      <c r="AM170" s="679" t="b">
        <v>1</v>
      </c>
      <c r="AN170" s="680"/>
      <c r="AO170" s="680"/>
      <c r="AP170" s="680"/>
      <c r="AQ170" s="680"/>
      <c r="AR170" s="680"/>
      <c r="AS170" s="680"/>
      <c r="AT170" s="680"/>
      <c r="AU170" s="680"/>
      <c r="AV170" s="680"/>
      <c r="AW170" s="680"/>
      <c r="AX170" s="680"/>
      <c r="AY170" s="680"/>
    </row>
    <row r="171" spans="1:51" s="95" customFormat="1" ht="13.5" customHeight="1">
      <c r="A171" s="94"/>
      <c r="B171" s="872" t="s">
        <v>2333</v>
      </c>
      <c r="C171" s="873"/>
      <c r="D171" s="873"/>
      <c r="E171" s="874"/>
      <c r="F171" s="674"/>
      <c r="G171" s="823" t="s">
        <v>105</v>
      </c>
      <c r="H171" s="823"/>
      <c r="I171" s="823"/>
      <c r="J171" s="823"/>
      <c r="K171" s="823"/>
      <c r="L171" s="823"/>
      <c r="M171" s="823"/>
      <c r="N171" s="823"/>
      <c r="O171" s="823"/>
      <c r="P171" s="823"/>
      <c r="Q171" s="823"/>
      <c r="R171" s="823"/>
      <c r="S171" s="823"/>
      <c r="T171" s="823"/>
      <c r="U171" s="823"/>
      <c r="V171" s="823"/>
      <c r="W171" s="823"/>
      <c r="X171" s="823"/>
      <c r="Y171" s="823"/>
      <c r="Z171" s="823"/>
      <c r="AA171" s="823"/>
      <c r="AB171" s="823"/>
      <c r="AC171" s="823"/>
      <c r="AD171" s="823"/>
      <c r="AE171" s="823"/>
      <c r="AF171" s="823"/>
      <c r="AG171" s="823"/>
      <c r="AH171" s="823"/>
      <c r="AI171" s="823"/>
      <c r="AJ171" s="823"/>
      <c r="AK171" s="672"/>
      <c r="AL171" s="94"/>
      <c r="AM171" s="679" t="b">
        <v>1</v>
      </c>
      <c r="AN171" s="680"/>
      <c r="AO171" s="680"/>
      <c r="AP171" s="680"/>
      <c r="AQ171" s="680"/>
      <c r="AR171" s="680"/>
      <c r="AS171" s="680"/>
      <c r="AT171" s="680"/>
      <c r="AU171" s="680"/>
      <c r="AV171" s="680"/>
      <c r="AW171" s="680"/>
      <c r="AX171" s="680"/>
      <c r="AY171" s="680"/>
    </row>
    <row r="172" spans="1:51" s="95" customFormat="1" ht="21" customHeight="1">
      <c r="A172" s="94"/>
      <c r="B172" s="875"/>
      <c r="C172" s="876"/>
      <c r="D172" s="876"/>
      <c r="E172" s="877" t="b">
        <v>1</v>
      </c>
      <c r="F172" s="667"/>
      <c r="G172" s="851" t="s">
        <v>106</v>
      </c>
      <c r="H172" s="851"/>
      <c r="I172" s="851"/>
      <c r="J172" s="851"/>
      <c r="K172" s="851"/>
      <c r="L172" s="851"/>
      <c r="M172" s="851"/>
      <c r="N172" s="851"/>
      <c r="O172" s="851"/>
      <c r="P172" s="851"/>
      <c r="Q172" s="851"/>
      <c r="R172" s="851"/>
      <c r="S172" s="851"/>
      <c r="T172" s="851"/>
      <c r="U172" s="851"/>
      <c r="V172" s="851"/>
      <c r="W172" s="851"/>
      <c r="X172" s="851"/>
      <c r="Y172" s="851"/>
      <c r="Z172" s="851"/>
      <c r="AA172" s="851"/>
      <c r="AB172" s="851"/>
      <c r="AC172" s="851"/>
      <c r="AD172" s="851"/>
      <c r="AE172" s="851"/>
      <c r="AF172" s="851"/>
      <c r="AG172" s="851"/>
      <c r="AH172" s="851"/>
      <c r="AI172" s="851"/>
      <c r="AJ172" s="851"/>
      <c r="AK172" s="668"/>
      <c r="AL172" s="94"/>
      <c r="AM172" s="679" t="b">
        <v>1</v>
      </c>
      <c r="AN172" s="769"/>
      <c r="AO172" s="769"/>
      <c r="AP172" s="769"/>
      <c r="AQ172" s="769"/>
      <c r="AR172" s="769"/>
      <c r="AS172" s="769"/>
      <c r="AT172" s="769"/>
      <c r="AU172" s="769"/>
      <c r="AV172" s="769"/>
      <c r="AW172" s="769"/>
      <c r="AX172" s="769"/>
      <c r="AY172" s="769"/>
    </row>
    <row r="173" spans="1:51" s="95" customFormat="1" ht="13.5" customHeight="1">
      <c r="A173" s="94"/>
      <c r="B173" s="875"/>
      <c r="C173" s="876"/>
      <c r="D173" s="876"/>
      <c r="E173" s="877"/>
      <c r="F173" s="667"/>
      <c r="G173" s="851" t="s">
        <v>107</v>
      </c>
      <c r="H173" s="851"/>
      <c r="I173" s="851"/>
      <c r="J173" s="851"/>
      <c r="K173" s="851"/>
      <c r="L173" s="851"/>
      <c r="M173" s="851"/>
      <c r="N173" s="851"/>
      <c r="O173" s="851"/>
      <c r="P173" s="851"/>
      <c r="Q173" s="851"/>
      <c r="R173" s="851"/>
      <c r="S173" s="851"/>
      <c r="T173" s="851"/>
      <c r="U173" s="851"/>
      <c r="V173" s="851"/>
      <c r="W173" s="851"/>
      <c r="X173" s="851"/>
      <c r="Y173" s="851"/>
      <c r="Z173" s="851"/>
      <c r="AA173" s="851"/>
      <c r="AB173" s="851"/>
      <c r="AC173" s="851"/>
      <c r="AD173" s="851"/>
      <c r="AE173" s="851"/>
      <c r="AF173" s="851"/>
      <c r="AG173" s="851"/>
      <c r="AH173" s="851"/>
      <c r="AI173" s="851"/>
      <c r="AJ173" s="851"/>
      <c r="AK173" s="668"/>
      <c r="AL173" s="94"/>
      <c r="AM173" s="679" t="b">
        <v>0</v>
      </c>
      <c r="AN173" s="769"/>
      <c r="AO173" s="769"/>
      <c r="AP173" s="769"/>
      <c r="AQ173" s="769"/>
      <c r="AR173" s="769"/>
      <c r="AS173" s="769"/>
      <c r="AT173" s="769"/>
      <c r="AU173" s="769"/>
      <c r="AV173" s="769"/>
      <c r="AW173" s="769"/>
      <c r="AX173" s="769"/>
      <c r="AY173" s="769"/>
    </row>
    <row r="174" spans="1:51" s="95" customFormat="1" ht="13.5" customHeight="1">
      <c r="A174" s="94"/>
      <c r="B174" s="878"/>
      <c r="C174" s="879"/>
      <c r="D174" s="879"/>
      <c r="E174" s="880" t="b">
        <v>1</v>
      </c>
      <c r="F174" s="673"/>
      <c r="G174" s="821" t="s">
        <v>108</v>
      </c>
      <c r="H174" s="821"/>
      <c r="I174" s="821"/>
      <c r="J174" s="821"/>
      <c r="K174" s="821"/>
      <c r="L174" s="821"/>
      <c r="M174" s="821"/>
      <c r="N174" s="821"/>
      <c r="O174" s="821"/>
      <c r="P174" s="821"/>
      <c r="Q174" s="821"/>
      <c r="R174" s="821"/>
      <c r="S174" s="821"/>
      <c r="T174" s="821"/>
      <c r="U174" s="821"/>
      <c r="V174" s="821"/>
      <c r="W174" s="821"/>
      <c r="X174" s="821"/>
      <c r="Y174" s="821"/>
      <c r="Z174" s="821"/>
      <c r="AA174" s="821"/>
      <c r="AB174" s="821"/>
      <c r="AC174" s="821"/>
      <c r="AD174" s="821"/>
      <c r="AE174" s="821"/>
      <c r="AF174" s="821"/>
      <c r="AG174" s="821"/>
      <c r="AH174" s="821"/>
      <c r="AI174" s="821"/>
      <c r="AJ174" s="821"/>
      <c r="AK174" s="675"/>
      <c r="AL174" s="94"/>
      <c r="AM174" s="679" t="b">
        <v>0</v>
      </c>
      <c r="AN174" s="680"/>
      <c r="AO174" s="680"/>
      <c r="AP174" s="680"/>
      <c r="AQ174" s="680"/>
      <c r="AR174" s="680"/>
      <c r="AS174" s="680"/>
      <c r="AT174" s="680"/>
      <c r="AU174" s="680"/>
      <c r="AV174" s="680"/>
      <c r="AW174" s="680"/>
      <c r="AX174" s="680"/>
      <c r="AY174" s="680"/>
    </row>
    <row r="175" spans="1:51" s="95" customFormat="1" ht="13.5" customHeight="1">
      <c r="A175" s="94"/>
      <c r="B175" s="872" t="s">
        <v>2334</v>
      </c>
      <c r="C175" s="873"/>
      <c r="D175" s="873"/>
      <c r="E175" s="874"/>
      <c r="F175" s="674"/>
      <c r="G175" s="823" t="s">
        <v>2352</v>
      </c>
      <c r="H175" s="823"/>
      <c r="I175" s="823"/>
      <c r="J175" s="823"/>
      <c r="K175" s="823"/>
      <c r="L175" s="823"/>
      <c r="M175" s="823"/>
      <c r="N175" s="823"/>
      <c r="O175" s="823"/>
      <c r="P175" s="823"/>
      <c r="Q175" s="823"/>
      <c r="R175" s="823"/>
      <c r="S175" s="823"/>
      <c r="T175" s="823"/>
      <c r="U175" s="823"/>
      <c r="V175" s="823"/>
      <c r="W175" s="823"/>
      <c r="X175" s="823"/>
      <c r="Y175" s="823"/>
      <c r="Z175" s="823"/>
      <c r="AA175" s="823"/>
      <c r="AB175" s="823"/>
      <c r="AC175" s="823"/>
      <c r="AD175" s="823"/>
      <c r="AE175" s="823"/>
      <c r="AF175" s="823"/>
      <c r="AG175" s="823"/>
      <c r="AH175" s="823"/>
      <c r="AI175" s="823"/>
      <c r="AJ175" s="823"/>
      <c r="AK175" s="824"/>
      <c r="AL175" s="287"/>
      <c r="AM175" s="679" t="b">
        <v>0</v>
      </c>
      <c r="AN175" s="548"/>
      <c r="AO175" s="548"/>
      <c r="AP175" s="548"/>
      <c r="AQ175" s="680"/>
      <c r="AR175" s="680"/>
      <c r="AS175" s="680"/>
      <c r="AT175" s="680"/>
      <c r="AU175" s="680"/>
      <c r="AV175" s="680"/>
      <c r="AW175" s="680"/>
      <c r="AX175" s="680"/>
      <c r="AY175" s="680"/>
    </row>
    <row r="176" spans="1:51" ht="13.5" customHeight="1">
      <c r="A176" s="84"/>
      <c r="B176" s="875"/>
      <c r="C176" s="876"/>
      <c r="D176" s="876"/>
      <c r="E176" s="877"/>
      <c r="F176" s="667"/>
      <c r="G176" s="851" t="s">
        <v>111</v>
      </c>
      <c r="H176" s="851"/>
      <c r="I176" s="851"/>
      <c r="J176" s="851"/>
      <c r="K176" s="851"/>
      <c r="L176" s="851"/>
      <c r="M176" s="851"/>
      <c r="N176" s="851"/>
      <c r="O176" s="851"/>
      <c r="P176" s="851"/>
      <c r="Q176" s="851"/>
      <c r="R176" s="851"/>
      <c r="S176" s="851"/>
      <c r="T176" s="851"/>
      <c r="U176" s="851"/>
      <c r="V176" s="851"/>
      <c r="W176" s="851"/>
      <c r="X176" s="851"/>
      <c r="Y176" s="851"/>
      <c r="Z176" s="851"/>
      <c r="AA176" s="851"/>
      <c r="AB176" s="851"/>
      <c r="AC176" s="851"/>
      <c r="AD176" s="851"/>
      <c r="AE176" s="851"/>
      <c r="AF176" s="851"/>
      <c r="AG176" s="851"/>
      <c r="AH176" s="851"/>
      <c r="AI176" s="851"/>
      <c r="AJ176" s="851"/>
      <c r="AK176" s="668"/>
      <c r="AL176" s="94"/>
      <c r="AM176" s="679" t="b">
        <v>0</v>
      </c>
      <c r="AN176" s="769"/>
      <c r="AO176" s="769"/>
      <c r="AP176" s="769"/>
      <c r="AQ176" s="769"/>
      <c r="AR176" s="769"/>
      <c r="AS176" s="769"/>
      <c r="AT176" s="769"/>
      <c r="AU176" s="769"/>
      <c r="AV176" s="769"/>
      <c r="AW176" s="769"/>
      <c r="AX176" s="769"/>
      <c r="AY176" s="769"/>
    </row>
    <row r="177" spans="1:55" ht="13.5" customHeight="1">
      <c r="A177" s="84"/>
      <c r="B177" s="875"/>
      <c r="C177" s="876"/>
      <c r="D177" s="876"/>
      <c r="E177" s="877"/>
      <c r="F177" s="667"/>
      <c r="G177" s="851" t="s">
        <v>2353</v>
      </c>
      <c r="H177" s="851"/>
      <c r="I177" s="851"/>
      <c r="J177" s="851"/>
      <c r="K177" s="851"/>
      <c r="L177" s="851"/>
      <c r="M177" s="851"/>
      <c r="N177" s="851"/>
      <c r="O177" s="851"/>
      <c r="P177" s="851"/>
      <c r="Q177" s="851"/>
      <c r="R177" s="851"/>
      <c r="S177" s="851"/>
      <c r="T177" s="851"/>
      <c r="U177" s="851"/>
      <c r="V177" s="851"/>
      <c r="W177" s="851"/>
      <c r="X177" s="851"/>
      <c r="Y177" s="851"/>
      <c r="Z177" s="851"/>
      <c r="AA177" s="851"/>
      <c r="AB177" s="851"/>
      <c r="AC177" s="851"/>
      <c r="AD177" s="851"/>
      <c r="AE177" s="851"/>
      <c r="AF177" s="851"/>
      <c r="AG177" s="851"/>
      <c r="AH177" s="851"/>
      <c r="AI177" s="851"/>
      <c r="AJ177" s="851"/>
      <c r="AK177" s="668"/>
      <c r="AL177" s="94"/>
      <c r="AM177" s="679" t="b">
        <v>0</v>
      </c>
      <c r="AN177" s="769"/>
      <c r="AO177" s="769"/>
      <c r="AP177" s="769"/>
      <c r="AQ177" s="769"/>
      <c r="AR177" s="769"/>
      <c r="AS177" s="769"/>
      <c r="AT177" s="769"/>
      <c r="AU177" s="769"/>
      <c r="AV177" s="769"/>
      <c r="AW177" s="769"/>
      <c r="AX177" s="769"/>
      <c r="AY177" s="769"/>
    </row>
    <row r="178" spans="1:55" ht="13.5" customHeight="1" thickBot="1">
      <c r="A178" s="84"/>
      <c r="B178" s="878"/>
      <c r="C178" s="879"/>
      <c r="D178" s="879"/>
      <c r="E178" s="880" t="b">
        <v>1</v>
      </c>
      <c r="F178" s="678"/>
      <c r="G178" s="871" t="s">
        <v>2348</v>
      </c>
      <c r="H178" s="871"/>
      <c r="I178" s="871"/>
      <c r="J178" s="871"/>
      <c r="K178" s="871"/>
      <c r="L178" s="871"/>
      <c r="M178" s="871"/>
      <c r="N178" s="871"/>
      <c r="O178" s="871"/>
      <c r="P178" s="871"/>
      <c r="Q178" s="871"/>
      <c r="R178" s="871"/>
      <c r="S178" s="871"/>
      <c r="T178" s="871"/>
      <c r="U178" s="871"/>
      <c r="V178" s="871"/>
      <c r="W178" s="871"/>
      <c r="X178" s="871"/>
      <c r="Y178" s="871"/>
      <c r="Z178" s="871"/>
      <c r="AA178" s="871"/>
      <c r="AB178" s="871"/>
      <c r="AC178" s="871"/>
      <c r="AD178" s="871"/>
      <c r="AE178" s="871"/>
      <c r="AF178" s="871"/>
      <c r="AG178" s="871"/>
      <c r="AH178" s="871"/>
      <c r="AI178" s="871"/>
      <c r="AJ178" s="871"/>
      <c r="AK178" s="677"/>
      <c r="AL178" s="84"/>
      <c r="AM178" s="82" t="b">
        <v>0</v>
      </c>
    </row>
    <row r="179" spans="1:55" ht="6.75" customHeight="1">
      <c r="A179" s="84"/>
      <c r="B179" s="289"/>
      <c r="C179" s="289"/>
      <c r="D179" s="289"/>
      <c r="E179" s="289"/>
      <c r="F179" s="289"/>
      <c r="G179" s="289"/>
      <c r="H179" s="289"/>
      <c r="I179" s="289"/>
      <c r="J179" s="289"/>
      <c r="K179" s="289"/>
      <c r="L179" s="289"/>
      <c r="M179" s="289"/>
      <c r="N179" s="289"/>
      <c r="O179" s="289"/>
      <c r="P179" s="289"/>
      <c r="Q179" s="289"/>
      <c r="R179" s="289"/>
      <c r="S179" s="289"/>
      <c r="T179" s="289"/>
      <c r="U179" s="289"/>
      <c r="V179" s="289"/>
      <c r="W179" s="289"/>
      <c r="X179" s="289"/>
      <c r="Y179" s="289"/>
      <c r="Z179" s="289"/>
      <c r="AA179" s="289"/>
      <c r="AB179" s="289"/>
      <c r="AC179" s="289"/>
      <c r="AD179" s="289"/>
      <c r="AE179" s="289"/>
      <c r="AF179" s="289"/>
      <c r="AG179" s="289"/>
      <c r="AH179" s="289"/>
      <c r="AI179" s="289"/>
      <c r="AJ179" s="289"/>
      <c r="AK179" s="289"/>
      <c r="AL179" s="84"/>
      <c r="AM179" s="290"/>
      <c r="AO179" s="290"/>
      <c r="AP179" s="290"/>
      <c r="AQ179" s="290"/>
      <c r="AR179" s="290"/>
      <c r="AS179" s="290"/>
      <c r="AT179" s="290"/>
      <c r="AU179" s="290"/>
      <c r="AV179" s="290"/>
      <c r="AW179" s="290"/>
      <c r="AX179" s="290"/>
      <c r="AY179" s="290"/>
      <c r="AZ179" s="290"/>
      <c r="BB179" s="290"/>
      <c r="BC179" s="290"/>
    </row>
    <row r="180" spans="1:55" s="292" customFormat="1" ht="16.5" customHeight="1" thickBot="1">
      <c r="A180" s="291"/>
      <c r="B180" s="863" t="s">
        <v>1990</v>
      </c>
      <c r="C180" s="863"/>
      <c r="D180" s="863"/>
      <c r="E180" s="863" t="b">
        <v>1</v>
      </c>
      <c r="F180" s="863"/>
      <c r="G180" s="863"/>
      <c r="H180" s="863"/>
      <c r="I180" s="863"/>
      <c r="J180" s="863"/>
      <c r="K180" s="863"/>
      <c r="L180" s="863"/>
      <c r="M180" s="863"/>
      <c r="N180" s="863"/>
      <c r="O180" s="863"/>
      <c r="P180" s="863"/>
      <c r="Q180" s="863"/>
      <c r="R180" s="863"/>
      <c r="S180" s="863"/>
      <c r="T180" s="863"/>
      <c r="U180" s="863"/>
      <c r="V180" s="863"/>
      <c r="W180" s="863"/>
      <c r="X180" s="863"/>
      <c r="Y180" s="863"/>
      <c r="Z180" s="863"/>
      <c r="AA180" s="863"/>
      <c r="AB180" s="863"/>
      <c r="AC180" s="863"/>
      <c r="AD180" s="863"/>
      <c r="AE180" s="863"/>
      <c r="AF180" s="863"/>
      <c r="AG180" s="863"/>
      <c r="AH180" s="863"/>
      <c r="AI180" s="863"/>
      <c r="AJ180" s="863"/>
      <c r="AK180" s="863"/>
      <c r="AL180" s="195"/>
      <c r="AN180" s="293"/>
    </row>
    <row r="181" spans="1:55" s="290" customFormat="1" ht="15.75" customHeight="1" thickBot="1">
      <c r="A181" s="287"/>
      <c r="B181" s="294" t="s">
        <v>41</v>
      </c>
      <c r="C181" s="139" t="s">
        <v>2016</v>
      </c>
      <c r="D181" s="86"/>
      <c r="E181" s="86"/>
      <c r="F181" s="86"/>
      <c r="G181" s="86"/>
      <c r="H181" s="86"/>
      <c r="I181" s="86"/>
      <c r="J181" s="86"/>
      <c r="K181" s="86"/>
      <c r="L181" s="86"/>
      <c r="M181" s="86"/>
      <c r="N181" s="86"/>
      <c r="O181" s="86"/>
      <c r="P181" s="86"/>
      <c r="Q181" s="86"/>
      <c r="R181" s="86"/>
      <c r="S181" s="86"/>
      <c r="T181" s="86"/>
      <c r="U181" s="86"/>
      <c r="V181" s="86"/>
      <c r="W181" s="86"/>
      <c r="X181" s="86"/>
      <c r="Y181" s="86"/>
      <c r="Z181" s="86"/>
      <c r="AA181" s="86"/>
      <c r="AB181" s="86"/>
      <c r="AC181" s="86"/>
      <c r="AD181" s="86"/>
      <c r="AE181" s="86"/>
      <c r="AF181" s="86"/>
      <c r="AG181" s="86"/>
      <c r="AH181" s="86"/>
      <c r="AI181" s="86"/>
      <c r="AJ181" s="86"/>
      <c r="AK181" s="283" t="str">
        <f>IF(AI147="該当","",IF(OR(AM182=TRUE,AM183=TRUE),"○","×"))</f>
        <v>○</v>
      </c>
      <c r="AL181" s="84"/>
    </row>
    <row r="182" spans="1:55" s="290" customFormat="1" ht="25.5" customHeight="1">
      <c r="A182" s="287"/>
      <c r="B182" s="1088" t="s">
        <v>18</v>
      </c>
      <c r="C182" s="1089"/>
      <c r="D182" s="1089"/>
      <c r="E182" s="1090" t="b">
        <v>0</v>
      </c>
      <c r="F182" s="285"/>
      <c r="G182" s="1084" t="s">
        <v>2346</v>
      </c>
      <c r="H182" s="1084"/>
      <c r="I182" s="1084"/>
      <c r="J182" s="1084"/>
      <c r="K182" s="1084"/>
      <c r="L182" s="1084"/>
      <c r="M182" s="1084"/>
      <c r="N182" s="1084"/>
      <c r="O182" s="1084"/>
      <c r="P182" s="1084"/>
      <c r="Q182" s="1084"/>
      <c r="R182" s="1084"/>
      <c r="S182" s="1084"/>
      <c r="T182" s="1084"/>
      <c r="U182" s="1084"/>
      <c r="V182" s="1084"/>
      <c r="W182" s="1084"/>
      <c r="X182" s="1084"/>
      <c r="Y182" s="1084"/>
      <c r="Z182" s="1084"/>
      <c r="AA182" s="1084"/>
      <c r="AB182" s="1084"/>
      <c r="AC182" s="1084"/>
      <c r="AD182" s="1084"/>
      <c r="AE182" s="1084"/>
      <c r="AF182" s="1084"/>
      <c r="AG182" s="1084"/>
      <c r="AH182" s="1084"/>
      <c r="AI182" s="1084"/>
      <c r="AJ182" s="1084"/>
      <c r="AK182" s="1085"/>
      <c r="AL182" s="94"/>
      <c r="AM182" s="82" t="b">
        <v>1</v>
      </c>
      <c r="AN182" s="770" t="s">
        <v>2093</v>
      </c>
      <c r="AO182" s="771"/>
      <c r="AP182" s="771"/>
      <c r="AQ182" s="771"/>
      <c r="AR182" s="771"/>
      <c r="AS182" s="771"/>
      <c r="AT182" s="771"/>
      <c r="AU182" s="771"/>
      <c r="AV182" s="771"/>
      <c r="AW182" s="771"/>
      <c r="AX182" s="771"/>
      <c r="AY182" s="772"/>
    </row>
    <row r="183" spans="1:55" s="290" customFormat="1" ht="20.25" customHeight="1" thickBot="1">
      <c r="A183" s="287"/>
      <c r="B183" s="1091"/>
      <c r="C183" s="1092"/>
      <c r="D183" s="1092"/>
      <c r="E183" s="1093" t="b">
        <v>1</v>
      </c>
      <c r="F183" s="288"/>
      <c r="G183" s="1086" t="s">
        <v>2347</v>
      </c>
      <c r="H183" s="1086"/>
      <c r="I183" s="1086"/>
      <c r="J183" s="1086"/>
      <c r="K183" s="1086"/>
      <c r="L183" s="1086"/>
      <c r="M183" s="1086"/>
      <c r="N183" s="1086"/>
      <c r="O183" s="1086"/>
      <c r="P183" s="1086"/>
      <c r="Q183" s="1086"/>
      <c r="R183" s="1086"/>
      <c r="S183" s="1086"/>
      <c r="T183" s="1086"/>
      <c r="U183" s="1086"/>
      <c r="V183" s="1086"/>
      <c r="W183" s="1086"/>
      <c r="X183" s="1086"/>
      <c r="Y183" s="1086"/>
      <c r="Z183" s="1086"/>
      <c r="AA183" s="1086"/>
      <c r="AB183" s="1086"/>
      <c r="AC183" s="1086"/>
      <c r="AD183" s="1086"/>
      <c r="AE183" s="1086"/>
      <c r="AF183" s="1086"/>
      <c r="AG183" s="1086"/>
      <c r="AH183" s="1086"/>
      <c r="AI183" s="1086"/>
      <c r="AJ183" s="1086"/>
      <c r="AK183" s="1087"/>
      <c r="AL183" s="84"/>
      <c r="AM183" s="82" t="b">
        <v>0</v>
      </c>
      <c r="AN183" s="773"/>
      <c r="AO183" s="774"/>
      <c r="AP183" s="774"/>
      <c r="AQ183" s="774"/>
      <c r="AR183" s="774"/>
      <c r="AS183" s="774"/>
      <c r="AT183" s="774"/>
      <c r="AU183" s="774"/>
      <c r="AV183" s="774"/>
      <c r="AW183" s="774"/>
      <c r="AX183" s="774"/>
      <c r="AY183" s="775"/>
    </row>
    <row r="184" spans="1:55" s="95" customFormat="1" ht="4.5" customHeight="1">
      <c r="A184" s="94"/>
      <c r="B184" s="295"/>
      <c r="C184" s="86"/>
      <c r="D184" s="86"/>
      <c r="E184" s="86"/>
      <c r="F184" s="86"/>
      <c r="G184" s="86"/>
      <c r="H184" s="86"/>
      <c r="I184" s="86"/>
      <c r="J184" s="86"/>
      <c r="K184" s="86"/>
      <c r="L184" s="86"/>
      <c r="M184" s="86"/>
      <c r="N184" s="86"/>
      <c r="O184" s="86"/>
      <c r="P184" s="86"/>
      <c r="Q184" s="86"/>
      <c r="R184" s="86"/>
      <c r="S184" s="86"/>
      <c r="T184" s="86"/>
      <c r="U184" s="86"/>
      <c r="V184" s="86"/>
      <c r="W184" s="86"/>
      <c r="X184" s="86"/>
      <c r="Y184" s="86"/>
      <c r="Z184" s="86"/>
      <c r="AA184" s="86"/>
      <c r="AB184" s="86"/>
      <c r="AC184" s="86"/>
      <c r="AD184" s="86"/>
      <c r="AE184" s="86"/>
      <c r="AF184" s="86"/>
      <c r="AG184" s="86"/>
      <c r="AH184" s="86"/>
      <c r="AI184" s="86"/>
      <c r="AJ184" s="86"/>
      <c r="AK184" s="86"/>
      <c r="AL184" s="84"/>
      <c r="AN184" s="87"/>
    </row>
    <row r="185" spans="1:55" ht="16.5" customHeight="1">
      <c r="A185" s="84"/>
      <c r="B185" s="92" t="s">
        <v>1984</v>
      </c>
      <c r="C185" s="92"/>
      <c r="D185" s="92"/>
      <c r="E185" s="92"/>
      <c r="F185" s="92"/>
      <c r="G185" s="92"/>
      <c r="H185" s="92"/>
      <c r="I185" s="92"/>
      <c r="J185" s="93"/>
      <c r="K185" s="93"/>
      <c r="L185" s="93"/>
      <c r="M185" s="93"/>
      <c r="N185" s="93"/>
      <c r="O185" s="93"/>
      <c r="P185" s="93"/>
      <c r="Q185" s="93"/>
      <c r="R185" s="93"/>
      <c r="S185" s="93"/>
      <c r="T185" s="93"/>
      <c r="U185" s="93"/>
      <c r="V185" s="93"/>
      <c r="W185" s="93"/>
      <c r="X185" s="93"/>
      <c r="Y185" s="93"/>
      <c r="Z185" s="93"/>
      <c r="AA185" s="93"/>
      <c r="AB185" s="93"/>
      <c r="AC185" s="93"/>
      <c r="AD185" s="93"/>
      <c r="AE185" s="93"/>
      <c r="AF185" s="93"/>
      <c r="AG185" s="93"/>
      <c r="AH185" s="93"/>
      <c r="AI185" s="93"/>
      <c r="AJ185" s="93"/>
      <c r="AK185" s="93"/>
      <c r="AL185" s="84"/>
    </row>
    <row r="186" spans="1:55" s="95" customFormat="1" ht="15" thickBot="1">
      <c r="A186" s="94"/>
      <c r="B186" s="143" t="s">
        <v>41</v>
      </c>
      <c r="C186" s="139" t="s">
        <v>160</v>
      </c>
      <c r="D186" s="296"/>
      <c r="E186" s="296"/>
      <c r="F186" s="296"/>
      <c r="G186" s="296"/>
      <c r="H186" s="296"/>
      <c r="I186" s="296"/>
      <c r="J186" s="296"/>
      <c r="K186" s="296"/>
      <c r="L186" s="296"/>
      <c r="M186" s="296"/>
      <c r="N186" s="296"/>
      <c r="O186" s="296"/>
      <c r="P186" s="296"/>
      <c r="Q186" s="296"/>
      <c r="R186" s="296"/>
      <c r="S186" s="296"/>
      <c r="T186" s="296"/>
      <c r="U186" s="296"/>
      <c r="V186" s="296"/>
      <c r="W186" s="296"/>
      <c r="X186" s="296"/>
      <c r="Y186" s="296"/>
      <c r="Z186" s="296"/>
      <c r="AA186" s="296"/>
      <c r="AB186" s="296"/>
      <c r="AC186" s="296"/>
      <c r="AD186" s="296"/>
      <c r="AE186" s="296"/>
      <c r="AF186" s="296"/>
      <c r="AG186" s="296"/>
      <c r="AH186" s="296"/>
      <c r="AI186" s="296"/>
      <c r="AJ186" s="296"/>
      <c r="AK186" s="84"/>
      <c r="AL186" s="84"/>
      <c r="AN186" s="293"/>
    </row>
    <row r="187" spans="1:55" s="95" customFormat="1" ht="40.5" customHeight="1" thickBot="1">
      <c r="A187" s="94"/>
      <c r="B187" s="1169" t="s">
        <v>2077</v>
      </c>
      <c r="C187" s="1170"/>
      <c r="D187" s="1170"/>
      <c r="E187" s="1170" t="b">
        <v>1</v>
      </c>
      <c r="F187" s="1170"/>
      <c r="G187" s="1170"/>
      <c r="H187" s="1170"/>
      <c r="I187" s="1170"/>
      <c r="J187" s="1170"/>
      <c r="K187" s="1170"/>
      <c r="L187" s="1170"/>
      <c r="M187" s="1170"/>
      <c r="N187" s="1170"/>
      <c r="O187" s="1170"/>
      <c r="P187" s="1170"/>
      <c r="Q187" s="1170"/>
      <c r="R187" s="1170"/>
      <c r="S187" s="1170"/>
      <c r="T187" s="1170"/>
      <c r="U187" s="1170"/>
      <c r="V187" s="1170"/>
      <c r="W187" s="1170"/>
      <c r="X187" s="1170"/>
      <c r="Y187" s="1170"/>
      <c r="Z187" s="1170"/>
      <c r="AA187" s="1170"/>
      <c r="AB187" s="1170"/>
      <c r="AC187" s="1170"/>
      <c r="AD187" s="1171"/>
      <c r="AE187" s="795" t="s">
        <v>2081</v>
      </c>
      <c r="AF187" s="796"/>
      <c r="AG187" s="796"/>
      <c r="AH187" s="796"/>
      <c r="AI187" s="796"/>
      <c r="AJ187" s="797"/>
      <c r="AK187" s="283" t="str">
        <f>IF(AND(AM188=TRUE,OR(Q20=0,AM189=TRUE),AM190=TRUE,AM191=TRUE,AM192=TRUE,AM193=TRUE),"○","×")</f>
        <v>○</v>
      </c>
      <c r="AL187" s="84"/>
      <c r="AM187" s="837" t="s">
        <v>2101</v>
      </c>
      <c r="AN187" s="838"/>
      <c r="AO187" s="838"/>
      <c r="AP187" s="838"/>
      <c r="AQ187" s="838"/>
      <c r="AR187" s="838"/>
      <c r="AS187" s="838"/>
      <c r="AT187" s="838"/>
      <c r="AU187" s="838"/>
      <c r="AV187" s="838"/>
      <c r="AW187" s="838"/>
      <c r="AX187" s="838"/>
      <c r="AY187" s="839"/>
    </row>
    <row r="188" spans="1:55" s="95" customFormat="1" ht="26.25" customHeight="1">
      <c r="A188" s="94"/>
      <c r="B188" s="285"/>
      <c r="C188" s="1084" t="s">
        <v>2080</v>
      </c>
      <c r="D188" s="1084"/>
      <c r="E188" s="1084"/>
      <c r="F188" s="1084"/>
      <c r="G188" s="1084"/>
      <c r="H188" s="1084"/>
      <c r="I188" s="1084"/>
      <c r="J188" s="1084"/>
      <c r="K188" s="1084"/>
      <c r="L188" s="1084"/>
      <c r="M188" s="1084"/>
      <c r="N188" s="1084"/>
      <c r="O188" s="1084"/>
      <c r="P188" s="1084"/>
      <c r="Q188" s="1084"/>
      <c r="R188" s="1084"/>
      <c r="S188" s="1084"/>
      <c r="T188" s="1084"/>
      <c r="U188" s="1084"/>
      <c r="V188" s="1084"/>
      <c r="W188" s="1084"/>
      <c r="X188" s="1084"/>
      <c r="Y188" s="1084"/>
      <c r="Z188" s="1084"/>
      <c r="AA188" s="1084"/>
      <c r="AB188" s="1084"/>
      <c r="AC188" s="1084"/>
      <c r="AD188" s="1168"/>
      <c r="AE188" s="798" t="s">
        <v>2082</v>
      </c>
      <c r="AF188" s="799"/>
      <c r="AG188" s="799"/>
      <c r="AH188" s="799"/>
      <c r="AI188" s="799"/>
      <c r="AJ188" s="799"/>
      <c r="AK188" s="800"/>
      <c r="AL188" s="84"/>
      <c r="AM188" s="83" t="b">
        <v>1</v>
      </c>
      <c r="AN188" s="229"/>
      <c r="AO188" s="229"/>
      <c r="AP188" s="229"/>
      <c r="AQ188" s="229"/>
      <c r="AR188" s="229"/>
      <c r="AS188" s="229"/>
      <c r="AT188" s="229"/>
      <c r="AU188" s="229"/>
      <c r="AV188" s="229"/>
    </row>
    <row r="189" spans="1:55" s="95" customFormat="1" ht="35.25" customHeight="1">
      <c r="A189" s="94"/>
      <c r="B189" s="286"/>
      <c r="C189" s="1166" t="s">
        <v>2342</v>
      </c>
      <c r="D189" s="1166"/>
      <c r="E189" s="1166" t="b">
        <v>0</v>
      </c>
      <c r="F189" s="1166"/>
      <c r="G189" s="1166"/>
      <c r="H189" s="1166"/>
      <c r="I189" s="1166"/>
      <c r="J189" s="1166"/>
      <c r="K189" s="1166"/>
      <c r="L189" s="1166"/>
      <c r="M189" s="1166"/>
      <c r="N189" s="1166"/>
      <c r="O189" s="1166"/>
      <c r="P189" s="1166"/>
      <c r="Q189" s="1166"/>
      <c r="R189" s="1166"/>
      <c r="S189" s="1166"/>
      <c r="T189" s="1166"/>
      <c r="U189" s="1166"/>
      <c r="V189" s="1166"/>
      <c r="W189" s="1166"/>
      <c r="X189" s="1166"/>
      <c r="Y189" s="1166"/>
      <c r="Z189" s="1166"/>
      <c r="AA189" s="1166"/>
      <c r="AB189" s="1166"/>
      <c r="AC189" s="1166"/>
      <c r="AD189" s="1167"/>
      <c r="AE189" s="801" t="s">
        <v>2082</v>
      </c>
      <c r="AF189" s="802"/>
      <c r="AG189" s="802"/>
      <c r="AH189" s="802"/>
      <c r="AI189" s="802"/>
      <c r="AJ189" s="802"/>
      <c r="AK189" s="803"/>
      <c r="AL189" s="84"/>
      <c r="AM189" s="82" t="b">
        <v>1</v>
      </c>
      <c r="AN189" s="229"/>
      <c r="AO189" s="229"/>
      <c r="AP189" s="229"/>
      <c r="AQ189" s="229"/>
      <c r="AR189" s="229"/>
      <c r="AS189" s="229"/>
      <c r="AT189" s="229"/>
      <c r="AU189" s="229"/>
      <c r="AV189" s="229"/>
    </row>
    <row r="190" spans="1:55" s="95" customFormat="1" ht="37.5" customHeight="1">
      <c r="A190" s="94"/>
      <c r="B190" s="286"/>
      <c r="C190" s="1082" t="s">
        <v>2084</v>
      </c>
      <c r="D190" s="1082"/>
      <c r="E190" s="1082"/>
      <c r="F190" s="1082"/>
      <c r="G190" s="1082"/>
      <c r="H190" s="1082"/>
      <c r="I190" s="1082"/>
      <c r="J190" s="1082"/>
      <c r="K190" s="1082"/>
      <c r="L190" s="1082"/>
      <c r="M190" s="1082"/>
      <c r="N190" s="1082"/>
      <c r="O190" s="1082"/>
      <c r="P190" s="1082"/>
      <c r="Q190" s="1082"/>
      <c r="R190" s="1082"/>
      <c r="S190" s="1082"/>
      <c r="T190" s="1082"/>
      <c r="U190" s="1082"/>
      <c r="V190" s="1082"/>
      <c r="W190" s="1082"/>
      <c r="X190" s="1082"/>
      <c r="Y190" s="1082"/>
      <c r="Z190" s="1082"/>
      <c r="AA190" s="1082"/>
      <c r="AB190" s="1082"/>
      <c r="AC190" s="1082"/>
      <c r="AD190" s="1083"/>
      <c r="AE190" s="801" t="s">
        <v>2083</v>
      </c>
      <c r="AF190" s="802"/>
      <c r="AG190" s="802"/>
      <c r="AH190" s="802"/>
      <c r="AI190" s="802"/>
      <c r="AJ190" s="802"/>
      <c r="AK190" s="803"/>
      <c r="AL190" s="84"/>
      <c r="AM190" s="82" t="b">
        <v>1</v>
      </c>
      <c r="AN190" s="229"/>
      <c r="AO190" s="229"/>
      <c r="AP190" s="229"/>
      <c r="AQ190" s="229"/>
      <c r="AR190" s="229"/>
      <c r="AS190" s="229"/>
      <c r="AT190" s="229"/>
      <c r="AU190" s="229"/>
      <c r="AV190" s="229"/>
    </row>
    <row r="191" spans="1:55" s="95" customFormat="1" ht="23.25" customHeight="1">
      <c r="A191" s="94"/>
      <c r="B191" s="286"/>
      <c r="C191" s="1082" t="s">
        <v>69</v>
      </c>
      <c r="D191" s="1082"/>
      <c r="E191" s="1082"/>
      <c r="F191" s="1082"/>
      <c r="G191" s="1082"/>
      <c r="H191" s="1082"/>
      <c r="I191" s="1082"/>
      <c r="J191" s="1082"/>
      <c r="K191" s="1082"/>
      <c r="L191" s="1082"/>
      <c r="M191" s="1082"/>
      <c r="N191" s="1082"/>
      <c r="O191" s="1082"/>
      <c r="P191" s="1082"/>
      <c r="Q191" s="1082"/>
      <c r="R191" s="1082"/>
      <c r="S191" s="1082"/>
      <c r="T191" s="1082"/>
      <c r="U191" s="1082"/>
      <c r="V191" s="1082"/>
      <c r="W191" s="1082"/>
      <c r="X191" s="1082"/>
      <c r="Y191" s="1082"/>
      <c r="Z191" s="1082"/>
      <c r="AA191" s="1082"/>
      <c r="AB191" s="1082"/>
      <c r="AC191" s="1082"/>
      <c r="AD191" s="1083"/>
      <c r="AE191" s="1185" t="s">
        <v>71</v>
      </c>
      <c r="AF191" s="1186"/>
      <c r="AG191" s="1186"/>
      <c r="AH191" s="1186"/>
      <c r="AI191" s="1186"/>
      <c r="AJ191" s="1186"/>
      <c r="AK191" s="1187"/>
      <c r="AL191" s="84"/>
      <c r="AM191" s="82" t="b">
        <v>1</v>
      </c>
    </row>
    <row r="192" spans="1:55" s="95" customFormat="1" ht="23.25" customHeight="1">
      <c r="A192" s="94"/>
      <c r="B192" s="286"/>
      <c r="C192" s="1082" t="s">
        <v>70</v>
      </c>
      <c r="D192" s="1082"/>
      <c r="E192" s="1082"/>
      <c r="F192" s="1082"/>
      <c r="G192" s="1082"/>
      <c r="H192" s="1082"/>
      <c r="I192" s="1082"/>
      <c r="J192" s="1082"/>
      <c r="K192" s="1082"/>
      <c r="L192" s="1082"/>
      <c r="M192" s="1082"/>
      <c r="N192" s="1082"/>
      <c r="O192" s="1082"/>
      <c r="P192" s="1082"/>
      <c r="Q192" s="1082"/>
      <c r="R192" s="1082"/>
      <c r="S192" s="1082"/>
      <c r="T192" s="1082"/>
      <c r="U192" s="1082"/>
      <c r="V192" s="1082"/>
      <c r="W192" s="1082"/>
      <c r="X192" s="1082"/>
      <c r="Y192" s="1082"/>
      <c r="Z192" s="1082"/>
      <c r="AA192" s="1082"/>
      <c r="AB192" s="1082"/>
      <c r="AC192" s="1082"/>
      <c r="AD192" s="1083"/>
      <c r="AE192" s="801" t="s">
        <v>72</v>
      </c>
      <c r="AF192" s="802"/>
      <c r="AG192" s="802"/>
      <c r="AH192" s="802"/>
      <c r="AI192" s="802"/>
      <c r="AJ192" s="802"/>
      <c r="AK192" s="803"/>
      <c r="AL192" s="84"/>
      <c r="AM192" s="82" t="b">
        <v>1</v>
      </c>
      <c r="AN192" s="297"/>
      <c r="AO192" s="297"/>
      <c r="AP192" s="297"/>
    </row>
    <row r="193" spans="1:55" s="95" customFormat="1" ht="13.5" customHeight="1" thickBot="1">
      <c r="A193" s="94"/>
      <c r="B193" s="288"/>
      <c r="C193" s="1175" t="s">
        <v>59</v>
      </c>
      <c r="D193" s="1175"/>
      <c r="E193" s="1175"/>
      <c r="F193" s="1175"/>
      <c r="G193" s="1175"/>
      <c r="H193" s="1175"/>
      <c r="I193" s="1175"/>
      <c r="J193" s="1175"/>
      <c r="K193" s="1175"/>
      <c r="L193" s="1175"/>
      <c r="M193" s="1175"/>
      <c r="N193" s="1175"/>
      <c r="O193" s="1175"/>
      <c r="P193" s="1175"/>
      <c r="Q193" s="1175"/>
      <c r="R193" s="1175"/>
      <c r="S193" s="1175"/>
      <c r="T193" s="1175"/>
      <c r="U193" s="1175"/>
      <c r="V193" s="1175"/>
      <c r="W193" s="1175"/>
      <c r="X193" s="1175"/>
      <c r="Y193" s="1175"/>
      <c r="Z193" s="1175"/>
      <c r="AA193" s="1175"/>
      <c r="AB193" s="1175"/>
      <c r="AC193" s="1175"/>
      <c r="AD193" s="1176"/>
      <c r="AE193" s="1172" t="s">
        <v>36</v>
      </c>
      <c r="AF193" s="1173"/>
      <c r="AG193" s="1173"/>
      <c r="AH193" s="1173"/>
      <c r="AI193" s="1173"/>
      <c r="AJ193" s="1173"/>
      <c r="AK193" s="1174"/>
      <c r="AL193" s="84"/>
      <c r="AM193" s="82" t="b">
        <v>1</v>
      </c>
    </row>
    <row r="194" spans="1:55" s="95" customFormat="1" ht="5.25" customHeight="1">
      <c r="A194" s="94"/>
      <c r="B194" s="296"/>
      <c r="C194" s="139"/>
      <c r="D194" s="296"/>
      <c r="E194" s="296"/>
      <c r="F194" s="296"/>
      <c r="G194" s="296"/>
      <c r="H194" s="296"/>
      <c r="I194" s="296"/>
      <c r="J194" s="296"/>
      <c r="K194" s="296"/>
      <c r="L194" s="296"/>
      <c r="M194" s="296"/>
      <c r="N194" s="296"/>
      <c r="O194" s="296"/>
      <c r="P194" s="296"/>
      <c r="Q194" s="296"/>
      <c r="R194" s="296"/>
      <c r="S194" s="296"/>
      <c r="T194" s="296"/>
      <c r="U194" s="296"/>
      <c r="V194" s="296"/>
      <c r="W194" s="296"/>
      <c r="X194" s="296"/>
      <c r="Y194" s="296"/>
      <c r="Z194" s="139"/>
      <c r="AA194" s="139"/>
      <c r="AB194" s="139"/>
      <c r="AC194" s="139"/>
      <c r="AD194" s="139"/>
      <c r="AE194" s="139"/>
      <c r="AF194" s="139"/>
      <c r="AG194" s="139"/>
      <c r="AH194" s="139"/>
      <c r="AI194" s="296"/>
      <c r="AJ194" s="296"/>
      <c r="AK194" s="84"/>
      <c r="AL194" s="84"/>
    </row>
    <row r="195" spans="1:55" s="95" customFormat="1" ht="12" customHeight="1">
      <c r="A195" s="94"/>
      <c r="B195" s="298" t="s">
        <v>2012</v>
      </c>
      <c r="C195" s="299" t="s">
        <v>2013</v>
      </c>
      <c r="D195" s="299"/>
      <c r="E195" s="299"/>
      <c r="F195" s="299"/>
      <c r="G195" s="299"/>
      <c r="H195" s="299"/>
      <c r="I195" s="299"/>
      <c r="J195" s="299"/>
      <c r="K195" s="299"/>
      <c r="L195" s="299"/>
      <c r="M195" s="299"/>
      <c r="N195" s="299"/>
      <c r="O195" s="299"/>
      <c r="P195" s="299"/>
      <c r="Q195" s="299"/>
      <c r="R195" s="299"/>
      <c r="S195" s="299"/>
      <c r="T195" s="299"/>
      <c r="U195" s="299"/>
      <c r="V195" s="299"/>
      <c r="W195" s="299"/>
      <c r="X195" s="299"/>
      <c r="Y195" s="299"/>
      <c r="Z195" s="299"/>
      <c r="AA195" s="299"/>
      <c r="AB195" s="299"/>
      <c r="AC195" s="299"/>
      <c r="AD195" s="299"/>
      <c r="AE195" s="299"/>
      <c r="AF195" s="299"/>
      <c r="AG195" s="299"/>
      <c r="AH195" s="299"/>
      <c r="AI195" s="299"/>
      <c r="AJ195" s="299"/>
      <c r="AK195" s="300"/>
      <c r="AL195" s="84"/>
    </row>
    <row r="196" spans="1:55" s="95" customFormat="1" ht="24" customHeight="1" thickBot="1">
      <c r="A196" s="94"/>
      <c r="B196" s="298" t="s">
        <v>2012</v>
      </c>
      <c r="C196" s="791" t="s">
        <v>2335</v>
      </c>
      <c r="D196" s="791"/>
      <c r="E196" s="791"/>
      <c r="F196" s="791"/>
      <c r="G196" s="791"/>
      <c r="H196" s="791"/>
      <c r="I196" s="791"/>
      <c r="J196" s="791"/>
      <c r="K196" s="791"/>
      <c r="L196" s="791"/>
      <c r="M196" s="791"/>
      <c r="N196" s="791"/>
      <c r="O196" s="791"/>
      <c r="P196" s="791"/>
      <c r="Q196" s="791"/>
      <c r="R196" s="791"/>
      <c r="S196" s="791"/>
      <c r="T196" s="791"/>
      <c r="U196" s="791"/>
      <c r="V196" s="791"/>
      <c r="W196" s="791"/>
      <c r="X196" s="791"/>
      <c r="Y196" s="791"/>
      <c r="Z196" s="791"/>
      <c r="AA196" s="791"/>
      <c r="AB196" s="791"/>
      <c r="AC196" s="791"/>
      <c r="AD196" s="791"/>
      <c r="AE196" s="791"/>
      <c r="AF196" s="791"/>
      <c r="AG196" s="791"/>
      <c r="AH196" s="791"/>
      <c r="AI196" s="791"/>
      <c r="AJ196" s="791"/>
      <c r="AK196" s="791"/>
      <c r="AL196" s="84"/>
    </row>
    <row r="197" spans="1:55" s="95" customFormat="1" ht="16.5" customHeight="1" thickBot="1">
      <c r="A197" s="94"/>
      <c r="B197" s="301"/>
      <c r="C197" s="203"/>
      <c r="D197" s="203"/>
      <c r="E197" s="203"/>
      <c r="F197" s="203"/>
      <c r="G197" s="203"/>
      <c r="H197" s="203"/>
      <c r="I197" s="203"/>
      <c r="J197" s="203"/>
      <c r="K197" s="203"/>
      <c r="L197" s="203"/>
      <c r="M197" s="203"/>
      <c r="N197" s="203"/>
      <c r="O197" s="203"/>
      <c r="P197" s="203"/>
      <c r="Q197" s="203"/>
      <c r="R197" s="203"/>
      <c r="S197" s="203"/>
      <c r="T197" s="203"/>
      <c r="U197" s="203"/>
      <c r="V197" s="203"/>
      <c r="W197" s="203"/>
      <c r="X197" s="203"/>
      <c r="Y197" s="203"/>
      <c r="Z197" s="203"/>
      <c r="AA197" s="203"/>
      <c r="AB197" s="203"/>
      <c r="AC197" s="203"/>
      <c r="AD197" s="203"/>
      <c r="AE197" s="203"/>
      <c r="AF197" s="203"/>
      <c r="AG197" s="203"/>
      <c r="AH197" s="203"/>
      <c r="AI197" s="203"/>
      <c r="AJ197" s="203"/>
      <c r="AK197" s="283" t="str">
        <f>IF(COUNTA(E201,H201,K201,T202,AA202)=5,"○","×")</f>
        <v>○</v>
      </c>
      <c r="AL197" s="84"/>
    </row>
    <row r="198" spans="1:55" s="95" customFormat="1" ht="8.25" customHeight="1">
      <c r="A198" s="94"/>
      <c r="B198" s="302"/>
      <c r="C198" s="303"/>
      <c r="D198" s="303"/>
      <c r="E198" s="303"/>
      <c r="F198" s="303"/>
      <c r="G198" s="303"/>
      <c r="H198" s="303"/>
      <c r="I198" s="303"/>
      <c r="J198" s="303"/>
      <c r="K198" s="303"/>
      <c r="L198" s="303"/>
      <c r="M198" s="303"/>
      <c r="N198" s="303"/>
      <c r="O198" s="303"/>
      <c r="P198" s="303"/>
      <c r="Q198" s="303"/>
      <c r="R198" s="303"/>
      <c r="S198" s="303"/>
      <c r="T198" s="303"/>
      <c r="U198" s="303"/>
      <c r="V198" s="303"/>
      <c r="W198" s="303"/>
      <c r="X198" s="303"/>
      <c r="Y198" s="303"/>
      <c r="Z198" s="303"/>
      <c r="AA198" s="303"/>
      <c r="AB198" s="303"/>
      <c r="AC198" s="303"/>
      <c r="AD198" s="303"/>
      <c r="AE198" s="303"/>
      <c r="AF198" s="303"/>
      <c r="AG198" s="303"/>
      <c r="AH198" s="303"/>
      <c r="AI198" s="303"/>
      <c r="AJ198" s="303"/>
      <c r="AK198" s="304"/>
      <c r="AL198" s="84"/>
      <c r="AM198" s="87"/>
    </row>
    <row r="199" spans="1:55" s="95" customFormat="1" ht="26.25" customHeight="1">
      <c r="A199" s="94"/>
      <c r="B199" s="305"/>
      <c r="C199" s="883" t="s">
        <v>2094</v>
      </c>
      <c r="D199" s="883"/>
      <c r="E199" s="883"/>
      <c r="F199" s="883"/>
      <c r="G199" s="883"/>
      <c r="H199" s="883"/>
      <c r="I199" s="883"/>
      <c r="J199" s="883"/>
      <c r="K199" s="883"/>
      <c r="L199" s="883"/>
      <c r="M199" s="883"/>
      <c r="N199" s="883"/>
      <c r="O199" s="883"/>
      <c r="P199" s="883"/>
      <c r="Q199" s="883"/>
      <c r="R199" s="883"/>
      <c r="S199" s="883"/>
      <c r="T199" s="883"/>
      <c r="U199" s="883"/>
      <c r="V199" s="883"/>
      <c r="W199" s="883"/>
      <c r="X199" s="883"/>
      <c r="Y199" s="883"/>
      <c r="Z199" s="883"/>
      <c r="AA199" s="883"/>
      <c r="AB199" s="883"/>
      <c r="AC199" s="883"/>
      <c r="AD199" s="883"/>
      <c r="AE199" s="883"/>
      <c r="AF199" s="883"/>
      <c r="AG199" s="883"/>
      <c r="AH199" s="883"/>
      <c r="AI199" s="883"/>
      <c r="AJ199" s="296"/>
      <c r="AK199" s="306"/>
      <c r="AL199" s="296"/>
      <c r="AM199" s="87"/>
    </row>
    <row r="200" spans="1:55" s="95" customFormat="1" ht="6.75" customHeight="1">
      <c r="A200" s="94"/>
      <c r="B200" s="305"/>
      <c r="C200" s="139"/>
      <c r="D200" s="296"/>
      <c r="E200" s="296"/>
      <c r="F200" s="296"/>
      <c r="G200" s="296"/>
      <c r="H200" s="296"/>
      <c r="I200" s="296"/>
      <c r="J200" s="296"/>
      <c r="K200" s="296"/>
      <c r="L200" s="296"/>
      <c r="M200" s="296"/>
      <c r="N200" s="296"/>
      <c r="O200" s="296"/>
      <c r="P200" s="296"/>
      <c r="Q200" s="296"/>
      <c r="R200" s="296"/>
      <c r="S200" s="296"/>
      <c r="T200" s="296"/>
      <c r="U200" s="296"/>
      <c r="V200" s="296"/>
      <c r="W200" s="296"/>
      <c r="X200" s="296"/>
      <c r="Y200" s="296"/>
      <c r="Z200" s="296"/>
      <c r="AA200" s="296"/>
      <c r="AB200" s="296"/>
      <c r="AC200" s="296"/>
      <c r="AD200" s="296"/>
      <c r="AE200" s="296"/>
      <c r="AF200" s="296"/>
      <c r="AG200" s="296"/>
      <c r="AH200" s="296"/>
      <c r="AI200" s="296"/>
      <c r="AJ200" s="296"/>
      <c r="AK200" s="306"/>
      <c r="AL200" s="84"/>
      <c r="AM200" s="87"/>
    </row>
    <row r="201" spans="1:55" s="95" customFormat="1" ht="15" customHeight="1">
      <c r="A201" s="94"/>
      <c r="B201" s="307"/>
      <c r="C201" s="308" t="s">
        <v>15</v>
      </c>
      <c r="D201" s="308"/>
      <c r="E201" s="785">
        <v>6</v>
      </c>
      <c r="F201" s="786"/>
      <c r="G201" s="308" t="s">
        <v>4</v>
      </c>
      <c r="H201" s="785" t="s">
        <v>124</v>
      </c>
      <c r="I201" s="786"/>
      <c r="J201" s="308" t="s">
        <v>3</v>
      </c>
      <c r="K201" s="785" t="s">
        <v>124</v>
      </c>
      <c r="L201" s="786"/>
      <c r="M201" s="308" t="s">
        <v>2</v>
      </c>
      <c r="N201" s="296"/>
      <c r="O201" s="787" t="s">
        <v>5</v>
      </c>
      <c r="P201" s="787"/>
      <c r="Q201" s="787"/>
      <c r="R201" s="776" t="str">
        <f>IF(H7="","",H7)</f>
        <v>○○ケアサービス</v>
      </c>
      <c r="S201" s="776"/>
      <c r="T201" s="776"/>
      <c r="U201" s="776"/>
      <c r="V201" s="776"/>
      <c r="W201" s="776"/>
      <c r="X201" s="776"/>
      <c r="Y201" s="776"/>
      <c r="Z201" s="776"/>
      <c r="AA201" s="776"/>
      <c r="AB201" s="776"/>
      <c r="AC201" s="776"/>
      <c r="AD201" s="776"/>
      <c r="AE201" s="776"/>
      <c r="AF201" s="776"/>
      <c r="AG201" s="776"/>
      <c r="AH201" s="776"/>
      <c r="AI201" s="776"/>
      <c r="AJ201" s="309"/>
      <c r="AK201" s="310"/>
      <c r="AL201" s="311"/>
      <c r="AM201" s="312"/>
      <c r="AN201" s="87"/>
      <c r="AO201" s="87"/>
      <c r="AP201" s="87"/>
      <c r="AQ201" s="87"/>
      <c r="AR201" s="87"/>
      <c r="AS201" s="87"/>
      <c r="AT201" s="87"/>
      <c r="AU201" s="87"/>
      <c r="AV201" s="87"/>
      <c r="AW201" s="122"/>
      <c r="AX201" s="87"/>
      <c r="AY201" s="87"/>
      <c r="AZ201" s="87"/>
      <c r="BA201" s="87"/>
      <c r="BB201" s="87"/>
      <c r="BC201" s="87"/>
    </row>
    <row r="202" spans="1:55" ht="15" customHeight="1">
      <c r="A202" s="84"/>
      <c r="B202" s="307"/>
      <c r="C202" s="313"/>
      <c r="D202" s="308"/>
      <c r="E202" s="308"/>
      <c r="F202" s="308"/>
      <c r="G202" s="308"/>
      <c r="H202" s="308"/>
      <c r="I202" s="308"/>
      <c r="J202" s="308"/>
      <c r="K202" s="308"/>
      <c r="L202" s="308"/>
      <c r="M202" s="308"/>
      <c r="N202" s="308"/>
      <c r="O202" s="778" t="s">
        <v>44</v>
      </c>
      <c r="P202" s="778"/>
      <c r="Q202" s="778"/>
      <c r="R202" s="789" t="s">
        <v>45</v>
      </c>
      <c r="S202" s="789"/>
      <c r="T202" s="788" t="s">
        <v>2373</v>
      </c>
      <c r="U202" s="788"/>
      <c r="V202" s="788"/>
      <c r="W202" s="788"/>
      <c r="X202" s="788"/>
      <c r="Y202" s="884" t="s">
        <v>46</v>
      </c>
      <c r="Z202" s="884"/>
      <c r="AA202" s="788" t="s">
        <v>2374</v>
      </c>
      <c r="AB202" s="788"/>
      <c r="AC202" s="788"/>
      <c r="AD202" s="788"/>
      <c r="AE202" s="788"/>
      <c r="AF202" s="788"/>
      <c r="AG202" s="788"/>
      <c r="AH202" s="788"/>
      <c r="AI202" s="788"/>
      <c r="AJ202" s="313"/>
      <c r="AK202" s="314"/>
      <c r="AL202" s="311"/>
      <c r="AM202" s="312"/>
      <c r="AW202" s="122"/>
    </row>
    <row r="203" spans="1:55" ht="7.5" customHeight="1" thickBot="1">
      <c r="A203" s="84"/>
      <c r="B203" s="315"/>
      <c r="C203" s="316"/>
      <c r="D203" s="317"/>
      <c r="E203" s="317"/>
      <c r="F203" s="317"/>
      <c r="G203" s="317"/>
      <c r="H203" s="317"/>
      <c r="I203" s="317"/>
      <c r="J203" s="317"/>
      <c r="K203" s="317"/>
      <c r="L203" s="317"/>
      <c r="M203" s="317"/>
      <c r="N203" s="317"/>
      <c r="O203" s="317"/>
      <c r="P203" s="317"/>
      <c r="Q203" s="316"/>
      <c r="R203" s="317"/>
      <c r="S203" s="318"/>
      <c r="T203" s="318"/>
      <c r="U203" s="318"/>
      <c r="V203" s="318"/>
      <c r="W203" s="318"/>
      <c r="X203" s="319"/>
      <c r="Y203" s="319"/>
      <c r="Z203" s="319"/>
      <c r="AA203" s="319"/>
      <c r="AB203" s="319"/>
      <c r="AC203" s="319"/>
      <c r="AD203" s="319"/>
      <c r="AE203" s="319"/>
      <c r="AF203" s="319"/>
      <c r="AG203" s="319"/>
      <c r="AH203" s="319"/>
      <c r="AI203" s="319"/>
      <c r="AJ203" s="320"/>
      <c r="AK203" s="321"/>
      <c r="AL203" s="311"/>
      <c r="AM203" s="312"/>
      <c r="AW203" s="122"/>
    </row>
    <row r="204" spans="1:55" ht="4.5" customHeight="1">
      <c r="A204" s="84"/>
      <c r="B204" s="322"/>
      <c r="C204" s="311"/>
      <c r="D204" s="322"/>
      <c r="E204" s="322"/>
      <c r="F204" s="322"/>
      <c r="G204" s="322"/>
      <c r="H204" s="322"/>
      <c r="I204" s="322"/>
      <c r="J204" s="322"/>
      <c r="K204" s="322"/>
      <c r="L204" s="322"/>
      <c r="M204" s="322"/>
      <c r="N204" s="322"/>
      <c r="O204" s="322"/>
      <c r="P204" s="322"/>
      <c r="Q204" s="311"/>
      <c r="R204" s="322"/>
      <c r="S204" s="323"/>
      <c r="T204" s="323"/>
      <c r="U204" s="323"/>
      <c r="V204" s="323"/>
      <c r="W204" s="323"/>
      <c r="X204" s="324"/>
      <c r="Y204" s="324"/>
      <c r="Z204" s="324"/>
      <c r="AA204" s="324"/>
      <c r="AB204" s="324"/>
      <c r="AC204" s="324"/>
      <c r="AD204" s="324"/>
      <c r="AE204" s="324"/>
      <c r="AF204" s="324"/>
      <c r="AG204" s="324"/>
      <c r="AH204" s="324"/>
      <c r="AI204" s="324"/>
      <c r="AJ204" s="325"/>
      <c r="AK204" s="311"/>
      <c r="AL204" s="311"/>
      <c r="AM204" s="312"/>
      <c r="AW204" s="122"/>
    </row>
    <row r="205" spans="1:55" s="95" customFormat="1" ht="15" customHeight="1">
      <c r="A205" s="94"/>
      <c r="B205" s="326" t="s">
        <v>120</v>
      </c>
      <c r="C205" s="322"/>
      <c r="D205" s="94"/>
      <c r="E205" s="94"/>
      <c r="F205" s="92" t="s">
        <v>125</v>
      </c>
      <c r="G205" s="84"/>
      <c r="H205" s="84"/>
      <c r="I205" s="84"/>
      <c r="J205" s="84"/>
      <c r="K205" s="84"/>
      <c r="L205" s="84"/>
      <c r="M205" s="84"/>
      <c r="N205" s="84"/>
      <c r="O205" s="84"/>
      <c r="P205" s="84"/>
      <c r="Q205" s="84"/>
      <c r="R205" s="84"/>
      <c r="S205" s="84"/>
      <c r="T205" s="84"/>
      <c r="U205" s="84"/>
      <c r="V205" s="84"/>
      <c r="W205" s="84"/>
      <c r="X205" s="84"/>
      <c r="Y205" s="84"/>
      <c r="Z205" s="84"/>
      <c r="AA205" s="84"/>
      <c r="AB205" s="84"/>
      <c r="AC205" s="84"/>
      <c r="AD205" s="84"/>
      <c r="AE205" s="84"/>
      <c r="AF205" s="84"/>
      <c r="AG205" s="84"/>
      <c r="AH205" s="84"/>
      <c r="AI205" s="84"/>
      <c r="AJ205" s="84"/>
      <c r="AK205" s="84"/>
      <c r="AL205" s="84"/>
      <c r="AM205" s="87"/>
    </row>
    <row r="206" spans="1:55" ht="12.75" customHeight="1">
      <c r="A206" s="84"/>
      <c r="B206" s="143" t="s">
        <v>41</v>
      </c>
      <c r="C206" s="300" t="s">
        <v>2196</v>
      </c>
      <c r="D206" s="84"/>
      <c r="E206" s="84"/>
      <c r="F206" s="84"/>
      <c r="G206" s="84"/>
      <c r="H206" s="84"/>
      <c r="I206" s="84"/>
      <c r="J206" s="84"/>
      <c r="K206" s="84"/>
      <c r="L206" s="84"/>
      <c r="M206" s="84"/>
      <c r="N206" s="84"/>
      <c r="O206" s="84"/>
      <c r="P206" s="84"/>
      <c r="Q206" s="84"/>
      <c r="R206" s="84"/>
      <c r="S206" s="84"/>
      <c r="T206" s="84"/>
      <c r="U206" s="84"/>
      <c r="V206" s="84"/>
      <c r="W206" s="84"/>
      <c r="X206" s="84"/>
      <c r="Y206" s="84"/>
      <c r="Z206" s="84"/>
      <c r="AA206" s="84"/>
      <c r="AB206" s="84"/>
      <c r="AC206" s="84"/>
      <c r="AD206" s="84"/>
      <c r="AE206" s="84"/>
      <c r="AF206" s="84"/>
      <c r="AG206" s="84"/>
      <c r="AH206" s="84"/>
      <c r="AI206" s="84"/>
      <c r="AJ206" s="84"/>
      <c r="AK206" s="84"/>
      <c r="AL206" s="84"/>
    </row>
    <row r="207" spans="1:55" s="177" customFormat="1" ht="12" customHeight="1">
      <c r="A207" s="119"/>
      <c r="B207" s="143" t="s">
        <v>2012</v>
      </c>
      <c r="C207" s="300" t="s">
        <v>2014</v>
      </c>
      <c r="D207" s="119"/>
      <c r="E207" s="119"/>
      <c r="F207" s="119"/>
      <c r="G207" s="119"/>
      <c r="H207" s="119"/>
      <c r="I207" s="119"/>
      <c r="J207" s="119"/>
      <c r="K207" s="119"/>
      <c r="L207" s="119"/>
      <c r="M207" s="119"/>
      <c r="N207" s="119"/>
      <c r="O207" s="119"/>
      <c r="P207" s="119"/>
      <c r="Q207" s="119"/>
      <c r="R207" s="119"/>
      <c r="S207" s="119"/>
      <c r="T207" s="119"/>
      <c r="U207" s="119"/>
      <c r="V207" s="119"/>
      <c r="W207" s="119"/>
      <c r="X207" s="119"/>
      <c r="Y207" s="119"/>
      <c r="Z207" s="119"/>
      <c r="AA207" s="119"/>
      <c r="AB207" s="119"/>
      <c r="AC207" s="119"/>
      <c r="AD207" s="119"/>
      <c r="AE207" s="119"/>
      <c r="AF207" s="119"/>
      <c r="AG207" s="119"/>
      <c r="AH207" s="119"/>
      <c r="AI207" s="119"/>
      <c r="AJ207" s="119"/>
      <c r="AK207" s="119"/>
      <c r="AL207" s="119"/>
    </row>
    <row r="208" spans="1:55" ht="6" customHeight="1">
      <c r="A208" s="84"/>
      <c r="B208" s="92"/>
      <c r="C208" s="322"/>
      <c r="D208" s="84"/>
      <c r="E208" s="84"/>
      <c r="F208" s="84"/>
      <c r="G208" s="84"/>
      <c r="H208" s="84"/>
      <c r="I208" s="84"/>
      <c r="J208" s="84"/>
      <c r="K208" s="84"/>
      <c r="L208" s="84"/>
      <c r="M208" s="84"/>
      <c r="N208" s="84"/>
      <c r="O208" s="84"/>
      <c r="P208" s="84"/>
      <c r="Q208" s="84"/>
      <c r="R208" s="84"/>
      <c r="S208" s="84"/>
      <c r="T208" s="84"/>
      <c r="U208" s="84"/>
      <c r="V208" s="84"/>
      <c r="W208" s="84"/>
      <c r="X208" s="84"/>
      <c r="Y208" s="84"/>
      <c r="Z208" s="84"/>
      <c r="AA208" s="84"/>
      <c r="AB208" s="84"/>
      <c r="AC208" s="84"/>
      <c r="AD208" s="84"/>
      <c r="AE208" s="84"/>
      <c r="AF208" s="84"/>
      <c r="AG208" s="84"/>
      <c r="AH208" s="84"/>
      <c r="AI208" s="84"/>
      <c r="AJ208" s="84"/>
      <c r="AK208" s="84"/>
      <c r="AL208" s="84"/>
    </row>
    <row r="209" spans="1:56">
      <c r="A209" s="84"/>
      <c r="B209" s="777" t="s">
        <v>1987</v>
      </c>
      <c r="C209" s="777"/>
      <c r="D209" s="777"/>
      <c r="E209" s="777"/>
      <c r="F209" s="777"/>
      <c r="G209" s="777"/>
      <c r="H209" s="777"/>
      <c r="I209" s="777"/>
      <c r="J209" s="777"/>
      <c r="K209" s="777"/>
      <c r="L209" s="777"/>
      <c r="M209" s="777"/>
      <c r="N209" s="777"/>
      <c r="O209" s="777"/>
      <c r="P209" s="777"/>
      <c r="Q209" s="777"/>
      <c r="R209" s="777"/>
      <c r="S209" s="777"/>
      <c r="T209" s="777"/>
      <c r="U209" s="777"/>
      <c r="V209" s="777"/>
      <c r="W209" s="777"/>
      <c r="X209" s="777"/>
      <c r="Y209" s="777"/>
      <c r="Z209" s="777"/>
      <c r="AA209" s="777"/>
      <c r="AB209" s="777"/>
      <c r="AC209" s="777"/>
      <c r="AD209" s="777"/>
      <c r="AE209" s="777"/>
      <c r="AF209" s="777"/>
      <c r="AG209" s="777"/>
      <c r="AH209" s="777"/>
      <c r="AI209" s="777"/>
      <c r="AJ209" s="777"/>
      <c r="AK209" s="777"/>
      <c r="AL209" s="84"/>
    </row>
    <row r="210" spans="1:56">
      <c r="A210" s="84"/>
      <c r="B210" s="792" t="s">
        <v>128</v>
      </c>
      <c r="C210" s="804" t="s">
        <v>2078</v>
      </c>
      <c r="D210" s="805"/>
      <c r="E210" s="805"/>
      <c r="F210" s="805"/>
      <c r="G210" s="805"/>
      <c r="H210" s="805"/>
      <c r="I210" s="805"/>
      <c r="J210" s="805"/>
      <c r="K210" s="805"/>
      <c r="L210" s="805"/>
      <c r="M210" s="805"/>
      <c r="N210" s="805"/>
      <c r="O210" s="805"/>
      <c r="P210" s="805"/>
      <c r="Q210" s="805"/>
      <c r="R210" s="805"/>
      <c r="S210" s="805"/>
      <c r="T210" s="805"/>
      <c r="U210" s="805"/>
      <c r="V210" s="805"/>
      <c r="W210" s="805"/>
      <c r="X210" s="805"/>
      <c r="Y210" s="805"/>
      <c r="Z210" s="805"/>
      <c r="AA210" s="805"/>
      <c r="AB210" s="805"/>
      <c r="AC210" s="805"/>
      <c r="AD210" s="805"/>
      <c r="AE210" s="805"/>
      <c r="AF210" s="805"/>
      <c r="AG210" s="805"/>
      <c r="AH210" s="805"/>
      <c r="AI210" s="805"/>
      <c r="AJ210" s="806"/>
      <c r="AK210" s="327" t="str">
        <f>Y20</f>
        <v/>
      </c>
      <c r="AL210" s="84"/>
    </row>
    <row r="211" spans="1:56">
      <c r="A211" s="84"/>
      <c r="B211" s="793"/>
      <c r="C211" s="782" t="s">
        <v>2068</v>
      </c>
      <c r="D211" s="783"/>
      <c r="E211" s="783"/>
      <c r="F211" s="783"/>
      <c r="G211" s="783"/>
      <c r="H211" s="783"/>
      <c r="I211" s="783"/>
      <c r="J211" s="783"/>
      <c r="K211" s="783"/>
      <c r="L211" s="783"/>
      <c r="M211" s="783"/>
      <c r="N211" s="783"/>
      <c r="O211" s="783"/>
      <c r="P211" s="783"/>
      <c r="Q211" s="783"/>
      <c r="R211" s="783"/>
      <c r="S211" s="783"/>
      <c r="T211" s="783"/>
      <c r="U211" s="783"/>
      <c r="V211" s="783"/>
      <c r="W211" s="783"/>
      <c r="X211" s="783"/>
      <c r="Y211" s="783"/>
      <c r="Z211" s="783"/>
      <c r="AA211" s="783"/>
      <c r="AB211" s="783"/>
      <c r="AC211" s="783"/>
      <c r="AD211" s="783"/>
      <c r="AE211" s="783"/>
      <c r="AF211" s="783"/>
      <c r="AG211" s="783"/>
      <c r="AH211" s="783"/>
      <c r="AI211" s="783"/>
      <c r="AJ211" s="784"/>
      <c r="AK211" s="327" t="str">
        <f>Y21</f>
        <v>○</v>
      </c>
      <c r="AL211" s="84"/>
    </row>
    <row r="212" spans="1:56">
      <c r="A212" s="84"/>
      <c r="B212" s="794"/>
      <c r="C212" s="782" t="s">
        <v>2079</v>
      </c>
      <c r="D212" s="783"/>
      <c r="E212" s="783"/>
      <c r="F212" s="783"/>
      <c r="G212" s="783"/>
      <c r="H212" s="783"/>
      <c r="I212" s="783"/>
      <c r="J212" s="783"/>
      <c r="K212" s="783"/>
      <c r="L212" s="783"/>
      <c r="M212" s="783"/>
      <c r="N212" s="783"/>
      <c r="O212" s="783"/>
      <c r="P212" s="783"/>
      <c r="Q212" s="783"/>
      <c r="R212" s="783"/>
      <c r="S212" s="783"/>
      <c r="T212" s="783"/>
      <c r="U212" s="783"/>
      <c r="V212" s="783"/>
      <c r="W212" s="783"/>
      <c r="X212" s="783"/>
      <c r="Y212" s="783"/>
      <c r="Z212" s="783"/>
      <c r="AA212" s="783"/>
      <c r="AB212" s="783"/>
      <c r="AC212" s="783"/>
      <c r="AD212" s="783"/>
      <c r="AE212" s="783"/>
      <c r="AF212" s="783"/>
      <c r="AG212" s="783"/>
      <c r="AH212" s="783"/>
      <c r="AI212" s="783"/>
      <c r="AJ212" s="784"/>
      <c r="AK212" s="327" t="str">
        <f>IF(Y25="○","○",IF(AA25="○","○","×"))</f>
        <v>○</v>
      </c>
      <c r="AL212" s="84"/>
    </row>
    <row r="213" spans="1:56">
      <c r="A213" s="84"/>
      <c r="B213" s="328" t="s">
        <v>2086</v>
      </c>
      <c r="C213" s="782" t="s">
        <v>1988</v>
      </c>
      <c r="D213" s="783"/>
      <c r="E213" s="783"/>
      <c r="F213" s="783"/>
      <c r="G213" s="783"/>
      <c r="H213" s="783"/>
      <c r="I213" s="783"/>
      <c r="J213" s="783"/>
      <c r="K213" s="783"/>
      <c r="L213" s="783"/>
      <c r="M213" s="783"/>
      <c r="N213" s="783"/>
      <c r="O213" s="783"/>
      <c r="P213" s="783"/>
      <c r="Q213" s="783"/>
      <c r="R213" s="783"/>
      <c r="S213" s="783"/>
      <c r="T213" s="783"/>
      <c r="U213" s="783"/>
      <c r="V213" s="783"/>
      <c r="W213" s="783"/>
      <c r="X213" s="783"/>
      <c r="Y213" s="783"/>
      <c r="Z213" s="783"/>
      <c r="AA213" s="783"/>
      <c r="AB213" s="783"/>
      <c r="AC213" s="783"/>
      <c r="AD213" s="783"/>
      <c r="AE213" s="783"/>
      <c r="AF213" s="783"/>
      <c r="AG213" s="783"/>
      <c r="AH213" s="783"/>
      <c r="AI213" s="783"/>
      <c r="AJ213" s="784"/>
      <c r="AK213" s="327" t="str">
        <f>AB37</f>
        <v>○</v>
      </c>
      <c r="AL213" s="84"/>
    </row>
    <row r="214" spans="1:56">
      <c r="A214" s="84"/>
      <c r="B214" s="329" t="s">
        <v>2087</v>
      </c>
      <c r="C214" s="779" t="s">
        <v>1989</v>
      </c>
      <c r="D214" s="780"/>
      <c r="E214" s="780"/>
      <c r="F214" s="780"/>
      <c r="G214" s="780"/>
      <c r="H214" s="780"/>
      <c r="I214" s="780"/>
      <c r="J214" s="780"/>
      <c r="K214" s="780"/>
      <c r="L214" s="780"/>
      <c r="M214" s="780"/>
      <c r="N214" s="780"/>
      <c r="O214" s="780"/>
      <c r="P214" s="780"/>
      <c r="Q214" s="780"/>
      <c r="R214" s="780"/>
      <c r="S214" s="780"/>
      <c r="T214" s="780"/>
      <c r="U214" s="780"/>
      <c r="V214" s="780"/>
      <c r="W214" s="780"/>
      <c r="X214" s="780"/>
      <c r="Y214" s="780"/>
      <c r="Z214" s="780"/>
      <c r="AA214" s="780"/>
      <c r="AB214" s="780"/>
      <c r="AC214" s="780"/>
      <c r="AD214" s="780"/>
      <c r="AE214" s="780"/>
      <c r="AF214" s="780"/>
      <c r="AG214" s="780"/>
      <c r="AH214" s="780"/>
      <c r="AI214" s="780"/>
      <c r="AJ214" s="781"/>
      <c r="AK214" s="327" t="str">
        <f>AK42</f>
        <v>○</v>
      </c>
      <c r="AL214" s="84"/>
      <c r="AN214" s="290"/>
      <c r="AO214" s="290"/>
      <c r="AP214" s="290"/>
      <c r="AQ214" s="290"/>
      <c r="AR214" s="290"/>
      <c r="AS214" s="290"/>
      <c r="AT214" s="290"/>
      <c r="AU214" s="290"/>
      <c r="AV214" s="290"/>
      <c r="AW214" s="290"/>
      <c r="AX214" s="290"/>
      <c r="AY214" s="290"/>
      <c r="AZ214" s="290"/>
      <c r="BA214" s="290"/>
      <c r="BB214" s="290"/>
      <c r="BC214" s="290"/>
      <c r="BD214" s="290"/>
    </row>
    <row r="215" spans="1:56" ht="8.25" customHeight="1">
      <c r="A215" s="84"/>
      <c r="B215" s="84"/>
      <c r="C215" s="84"/>
      <c r="D215" s="84"/>
      <c r="E215" s="84"/>
      <c r="F215" s="84"/>
      <c r="G215" s="84"/>
      <c r="H215" s="84"/>
      <c r="I215" s="84"/>
      <c r="J215" s="84"/>
      <c r="K215" s="84"/>
      <c r="L215" s="84"/>
      <c r="M215" s="84"/>
      <c r="N215" s="84"/>
      <c r="O215" s="84"/>
      <c r="P215" s="84"/>
      <c r="Q215" s="84"/>
      <c r="R215" s="84"/>
      <c r="S215" s="84"/>
      <c r="T215" s="84"/>
      <c r="U215" s="84"/>
      <c r="V215" s="84"/>
      <c r="W215" s="84"/>
      <c r="X215" s="84"/>
      <c r="Y215" s="84"/>
      <c r="Z215" s="84"/>
      <c r="AA215" s="84"/>
      <c r="AB215" s="84"/>
      <c r="AC215" s="84"/>
      <c r="AD215" s="84"/>
      <c r="AE215" s="84"/>
      <c r="AF215" s="84"/>
      <c r="AG215" s="84"/>
      <c r="AH215" s="84"/>
      <c r="AI215" s="84"/>
      <c r="AJ215" s="84"/>
      <c r="AK215" s="84"/>
      <c r="AL215" s="84"/>
      <c r="AN215" s="290"/>
      <c r="AO215" s="290"/>
      <c r="AP215" s="290"/>
      <c r="AQ215" s="290"/>
      <c r="AR215" s="290"/>
      <c r="AS215" s="290"/>
      <c r="AT215" s="290"/>
      <c r="AU215" s="290"/>
      <c r="AV215" s="290"/>
      <c r="AW215" s="290"/>
      <c r="AX215" s="290"/>
      <c r="AY215" s="290"/>
      <c r="AZ215" s="290"/>
      <c r="BA215" s="290"/>
      <c r="BB215" s="290"/>
      <c r="BC215" s="290"/>
      <c r="BD215" s="290"/>
    </row>
    <row r="216" spans="1:56" s="290" customFormat="1" ht="15" customHeight="1">
      <c r="A216" s="287"/>
      <c r="B216" s="777" t="s">
        <v>2343</v>
      </c>
      <c r="C216" s="777"/>
      <c r="D216" s="777"/>
      <c r="E216" s="777"/>
      <c r="F216" s="777"/>
      <c r="G216" s="777"/>
      <c r="H216" s="777"/>
      <c r="I216" s="777"/>
      <c r="J216" s="777"/>
      <c r="K216" s="777"/>
      <c r="L216" s="777"/>
      <c r="M216" s="777"/>
      <c r="N216" s="777"/>
      <c r="O216" s="777"/>
      <c r="P216" s="777"/>
      <c r="Q216" s="777"/>
      <c r="R216" s="777"/>
      <c r="S216" s="777"/>
      <c r="T216" s="777"/>
      <c r="U216" s="777"/>
      <c r="V216" s="777"/>
      <c r="W216" s="777"/>
      <c r="X216" s="777"/>
      <c r="Y216" s="777"/>
      <c r="Z216" s="777"/>
      <c r="AA216" s="777"/>
      <c r="AB216" s="777"/>
      <c r="AC216" s="777"/>
      <c r="AD216" s="777"/>
      <c r="AE216" s="777"/>
      <c r="AF216" s="777"/>
      <c r="AG216" s="777"/>
      <c r="AH216" s="777"/>
      <c r="AI216" s="777"/>
      <c r="AJ216" s="777"/>
      <c r="AK216" s="777"/>
      <c r="AL216" s="84"/>
      <c r="AM216" s="87"/>
    </row>
    <row r="217" spans="1:56" s="290" customFormat="1">
      <c r="A217" s="287"/>
      <c r="B217" s="330" t="s">
        <v>128</v>
      </c>
      <c r="C217" s="1163" t="s">
        <v>1996</v>
      </c>
      <c r="D217" s="1164"/>
      <c r="E217" s="1164"/>
      <c r="F217" s="1164"/>
      <c r="G217" s="1164"/>
      <c r="H217" s="1164"/>
      <c r="I217" s="1165"/>
      <c r="J217" s="936" t="s">
        <v>2015</v>
      </c>
      <c r="K217" s="936"/>
      <c r="L217" s="936"/>
      <c r="M217" s="936"/>
      <c r="N217" s="936"/>
      <c r="O217" s="936"/>
      <c r="P217" s="936"/>
      <c r="Q217" s="936"/>
      <c r="R217" s="936"/>
      <c r="S217" s="936"/>
      <c r="T217" s="936"/>
      <c r="U217" s="936"/>
      <c r="V217" s="936"/>
      <c r="W217" s="936"/>
      <c r="X217" s="936"/>
      <c r="Y217" s="936"/>
      <c r="Z217" s="936"/>
      <c r="AA217" s="936"/>
      <c r="AB217" s="936"/>
      <c r="AC217" s="936"/>
      <c r="AD217" s="936"/>
      <c r="AE217" s="936"/>
      <c r="AF217" s="936"/>
      <c r="AG217" s="936"/>
      <c r="AH217" s="936"/>
      <c r="AI217" s="936"/>
      <c r="AJ217" s="937"/>
      <c r="AK217" s="327" t="str">
        <f>AH68</f>
        <v>○</v>
      </c>
      <c r="AL217" s="331"/>
      <c r="AM217" s="87"/>
      <c r="AN217" s="95"/>
      <c r="AO217" s="95"/>
      <c r="AP217" s="95"/>
      <c r="AQ217" s="95"/>
      <c r="AR217" s="95"/>
      <c r="AS217" s="95"/>
      <c r="AT217" s="95"/>
      <c r="AU217" s="95"/>
      <c r="AV217" s="95"/>
      <c r="AW217" s="95"/>
      <c r="AX217" s="95"/>
      <c r="AY217" s="95"/>
      <c r="AZ217" s="95"/>
      <c r="BA217" s="95"/>
      <c r="BB217" s="95"/>
      <c r="BC217" s="95"/>
      <c r="BD217" s="95"/>
    </row>
    <row r="218" spans="1:56" s="290" customFormat="1" ht="27" customHeight="1">
      <c r="A218" s="287"/>
      <c r="B218" s="790" t="s">
        <v>2160</v>
      </c>
      <c r="C218" s="856" t="s">
        <v>2000</v>
      </c>
      <c r="D218" s="856"/>
      <c r="E218" s="856"/>
      <c r="F218" s="856"/>
      <c r="G218" s="856"/>
      <c r="H218" s="856"/>
      <c r="I218" s="856"/>
      <c r="J218" s="940" t="s">
        <v>2006</v>
      </c>
      <c r="K218" s="940"/>
      <c r="L218" s="940"/>
      <c r="M218" s="940"/>
      <c r="N218" s="940"/>
      <c r="O218" s="940"/>
      <c r="P218" s="940"/>
      <c r="Q218" s="940"/>
      <c r="R218" s="940"/>
      <c r="S218" s="940"/>
      <c r="T218" s="940"/>
      <c r="U218" s="940"/>
      <c r="V218" s="940"/>
      <c r="W218" s="940"/>
      <c r="X218" s="940"/>
      <c r="Y218" s="940"/>
      <c r="Z218" s="940"/>
      <c r="AA218" s="940"/>
      <c r="AB218" s="940"/>
      <c r="AC218" s="940"/>
      <c r="AD218" s="940"/>
      <c r="AE218" s="940"/>
      <c r="AF218" s="940"/>
      <c r="AG218" s="940"/>
      <c r="AH218" s="940"/>
      <c r="AI218" s="940"/>
      <c r="AJ218" s="941"/>
      <c r="AK218" s="327" t="str">
        <f>Z75</f>
        <v>○</v>
      </c>
      <c r="AL218" s="332"/>
      <c r="AM218" s="87"/>
      <c r="AN218" s="95"/>
      <c r="AO218" s="95"/>
      <c r="AP218" s="95"/>
      <c r="AQ218" s="95"/>
      <c r="AR218" s="95"/>
      <c r="AS218" s="95"/>
      <c r="AT218" s="95"/>
      <c r="AU218" s="95"/>
      <c r="AV218" s="95"/>
      <c r="AW218" s="95"/>
      <c r="AX218" s="95"/>
      <c r="AY218" s="95"/>
      <c r="AZ218" s="95"/>
      <c r="BA218" s="95"/>
      <c r="BB218" s="95"/>
      <c r="BC218" s="95"/>
      <c r="BD218" s="95"/>
    </row>
    <row r="219" spans="1:56" s="290" customFormat="1" ht="26.25" customHeight="1">
      <c r="A219" s="287"/>
      <c r="B219" s="790"/>
      <c r="C219" s="856"/>
      <c r="D219" s="856"/>
      <c r="E219" s="856"/>
      <c r="F219" s="856"/>
      <c r="G219" s="856"/>
      <c r="H219" s="856"/>
      <c r="I219" s="856"/>
      <c r="J219" s="940" t="s">
        <v>2003</v>
      </c>
      <c r="K219" s="940"/>
      <c r="L219" s="940"/>
      <c r="M219" s="940"/>
      <c r="N219" s="940"/>
      <c r="O219" s="940"/>
      <c r="P219" s="940"/>
      <c r="Q219" s="940"/>
      <c r="R219" s="940"/>
      <c r="S219" s="940"/>
      <c r="T219" s="940"/>
      <c r="U219" s="940"/>
      <c r="V219" s="940"/>
      <c r="W219" s="940"/>
      <c r="X219" s="940"/>
      <c r="Y219" s="940"/>
      <c r="Z219" s="940"/>
      <c r="AA219" s="940"/>
      <c r="AB219" s="940"/>
      <c r="AC219" s="940"/>
      <c r="AD219" s="940"/>
      <c r="AE219" s="940"/>
      <c r="AF219" s="940"/>
      <c r="AG219" s="940"/>
      <c r="AH219" s="940"/>
      <c r="AI219" s="940"/>
      <c r="AJ219" s="941"/>
      <c r="AK219" s="327" t="str">
        <f>AB79</f>
        <v>○</v>
      </c>
      <c r="AL219" s="332"/>
      <c r="AM219" s="87"/>
      <c r="AN219" s="95"/>
      <c r="AO219" s="95"/>
      <c r="AP219" s="95"/>
      <c r="AQ219" s="95"/>
      <c r="AR219" s="95"/>
      <c r="AS219" s="95"/>
      <c r="AT219" s="95"/>
      <c r="AU219" s="95"/>
      <c r="AV219" s="95"/>
      <c r="AW219" s="95"/>
      <c r="AX219" s="95"/>
      <c r="AY219" s="95"/>
      <c r="AZ219" s="95"/>
      <c r="BA219" s="95"/>
      <c r="BB219" s="95"/>
      <c r="BC219" s="95"/>
      <c r="BD219" s="95"/>
    </row>
    <row r="220" spans="1:56" s="290" customFormat="1" ht="24.75" customHeight="1">
      <c r="A220" s="287"/>
      <c r="B220" s="790"/>
      <c r="C220" s="856"/>
      <c r="D220" s="856"/>
      <c r="E220" s="856"/>
      <c r="F220" s="856"/>
      <c r="G220" s="856"/>
      <c r="H220" s="856"/>
      <c r="I220" s="856"/>
      <c r="J220" s="940" t="s">
        <v>2338</v>
      </c>
      <c r="K220" s="940"/>
      <c r="L220" s="940"/>
      <c r="M220" s="940"/>
      <c r="N220" s="940"/>
      <c r="O220" s="940"/>
      <c r="P220" s="940"/>
      <c r="Q220" s="940"/>
      <c r="R220" s="940"/>
      <c r="S220" s="940"/>
      <c r="T220" s="940"/>
      <c r="U220" s="940"/>
      <c r="V220" s="940"/>
      <c r="W220" s="940"/>
      <c r="X220" s="940"/>
      <c r="Y220" s="940"/>
      <c r="Z220" s="940"/>
      <c r="AA220" s="940"/>
      <c r="AB220" s="940"/>
      <c r="AC220" s="940"/>
      <c r="AD220" s="940"/>
      <c r="AE220" s="940"/>
      <c r="AF220" s="940"/>
      <c r="AG220" s="940"/>
      <c r="AH220" s="940"/>
      <c r="AI220" s="940"/>
      <c r="AJ220" s="941"/>
      <c r="AK220" s="327" t="str">
        <f>AI82</f>
        <v>○</v>
      </c>
      <c r="AL220" s="332"/>
      <c r="AM220" s="87"/>
    </row>
    <row r="221" spans="1:56" s="290" customFormat="1" ht="25.5" customHeight="1">
      <c r="A221" s="287"/>
      <c r="B221" s="790"/>
      <c r="C221" s="856"/>
      <c r="D221" s="856"/>
      <c r="E221" s="856"/>
      <c r="F221" s="856"/>
      <c r="G221" s="856"/>
      <c r="H221" s="856"/>
      <c r="I221" s="856"/>
      <c r="J221" s="940" t="s">
        <v>2001</v>
      </c>
      <c r="K221" s="940"/>
      <c r="L221" s="940"/>
      <c r="M221" s="940"/>
      <c r="N221" s="940"/>
      <c r="O221" s="940"/>
      <c r="P221" s="940"/>
      <c r="Q221" s="940"/>
      <c r="R221" s="940"/>
      <c r="S221" s="940"/>
      <c r="T221" s="940"/>
      <c r="U221" s="940"/>
      <c r="V221" s="940"/>
      <c r="W221" s="940"/>
      <c r="X221" s="940"/>
      <c r="Y221" s="940"/>
      <c r="Z221" s="940"/>
      <c r="AA221" s="940"/>
      <c r="AB221" s="940"/>
      <c r="AC221" s="940"/>
      <c r="AD221" s="940"/>
      <c r="AE221" s="940"/>
      <c r="AF221" s="940"/>
      <c r="AG221" s="940"/>
      <c r="AH221" s="940"/>
      <c r="AI221" s="940"/>
      <c r="AJ221" s="941"/>
      <c r="AK221" s="327" t="str">
        <f>AI87</f>
        <v>○</v>
      </c>
      <c r="AL221" s="332"/>
      <c r="AM221" s="87"/>
    </row>
    <row r="222" spans="1:56" s="290" customFormat="1" ht="48.75" customHeight="1">
      <c r="A222" s="287"/>
      <c r="B222" s="790" t="s">
        <v>2087</v>
      </c>
      <c r="C222" s="856" t="s">
        <v>1991</v>
      </c>
      <c r="D222" s="856"/>
      <c r="E222" s="856"/>
      <c r="F222" s="856"/>
      <c r="G222" s="856"/>
      <c r="H222" s="856"/>
      <c r="I222" s="856"/>
      <c r="J222" s="940" t="s">
        <v>2344</v>
      </c>
      <c r="K222" s="940"/>
      <c r="L222" s="940"/>
      <c r="M222" s="940"/>
      <c r="N222" s="940"/>
      <c r="O222" s="940"/>
      <c r="P222" s="940"/>
      <c r="Q222" s="940"/>
      <c r="R222" s="940"/>
      <c r="S222" s="940"/>
      <c r="T222" s="940"/>
      <c r="U222" s="940"/>
      <c r="V222" s="940"/>
      <c r="W222" s="940"/>
      <c r="X222" s="940"/>
      <c r="Y222" s="940"/>
      <c r="Z222" s="940"/>
      <c r="AA222" s="940"/>
      <c r="AB222" s="940"/>
      <c r="AC222" s="940"/>
      <c r="AD222" s="940"/>
      <c r="AE222" s="940"/>
      <c r="AF222" s="940"/>
      <c r="AG222" s="940"/>
      <c r="AH222" s="940"/>
      <c r="AI222" s="940"/>
      <c r="AJ222" s="941"/>
      <c r="AK222" s="327" t="str">
        <f>IF(AI93="該当",IF(AND(OR(T98="○",AK103="○"),OR(T106="○",AK114="○")),"○","×"),"")</f>
        <v>○</v>
      </c>
      <c r="AL222" s="333"/>
      <c r="AM222" s="87"/>
      <c r="AN222" s="95"/>
      <c r="AO222" s="95"/>
      <c r="AP222" s="95"/>
      <c r="AQ222" s="95"/>
      <c r="AR222" s="95"/>
      <c r="AS222" s="95"/>
      <c r="AT222" s="95"/>
      <c r="AU222" s="95"/>
      <c r="AV222" s="95"/>
      <c r="AW222" s="95"/>
      <c r="AX222" s="95"/>
      <c r="AY222" s="95"/>
      <c r="AZ222" s="95"/>
      <c r="BA222" s="95"/>
      <c r="BB222" s="95"/>
      <c r="BC222" s="95"/>
      <c r="BD222" s="95"/>
    </row>
    <row r="223" spans="1:56" s="290" customFormat="1" ht="49.5" customHeight="1">
      <c r="A223" s="287"/>
      <c r="B223" s="790"/>
      <c r="C223" s="856"/>
      <c r="D223" s="856"/>
      <c r="E223" s="856"/>
      <c r="F223" s="856"/>
      <c r="G223" s="856"/>
      <c r="H223" s="856"/>
      <c r="I223" s="856"/>
      <c r="J223" s="940" t="s">
        <v>2345</v>
      </c>
      <c r="K223" s="940"/>
      <c r="L223" s="940"/>
      <c r="M223" s="940"/>
      <c r="N223" s="940"/>
      <c r="O223" s="940"/>
      <c r="P223" s="940"/>
      <c r="Q223" s="940"/>
      <c r="R223" s="940"/>
      <c r="S223" s="940"/>
      <c r="T223" s="940"/>
      <c r="U223" s="940"/>
      <c r="V223" s="940"/>
      <c r="W223" s="940"/>
      <c r="X223" s="940"/>
      <c r="Y223" s="940"/>
      <c r="Z223" s="940"/>
      <c r="AA223" s="940"/>
      <c r="AB223" s="940"/>
      <c r="AC223" s="940"/>
      <c r="AD223" s="940"/>
      <c r="AE223" s="940"/>
      <c r="AF223" s="940"/>
      <c r="AG223" s="940"/>
      <c r="AH223" s="940"/>
      <c r="AI223" s="940"/>
      <c r="AJ223" s="941"/>
      <c r="AK223" s="327" t="str">
        <f>IF(AI95="該当",IF(OR(OR(T98="○",AK103="○"),OR(T106="○",AK114="○")),"○","×"),"")</f>
        <v/>
      </c>
      <c r="AL223" s="333"/>
      <c r="AM223" s="87"/>
      <c r="AN223" s="95"/>
      <c r="AO223" s="95"/>
      <c r="AP223" s="95"/>
      <c r="AQ223" s="95"/>
      <c r="AR223" s="95"/>
      <c r="AS223" s="95"/>
      <c r="AT223" s="95"/>
      <c r="AU223" s="95"/>
      <c r="AV223" s="95"/>
      <c r="AW223" s="95"/>
      <c r="AX223" s="95"/>
      <c r="AY223" s="95"/>
      <c r="AZ223" s="95"/>
      <c r="BA223" s="95"/>
      <c r="BB223" s="95"/>
      <c r="BC223" s="95"/>
      <c r="BD223" s="95"/>
    </row>
    <row r="224" spans="1:56" s="95" customFormat="1" ht="26.25" customHeight="1">
      <c r="A224" s="94"/>
      <c r="B224" s="328" t="s">
        <v>2161</v>
      </c>
      <c r="C224" s="856" t="s">
        <v>1992</v>
      </c>
      <c r="D224" s="856"/>
      <c r="E224" s="856"/>
      <c r="F224" s="856"/>
      <c r="G224" s="856"/>
      <c r="H224" s="856"/>
      <c r="I224" s="856"/>
      <c r="J224" s="940" t="s">
        <v>2007</v>
      </c>
      <c r="K224" s="940"/>
      <c r="L224" s="940"/>
      <c r="M224" s="940"/>
      <c r="N224" s="940"/>
      <c r="O224" s="940"/>
      <c r="P224" s="940"/>
      <c r="Q224" s="940"/>
      <c r="R224" s="940"/>
      <c r="S224" s="940"/>
      <c r="T224" s="940"/>
      <c r="U224" s="940"/>
      <c r="V224" s="940"/>
      <c r="W224" s="940"/>
      <c r="X224" s="940"/>
      <c r="Y224" s="940"/>
      <c r="Z224" s="940"/>
      <c r="AA224" s="940"/>
      <c r="AB224" s="940"/>
      <c r="AC224" s="940"/>
      <c r="AD224" s="940"/>
      <c r="AE224" s="940"/>
      <c r="AF224" s="940"/>
      <c r="AG224" s="940"/>
      <c r="AH224" s="940"/>
      <c r="AI224" s="940"/>
      <c r="AJ224" s="941"/>
      <c r="AK224" s="327" t="str">
        <f>IF(AM116="記入不要","",IF(OR(S118="○",AK125="○"),"○","×"))</f>
        <v>○</v>
      </c>
      <c r="AL224" s="84"/>
      <c r="AM224" s="87"/>
    </row>
    <row r="225" spans="1:56" s="95" customFormat="1" ht="36" customHeight="1">
      <c r="A225" s="94"/>
      <c r="B225" s="328" t="s">
        <v>2162</v>
      </c>
      <c r="C225" s="856" t="s">
        <v>1993</v>
      </c>
      <c r="D225" s="856"/>
      <c r="E225" s="856"/>
      <c r="F225" s="856"/>
      <c r="G225" s="856"/>
      <c r="H225" s="856"/>
      <c r="I225" s="856"/>
      <c r="J225" s="940" t="s">
        <v>2008</v>
      </c>
      <c r="K225" s="940"/>
      <c r="L225" s="940"/>
      <c r="M225" s="940"/>
      <c r="N225" s="940"/>
      <c r="O225" s="940"/>
      <c r="P225" s="940"/>
      <c r="Q225" s="940"/>
      <c r="R225" s="940"/>
      <c r="S225" s="940"/>
      <c r="T225" s="940"/>
      <c r="U225" s="940"/>
      <c r="V225" s="940"/>
      <c r="W225" s="940"/>
      <c r="X225" s="940"/>
      <c r="Y225" s="940"/>
      <c r="Z225" s="940"/>
      <c r="AA225" s="940"/>
      <c r="AB225" s="940"/>
      <c r="AC225" s="940"/>
      <c r="AD225" s="940"/>
      <c r="AE225" s="940"/>
      <c r="AF225" s="940"/>
      <c r="AG225" s="940"/>
      <c r="AH225" s="940"/>
      <c r="AI225" s="940"/>
      <c r="AJ225" s="941"/>
      <c r="AK225" s="327" t="str">
        <f>IF(OR(AND(S129&lt;&gt;"×",S130&lt;&gt;"×",S131&lt;&gt;"×"),AK133="○"),"○","×")</f>
        <v>○</v>
      </c>
      <c r="AL225" s="84"/>
      <c r="AM225" s="87"/>
    </row>
    <row r="226" spans="1:56" s="95" customFormat="1">
      <c r="A226" s="94"/>
      <c r="B226" s="328" t="s">
        <v>2163</v>
      </c>
      <c r="C226" s="856" t="s">
        <v>1994</v>
      </c>
      <c r="D226" s="856"/>
      <c r="E226" s="856"/>
      <c r="F226" s="856"/>
      <c r="G226" s="856"/>
      <c r="H226" s="856"/>
      <c r="I226" s="856"/>
      <c r="J226" s="936" t="s">
        <v>2339</v>
      </c>
      <c r="K226" s="936"/>
      <c r="L226" s="936"/>
      <c r="M226" s="936"/>
      <c r="N226" s="936"/>
      <c r="O226" s="936"/>
      <c r="P226" s="936"/>
      <c r="Q226" s="936"/>
      <c r="R226" s="936"/>
      <c r="S226" s="936"/>
      <c r="T226" s="936"/>
      <c r="U226" s="936"/>
      <c r="V226" s="936"/>
      <c r="W226" s="936"/>
      <c r="X226" s="936"/>
      <c r="Y226" s="936"/>
      <c r="Z226" s="936"/>
      <c r="AA226" s="936"/>
      <c r="AB226" s="936"/>
      <c r="AC226" s="936"/>
      <c r="AD226" s="936"/>
      <c r="AE226" s="936"/>
      <c r="AF226" s="936"/>
      <c r="AG226" s="936"/>
      <c r="AH226" s="936"/>
      <c r="AI226" s="936"/>
      <c r="AJ226" s="937"/>
      <c r="AK226" s="327" t="str">
        <f>IF(AND(S142="",S143=""),"",IF(AND(S142&lt;&gt;"×",S143&lt;&gt;"×"),"○","×"))</f>
        <v>○</v>
      </c>
      <c r="AL226" s="333"/>
      <c r="AM226" s="87"/>
    </row>
    <row r="227" spans="1:56" s="95" customFormat="1">
      <c r="A227" s="94"/>
      <c r="B227" s="790" t="s">
        <v>2164</v>
      </c>
      <c r="C227" s="856" t="s">
        <v>1995</v>
      </c>
      <c r="D227" s="856"/>
      <c r="E227" s="856"/>
      <c r="F227" s="856"/>
      <c r="G227" s="856"/>
      <c r="H227" s="856"/>
      <c r="I227" s="856"/>
      <c r="J227" s="936" t="s">
        <v>2009</v>
      </c>
      <c r="K227" s="936"/>
      <c r="L227" s="936"/>
      <c r="M227" s="936"/>
      <c r="N227" s="936"/>
      <c r="O227" s="936"/>
      <c r="P227" s="936"/>
      <c r="Q227" s="936"/>
      <c r="R227" s="936"/>
      <c r="S227" s="936"/>
      <c r="T227" s="936"/>
      <c r="U227" s="936"/>
      <c r="V227" s="936"/>
      <c r="W227" s="936"/>
      <c r="X227" s="936"/>
      <c r="Y227" s="936"/>
      <c r="Z227" s="936"/>
      <c r="AA227" s="936"/>
      <c r="AB227" s="936"/>
      <c r="AC227" s="936"/>
      <c r="AD227" s="936"/>
      <c r="AE227" s="936"/>
      <c r="AF227" s="936"/>
      <c r="AG227" s="936"/>
      <c r="AH227" s="936"/>
      <c r="AI227" s="936"/>
      <c r="AJ227" s="937"/>
      <c r="AK227" s="327" t="str">
        <f>AK153</f>
        <v>○</v>
      </c>
      <c r="AL227" s="84"/>
      <c r="AM227" s="87"/>
      <c r="AN227" s="87"/>
      <c r="AO227" s="87"/>
      <c r="AP227" s="87"/>
      <c r="AQ227" s="87"/>
      <c r="AR227" s="87"/>
      <c r="AS227" s="87"/>
      <c r="AT227" s="87"/>
      <c r="AU227" s="87"/>
      <c r="AV227" s="87"/>
      <c r="AW227" s="87"/>
      <c r="AX227" s="122"/>
      <c r="AY227" s="87"/>
      <c r="AZ227" s="87"/>
      <c r="BA227" s="87"/>
      <c r="BB227" s="87"/>
      <c r="BC227" s="87"/>
      <c r="BD227" s="87"/>
    </row>
    <row r="228" spans="1:56" s="95" customFormat="1">
      <c r="A228" s="94"/>
      <c r="B228" s="934"/>
      <c r="C228" s="935"/>
      <c r="D228" s="935"/>
      <c r="E228" s="935"/>
      <c r="F228" s="935"/>
      <c r="G228" s="935"/>
      <c r="H228" s="935"/>
      <c r="I228" s="935"/>
      <c r="J228" s="938" t="s">
        <v>2010</v>
      </c>
      <c r="K228" s="938"/>
      <c r="L228" s="938"/>
      <c r="M228" s="938"/>
      <c r="N228" s="938"/>
      <c r="O228" s="938"/>
      <c r="P228" s="938"/>
      <c r="Q228" s="938"/>
      <c r="R228" s="938"/>
      <c r="S228" s="938"/>
      <c r="T228" s="938"/>
      <c r="U228" s="938"/>
      <c r="V228" s="938"/>
      <c r="W228" s="938"/>
      <c r="X228" s="938"/>
      <c r="Y228" s="938"/>
      <c r="Z228" s="938"/>
      <c r="AA228" s="938"/>
      <c r="AB228" s="938"/>
      <c r="AC228" s="938"/>
      <c r="AD228" s="938"/>
      <c r="AE228" s="938"/>
      <c r="AF228" s="938"/>
      <c r="AG228" s="938"/>
      <c r="AH228" s="938"/>
      <c r="AI228" s="938"/>
      <c r="AJ228" s="939"/>
      <c r="AK228" s="327" t="str">
        <f>AK181</f>
        <v>○</v>
      </c>
      <c r="AL228" s="84"/>
      <c r="AM228" s="87"/>
      <c r="AN228" s="87"/>
      <c r="AO228" s="87"/>
      <c r="AP228" s="87"/>
      <c r="AQ228" s="87"/>
      <c r="AR228" s="87"/>
      <c r="AS228" s="87"/>
      <c r="AT228" s="87"/>
      <c r="AU228" s="87"/>
      <c r="AV228" s="87"/>
      <c r="AW228" s="87"/>
      <c r="AX228" s="122"/>
      <c r="AY228" s="87"/>
      <c r="AZ228" s="87"/>
      <c r="BA228" s="87"/>
      <c r="BB228" s="87"/>
      <c r="BC228" s="87"/>
      <c r="BD228" s="87"/>
    </row>
    <row r="229" spans="1:56" ht="4.5" customHeight="1">
      <c r="A229" s="84"/>
      <c r="B229" s="84"/>
      <c r="C229" s="84"/>
      <c r="D229" s="84"/>
      <c r="E229" s="84"/>
      <c r="F229" s="84"/>
      <c r="G229" s="84"/>
      <c r="H229" s="84"/>
      <c r="I229" s="84"/>
      <c r="J229" s="84"/>
      <c r="K229" s="84"/>
      <c r="L229" s="84"/>
      <c r="M229" s="84"/>
      <c r="N229" s="84"/>
      <c r="O229" s="84"/>
      <c r="P229" s="84"/>
      <c r="Q229" s="84"/>
      <c r="R229" s="84"/>
      <c r="S229" s="84"/>
      <c r="T229" s="84"/>
      <c r="U229" s="84"/>
      <c r="V229" s="84"/>
      <c r="W229" s="84"/>
      <c r="X229" s="84"/>
      <c r="Y229" s="84"/>
      <c r="Z229" s="84"/>
      <c r="AA229" s="84"/>
      <c r="AB229" s="84"/>
      <c r="AC229" s="84"/>
      <c r="AD229" s="84"/>
      <c r="AE229" s="84"/>
      <c r="AF229" s="84"/>
      <c r="AG229" s="84"/>
      <c r="AH229" s="84"/>
      <c r="AI229" s="84"/>
      <c r="AJ229" s="84"/>
      <c r="AK229" s="84"/>
      <c r="AL229" s="84"/>
    </row>
    <row r="230" spans="1:56">
      <c r="A230" s="84"/>
      <c r="B230" s="777" t="s">
        <v>2011</v>
      </c>
      <c r="C230" s="777"/>
      <c r="D230" s="777"/>
      <c r="E230" s="777"/>
      <c r="F230" s="777"/>
      <c r="G230" s="777"/>
      <c r="H230" s="777"/>
      <c r="I230" s="777"/>
      <c r="J230" s="777"/>
      <c r="K230" s="777"/>
      <c r="L230" s="777"/>
      <c r="M230" s="777"/>
      <c r="N230" s="777"/>
      <c r="O230" s="777"/>
      <c r="P230" s="777"/>
      <c r="Q230" s="777"/>
      <c r="R230" s="777"/>
      <c r="S230" s="777"/>
      <c r="T230" s="777"/>
      <c r="U230" s="777"/>
      <c r="V230" s="777"/>
      <c r="W230" s="777"/>
      <c r="X230" s="777"/>
      <c r="Y230" s="777"/>
      <c r="Z230" s="777"/>
      <c r="AA230" s="777"/>
      <c r="AB230" s="777"/>
      <c r="AC230" s="777"/>
      <c r="AD230" s="777"/>
      <c r="AE230" s="777"/>
      <c r="AF230" s="777"/>
      <c r="AG230" s="777"/>
      <c r="AH230" s="777"/>
      <c r="AI230" s="777"/>
      <c r="AJ230" s="777"/>
      <c r="AK230" s="777"/>
      <c r="AL230" s="84"/>
    </row>
    <row r="231" spans="1:56">
      <c r="A231" s="84"/>
      <c r="B231" s="334" t="s">
        <v>2115</v>
      </c>
      <c r="C231" s="807" t="s">
        <v>129</v>
      </c>
      <c r="D231" s="807"/>
      <c r="E231" s="807"/>
      <c r="F231" s="807"/>
      <c r="G231" s="807"/>
      <c r="H231" s="807"/>
      <c r="I231" s="807"/>
      <c r="J231" s="807"/>
      <c r="K231" s="807"/>
      <c r="L231" s="807"/>
      <c r="M231" s="807"/>
      <c r="N231" s="807"/>
      <c r="O231" s="807"/>
      <c r="P231" s="807"/>
      <c r="Q231" s="807"/>
      <c r="R231" s="807"/>
      <c r="S231" s="807"/>
      <c r="T231" s="807"/>
      <c r="U231" s="807"/>
      <c r="V231" s="807"/>
      <c r="W231" s="807"/>
      <c r="X231" s="807"/>
      <c r="Y231" s="807"/>
      <c r="Z231" s="807"/>
      <c r="AA231" s="807"/>
      <c r="AB231" s="807"/>
      <c r="AC231" s="807"/>
      <c r="AD231" s="807"/>
      <c r="AE231" s="807"/>
      <c r="AF231" s="807"/>
      <c r="AG231" s="807"/>
      <c r="AH231" s="807"/>
      <c r="AI231" s="807"/>
      <c r="AJ231" s="808"/>
      <c r="AK231" s="327" t="str">
        <f>AK187</f>
        <v>○</v>
      </c>
      <c r="AL231" s="84"/>
    </row>
    <row r="232" spans="1:56" ht="13.5" customHeight="1">
      <c r="B232" s="335" t="s">
        <v>2115</v>
      </c>
      <c r="C232" s="767" t="s">
        <v>2114</v>
      </c>
      <c r="D232" s="767"/>
      <c r="E232" s="767"/>
      <c r="F232" s="767"/>
      <c r="G232" s="767"/>
      <c r="H232" s="767"/>
      <c r="I232" s="767"/>
      <c r="J232" s="767"/>
      <c r="K232" s="767"/>
      <c r="L232" s="767"/>
      <c r="M232" s="767"/>
      <c r="N232" s="767"/>
      <c r="O232" s="767"/>
      <c r="P232" s="767"/>
      <c r="Q232" s="767"/>
      <c r="R232" s="767"/>
      <c r="S232" s="767"/>
      <c r="T232" s="767"/>
      <c r="U232" s="767"/>
      <c r="V232" s="767"/>
      <c r="W232" s="767"/>
      <c r="X232" s="767"/>
      <c r="Y232" s="767"/>
      <c r="Z232" s="767"/>
      <c r="AA232" s="767"/>
      <c r="AB232" s="767"/>
      <c r="AC232" s="767"/>
      <c r="AD232" s="767"/>
      <c r="AE232" s="767"/>
      <c r="AF232" s="767"/>
      <c r="AG232" s="767"/>
      <c r="AH232" s="767"/>
      <c r="AI232" s="767"/>
      <c r="AJ232" s="768"/>
      <c r="AK232" s="327" t="str">
        <f>AK197</f>
        <v>○</v>
      </c>
      <c r="AL232" s="84"/>
    </row>
    <row r="233" spans="1:56" ht="4.5" customHeight="1">
      <c r="A233" s="84"/>
      <c r="B233" s="84"/>
      <c r="C233" s="84"/>
      <c r="D233" s="84"/>
      <c r="E233" s="84"/>
      <c r="F233" s="84"/>
      <c r="G233" s="84"/>
      <c r="H233" s="84"/>
      <c r="I233" s="84"/>
      <c r="J233" s="84"/>
      <c r="K233" s="84"/>
      <c r="L233" s="84"/>
      <c r="M233" s="84"/>
      <c r="N233" s="84"/>
      <c r="O233" s="84"/>
      <c r="P233" s="84"/>
      <c r="Q233" s="84"/>
      <c r="R233" s="84"/>
      <c r="S233" s="84"/>
      <c r="T233" s="84"/>
      <c r="U233" s="84"/>
      <c r="V233" s="84"/>
      <c r="W233" s="84"/>
      <c r="X233" s="84"/>
      <c r="Y233" s="84"/>
      <c r="Z233" s="84"/>
      <c r="AA233" s="84"/>
      <c r="AB233" s="84"/>
      <c r="AC233" s="84"/>
      <c r="AD233" s="84"/>
      <c r="AE233" s="84"/>
      <c r="AF233" s="84"/>
      <c r="AG233" s="84"/>
      <c r="AH233" s="84"/>
      <c r="AI233" s="84"/>
      <c r="AJ233" s="84"/>
      <c r="AK233" s="84"/>
      <c r="AL233" s="84"/>
    </row>
    <row r="247" spans="2:56">
      <c r="AN247" s="312"/>
      <c r="AO247" s="312"/>
      <c r="AP247" s="312"/>
      <c r="AQ247" s="312"/>
      <c r="AR247" s="312"/>
      <c r="AS247" s="312"/>
      <c r="AT247" s="312"/>
      <c r="AU247" s="312"/>
      <c r="AV247" s="312"/>
      <c r="AW247" s="312"/>
      <c r="AX247" s="312"/>
      <c r="AY247" s="312"/>
      <c r="AZ247" s="312"/>
      <c r="BA247" s="312"/>
      <c r="BB247" s="312"/>
      <c r="BC247" s="312"/>
      <c r="BD247" s="312"/>
    </row>
    <row r="248" spans="2:56" s="312" customFormat="1">
      <c r="B248" s="87"/>
      <c r="C248" s="87"/>
      <c r="D248" s="87"/>
      <c r="E248" s="87"/>
      <c r="F248" s="87"/>
      <c r="G248" s="87"/>
      <c r="H248" s="87"/>
      <c r="I248" s="87"/>
      <c r="J248" s="87"/>
      <c r="K248" s="87"/>
      <c r="L248" s="87"/>
      <c r="M248" s="87"/>
      <c r="N248" s="87"/>
      <c r="O248" s="87"/>
      <c r="P248" s="87"/>
      <c r="Q248" s="87"/>
      <c r="R248" s="87"/>
      <c r="S248" s="87"/>
      <c r="T248" s="87"/>
      <c r="U248" s="87"/>
      <c r="V248" s="87"/>
      <c r="W248" s="87"/>
      <c r="X248" s="87"/>
      <c r="Y248" s="87"/>
      <c r="Z248" s="87"/>
      <c r="AA248" s="87"/>
      <c r="AB248" s="87"/>
      <c r="AC248" s="87"/>
      <c r="AD248" s="87"/>
      <c r="AE248" s="87"/>
      <c r="AF248" s="87"/>
      <c r="AG248" s="87"/>
      <c r="AH248" s="87"/>
      <c r="AI248" s="87"/>
      <c r="AJ248" s="87"/>
      <c r="AK248" s="87"/>
      <c r="AL248" s="87"/>
      <c r="AM248" s="87"/>
    </row>
    <row r="249" spans="2:56" s="312" customFormat="1">
      <c r="B249" s="87"/>
      <c r="C249" s="87"/>
      <c r="D249" s="87"/>
      <c r="E249" s="87"/>
      <c r="F249" s="87"/>
      <c r="G249" s="87"/>
      <c r="H249" s="87"/>
      <c r="I249" s="87"/>
      <c r="J249" s="87"/>
      <c r="K249" s="87"/>
      <c r="L249" s="87"/>
      <c r="M249" s="87"/>
      <c r="N249" s="87"/>
      <c r="O249" s="87"/>
      <c r="P249" s="87"/>
      <c r="Q249" s="87"/>
      <c r="R249" s="87"/>
      <c r="S249" s="87"/>
      <c r="T249" s="87"/>
      <c r="U249" s="87"/>
      <c r="V249" s="87"/>
      <c r="W249" s="87"/>
      <c r="X249" s="87"/>
      <c r="Y249" s="87"/>
      <c r="Z249" s="87"/>
      <c r="AA249" s="87"/>
      <c r="AB249" s="87"/>
      <c r="AC249" s="87"/>
      <c r="AD249" s="87"/>
      <c r="AE249" s="87"/>
      <c r="AF249" s="87"/>
      <c r="AG249" s="87"/>
      <c r="AH249" s="87"/>
      <c r="AI249" s="87"/>
      <c r="AJ249" s="87"/>
      <c r="AK249" s="87"/>
      <c r="AL249" s="87"/>
      <c r="AM249" s="87"/>
    </row>
    <row r="250" spans="2:56" s="312" customFormat="1">
      <c r="B250" s="87"/>
      <c r="C250" s="87"/>
      <c r="D250" s="87"/>
      <c r="E250" s="87"/>
      <c r="F250" s="87"/>
      <c r="G250" s="87"/>
      <c r="H250" s="87"/>
      <c r="I250" s="87"/>
      <c r="J250" s="87"/>
      <c r="K250" s="87"/>
      <c r="L250" s="87"/>
      <c r="M250" s="87"/>
      <c r="N250" s="87"/>
      <c r="O250" s="87"/>
      <c r="P250" s="87"/>
      <c r="Q250" s="87"/>
      <c r="R250" s="87"/>
      <c r="S250" s="87"/>
      <c r="T250" s="87"/>
      <c r="U250" s="87"/>
      <c r="V250" s="87"/>
      <c r="W250" s="87"/>
      <c r="X250" s="87"/>
      <c r="Y250" s="87"/>
      <c r="Z250" s="87"/>
      <c r="AA250" s="87"/>
      <c r="AB250" s="87"/>
      <c r="AC250" s="87"/>
      <c r="AD250" s="87"/>
      <c r="AE250" s="87"/>
      <c r="AF250" s="87"/>
      <c r="AG250" s="87"/>
      <c r="AH250" s="87"/>
      <c r="AI250" s="87"/>
      <c r="AJ250" s="87"/>
      <c r="AK250" s="87"/>
      <c r="AL250" s="87"/>
      <c r="AM250" s="87"/>
      <c r="AN250" s="87"/>
      <c r="AO250" s="87"/>
      <c r="AP250" s="87"/>
      <c r="AQ250" s="87"/>
      <c r="AR250" s="87"/>
      <c r="AS250" s="87"/>
      <c r="AT250" s="87"/>
      <c r="AU250" s="87"/>
      <c r="AV250" s="87"/>
      <c r="AW250" s="87"/>
      <c r="AX250" s="87"/>
      <c r="AY250" s="87"/>
      <c r="AZ250" s="87"/>
      <c r="BA250" s="87"/>
      <c r="BB250" s="87"/>
      <c r="BC250" s="87"/>
      <c r="BD250" s="87"/>
    </row>
  </sheetData>
  <sheetProtection formatCells="0" formatColumns="0" formatRows="0" sort="0" autoFilter="0"/>
  <mergeCells count="351">
    <mergeCell ref="AM187:AY187"/>
    <mergeCell ref="T142:AK142"/>
    <mergeCell ref="T143:AK143"/>
    <mergeCell ref="T144:AK144"/>
    <mergeCell ref="T129:AK129"/>
    <mergeCell ref="T130:AK130"/>
    <mergeCell ref="T131:AK131"/>
    <mergeCell ref="AM133:AY133"/>
    <mergeCell ref="AM21:AY21"/>
    <mergeCell ref="AM27:AY28"/>
    <mergeCell ref="AS49:AT49"/>
    <mergeCell ref="AS50:AT50"/>
    <mergeCell ref="AS51:AT51"/>
    <mergeCell ref="AS52:AT52"/>
    <mergeCell ref="AS53:AT53"/>
    <mergeCell ref="AS54:AT54"/>
    <mergeCell ref="AN50:AP50"/>
    <mergeCell ref="AN51:AP51"/>
    <mergeCell ref="AN52:AP52"/>
    <mergeCell ref="AN53:AP53"/>
    <mergeCell ref="AN54:AP54"/>
    <mergeCell ref="C31:AK31"/>
    <mergeCell ref="AM67:AY67"/>
    <mergeCell ref="S54:T54"/>
    <mergeCell ref="AS117:AU117"/>
    <mergeCell ref="AS118:AU118"/>
    <mergeCell ref="AS119:AU119"/>
    <mergeCell ref="AN138:AY138"/>
    <mergeCell ref="B125:K125"/>
    <mergeCell ref="O114:AJ114"/>
    <mergeCell ref="J109:AK109"/>
    <mergeCell ref="I110:I111"/>
    <mergeCell ref="B107:B111"/>
    <mergeCell ref="C114:K114"/>
    <mergeCell ref="J111:AK111"/>
    <mergeCell ref="D107:AK107"/>
    <mergeCell ref="H108:H109"/>
    <mergeCell ref="B127:AK127"/>
    <mergeCell ref="C123:AK123"/>
    <mergeCell ref="M125:N125"/>
    <mergeCell ref="B116:AK116"/>
    <mergeCell ref="AB68:AD68"/>
    <mergeCell ref="AM75:AY75"/>
    <mergeCell ref="AM125:AY125"/>
    <mergeCell ref="AM114:AY114"/>
    <mergeCell ref="AM103:AY103"/>
    <mergeCell ref="AE190:AK190"/>
    <mergeCell ref="AE191:AK191"/>
    <mergeCell ref="AE192:AK192"/>
    <mergeCell ref="AN99:AP99"/>
    <mergeCell ref="AB82:AB83"/>
    <mergeCell ref="AG82:AG83"/>
    <mergeCell ref="AH82:AH83"/>
    <mergeCell ref="AI82:AI83"/>
    <mergeCell ref="AC87:AE88"/>
    <mergeCell ref="AI87:AI88"/>
    <mergeCell ref="G174:AJ174"/>
    <mergeCell ref="G173:AJ173"/>
    <mergeCell ref="AN100:AP100"/>
    <mergeCell ref="AN108:AP108"/>
    <mergeCell ref="AN107:AP107"/>
    <mergeCell ref="AN118:AP118"/>
    <mergeCell ref="AN119:AP119"/>
    <mergeCell ref="AS107:AU107"/>
    <mergeCell ref="AS108:AU108"/>
    <mergeCell ref="T61:Y61"/>
    <mergeCell ref="E86:T87"/>
    <mergeCell ref="AC82:AE83"/>
    <mergeCell ref="C217:I217"/>
    <mergeCell ref="C189:AD189"/>
    <mergeCell ref="C188:AD188"/>
    <mergeCell ref="B187:AD187"/>
    <mergeCell ref="AE193:AK193"/>
    <mergeCell ref="C193:AD193"/>
    <mergeCell ref="B143:Q143"/>
    <mergeCell ref="B140:AK140"/>
    <mergeCell ref="C120:F122"/>
    <mergeCell ref="F153:AJ153"/>
    <mergeCell ref="D137:AI137"/>
    <mergeCell ref="G171:AJ171"/>
    <mergeCell ref="G163:AJ163"/>
    <mergeCell ref="G169:AJ169"/>
    <mergeCell ref="G164:AJ164"/>
    <mergeCell ref="B180:AK180"/>
    <mergeCell ref="B158:E161"/>
    <mergeCell ref="B154:E157"/>
    <mergeCell ref="B167:E170"/>
    <mergeCell ref="B162:E166"/>
    <mergeCell ref="B144:Q144"/>
    <mergeCell ref="AI150:AK150"/>
    <mergeCell ref="G172:AJ172"/>
    <mergeCell ref="G176:AJ176"/>
    <mergeCell ref="B59:AK59"/>
    <mergeCell ref="U70:W70"/>
    <mergeCell ref="I120:AK120"/>
    <mergeCell ref="I121:AK121"/>
    <mergeCell ref="I122:AK122"/>
    <mergeCell ref="I108:I109"/>
    <mergeCell ref="C103:K103"/>
    <mergeCell ref="T68:X68"/>
    <mergeCell ref="E81:T82"/>
    <mergeCell ref="F83:T85"/>
    <mergeCell ref="U81:Y82"/>
    <mergeCell ref="U83:Y84"/>
    <mergeCell ref="Z81:Z82"/>
    <mergeCell ref="Z83:Z84"/>
    <mergeCell ref="C119:AK119"/>
    <mergeCell ref="C86:D90"/>
    <mergeCell ref="O103:AJ103"/>
    <mergeCell ref="D74:AK74"/>
    <mergeCell ref="D78:AK78"/>
    <mergeCell ref="C61:S61"/>
    <mergeCell ref="T60:Y60"/>
    <mergeCell ref="C105:R105"/>
    <mergeCell ref="M103:N103"/>
    <mergeCell ref="U80:Y80"/>
    <mergeCell ref="C81:D85"/>
    <mergeCell ref="V85:X85"/>
    <mergeCell ref="V90:X90"/>
    <mergeCell ref="B120:B122"/>
    <mergeCell ref="M114:N114"/>
    <mergeCell ref="B92:AK92"/>
    <mergeCell ref="AF82:AF83"/>
    <mergeCell ref="C108:C111"/>
    <mergeCell ref="AB79:AB80"/>
    <mergeCell ref="C192:AD192"/>
    <mergeCell ref="C191:AD191"/>
    <mergeCell ref="C190:AD190"/>
    <mergeCell ref="G155:AJ155"/>
    <mergeCell ref="B175:E178"/>
    <mergeCell ref="G182:AK182"/>
    <mergeCell ref="G183:AK183"/>
    <mergeCell ref="B182:E183"/>
    <mergeCell ref="C151:AK151"/>
    <mergeCell ref="G166:AK166"/>
    <mergeCell ref="G161:AK161"/>
    <mergeCell ref="G177:AJ177"/>
    <mergeCell ref="B153:E153"/>
    <mergeCell ref="G154:AK154"/>
    <mergeCell ref="G157:AJ157"/>
    <mergeCell ref="Q27:V27"/>
    <mergeCell ref="C34:AK34"/>
    <mergeCell ref="Y21:Y22"/>
    <mergeCell ref="D108:G111"/>
    <mergeCell ref="J108:AK108"/>
    <mergeCell ref="B45:E54"/>
    <mergeCell ref="M54:O54"/>
    <mergeCell ref="C97:T97"/>
    <mergeCell ref="T202:X202"/>
    <mergeCell ref="H201:I201"/>
    <mergeCell ref="C28:P28"/>
    <mergeCell ref="Q28:V28"/>
    <mergeCell ref="AA25:AA28"/>
    <mergeCell ref="C22:P22"/>
    <mergeCell ref="Q22:V22"/>
    <mergeCell ref="F48:AK52"/>
    <mergeCell ref="C69:S70"/>
    <mergeCell ref="B68:S68"/>
    <mergeCell ref="T67:X67"/>
    <mergeCell ref="H110:H111"/>
    <mergeCell ref="AA81:AA82"/>
    <mergeCell ref="AA86:AA87"/>
    <mergeCell ref="AA83:AA84"/>
    <mergeCell ref="AA88:AA89"/>
    <mergeCell ref="C27:P27"/>
    <mergeCell ref="U86:Y87"/>
    <mergeCell ref="AF87:AF88"/>
    <mergeCell ref="S110:AK110"/>
    <mergeCell ref="E98:R98"/>
    <mergeCell ref="AG87:AG88"/>
    <mergeCell ref="AH87:AH88"/>
    <mergeCell ref="AB87:AB88"/>
    <mergeCell ref="B58:AK58"/>
    <mergeCell ref="AB60:AB61"/>
    <mergeCell ref="B67:S67"/>
    <mergeCell ref="C75:D75"/>
    <mergeCell ref="E75:X75"/>
    <mergeCell ref="C98:D98"/>
    <mergeCell ref="P54:Q54"/>
    <mergeCell ref="J55:M56"/>
    <mergeCell ref="N55:AK56"/>
    <mergeCell ref="B55:E56"/>
    <mergeCell ref="B66:AK66"/>
    <mergeCell ref="G55:I56"/>
    <mergeCell ref="C64:AK64"/>
    <mergeCell ref="E106:R106"/>
    <mergeCell ref="AD90:AE90"/>
    <mergeCell ref="Z88:Z89"/>
    <mergeCell ref="H11:AK11"/>
    <mergeCell ref="H12:AK12"/>
    <mergeCell ref="B17:W17"/>
    <mergeCell ref="Y25:Y26"/>
    <mergeCell ref="C26:P26"/>
    <mergeCell ref="Q26:V26"/>
    <mergeCell ref="H9:AK9"/>
    <mergeCell ref="H10:AK10"/>
    <mergeCell ref="B8:G10"/>
    <mergeCell ref="B11:G11"/>
    <mergeCell ref="H13:K13"/>
    <mergeCell ref="C18:P18"/>
    <mergeCell ref="Q20:V20"/>
    <mergeCell ref="C25:P25"/>
    <mergeCell ref="Q25:V25"/>
    <mergeCell ref="B24:W24"/>
    <mergeCell ref="L13:U13"/>
    <mergeCell ref="V13:Y13"/>
    <mergeCell ref="Z13:AK13"/>
    <mergeCell ref="Q18:V18"/>
    <mergeCell ref="D19:P19"/>
    <mergeCell ref="E20:P20"/>
    <mergeCell ref="Q19:V19"/>
    <mergeCell ref="J226:AJ226"/>
    <mergeCell ref="B118:C118"/>
    <mergeCell ref="C148:AK148"/>
    <mergeCell ref="J224:AJ224"/>
    <mergeCell ref="AM20:AY20"/>
    <mergeCell ref="Z1:AC1"/>
    <mergeCell ref="AD1:AK1"/>
    <mergeCell ref="Q43:R43"/>
    <mergeCell ref="T43:U43"/>
    <mergeCell ref="Q21:V21"/>
    <mergeCell ref="B6:G6"/>
    <mergeCell ref="H6:AK6"/>
    <mergeCell ref="H7:AK7"/>
    <mergeCell ref="B7:G7"/>
    <mergeCell ref="D37:Z37"/>
    <mergeCell ref="AI43:AJ43"/>
    <mergeCell ref="B3:AK3"/>
    <mergeCell ref="C33:AK33"/>
    <mergeCell ref="AA43:AB43"/>
    <mergeCell ref="I8:M8"/>
    <mergeCell ref="B12:G12"/>
    <mergeCell ref="B13:G13"/>
    <mergeCell ref="C21:P21"/>
    <mergeCell ref="C32:AK32"/>
    <mergeCell ref="F55:F56"/>
    <mergeCell ref="B37:C37"/>
    <mergeCell ref="AM60:AY61"/>
    <mergeCell ref="C60:S60"/>
    <mergeCell ref="B227:B228"/>
    <mergeCell ref="C227:I228"/>
    <mergeCell ref="J227:AJ227"/>
    <mergeCell ref="J228:AJ228"/>
    <mergeCell ref="J220:AJ220"/>
    <mergeCell ref="J221:AJ221"/>
    <mergeCell ref="AI93:AK93"/>
    <mergeCell ref="AI95:AK95"/>
    <mergeCell ref="J222:AJ222"/>
    <mergeCell ref="C222:I223"/>
    <mergeCell ref="J223:AJ223"/>
    <mergeCell ref="B146:AK146"/>
    <mergeCell ref="J217:AJ217"/>
    <mergeCell ref="J218:AJ218"/>
    <mergeCell ref="J219:AJ219"/>
    <mergeCell ref="C218:I221"/>
    <mergeCell ref="B218:B221"/>
    <mergeCell ref="AI147:AK147"/>
    <mergeCell ref="C226:I226"/>
    <mergeCell ref="J225:AJ225"/>
    <mergeCell ref="AM37:AY37"/>
    <mergeCell ref="K44:O44"/>
    <mergeCell ref="AM42:AY42"/>
    <mergeCell ref="W43:X43"/>
    <mergeCell ref="AE44:AI44"/>
    <mergeCell ref="AD43:AE43"/>
    <mergeCell ref="O43:P43"/>
    <mergeCell ref="B44:E44"/>
    <mergeCell ref="Y46:AJ46"/>
    <mergeCell ref="Q44:V44"/>
    <mergeCell ref="X44:Z44"/>
    <mergeCell ref="Y43:Z43"/>
    <mergeCell ref="C41:AK41"/>
    <mergeCell ref="B43:N43"/>
    <mergeCell ref="AB44:AC44"/>
    <mergeCell ref="AJ44:AK44"/>
    <mergeCell ref="AM46:AY47"/>
    <mergeCell ref="AM44:AY44"/>
    <mergeCell ref="G44:I44"/>
    <mergeCell ref="C40:AK40"/>
    <mergeCell ref="C224:I224"/>
    <mergeCell ref="C225:I225"/>
    <mergeCell ref="T69:X69"/>
    <mergeCell ref="AM68:AY68"/>
    <mergeCell ref="D118:Q118"/>
    <mergeCell ref="B72:AK72"/>
    <mergeCell ref="C79:T79"/>
    <mergeCell ref="U79:Y79"/>
    <mergeCell ref="C80:T80"/>
    <mergeCell ref="G178:AJ178"/>
    <mergeCell ref="G168:AJ168"/>
    <mergeCell ref="B171:E174"/>
    <mergeCell ref="G162:AJ162"/>
    <mergeCell ref="G160:AJ160"/>
    <mergeCell ref="B142:Q142"/>
    <mergeCell ref="C199:AI199"/>
    <mergeCell ref="Y202:Z202"/>
    <mergeCell ref="Z86:Z87"/>
    <mergeCell ref="AN74:AP74"/>
    <mergeCell ref="E201:F201"/>
    <mergeCell ref="F138:AJ138"/>
    <mergeCell ref="B129:Q129"/>
    <mergeCell ref="B130:Q130"/>
    <mergeCell ref="B131:Q131"/>
    <mergeCell ref="C231:AJ231"/>
    <mergeCell ref="C106:D106"/>
    <mergeCell ref="AN151:AY151"/>
    <mergeCell ref="AM87:AY88"/>
    <mergeCell ref="AE85:AF85"/>
    <mergeCell ref="G170:AK170"/>
    <mergeCell ref="G175:AK175"/>
    <mergeCell ref="AM82:AY83"/>
    <mergeCell ref="U88:Y89"/>
    <mergeCell ref="F88:T90"/>
    <mergeCell ref="AN163:AY164"/>
    <mergeCell ref="AN168:AY169"/>
    <mergeCell ref="AN153:AY153"/>
    <mergeCell ref="AN155:AY156"/>
    <mergeCell ref="AN159:AY160"/>
    <mergeCell ref="AM120:AY122"/>
    <mergeCell ref="AM109:AY109"/>
    <mergeCell ref="AM111:AY111"/>
    <mergeCell ref="G165:AJ165"/>
    <mergeCell ref="G156:AJ156"/>
    <mergeCell ref="G159:AJ159"/>
    <mergeCell ref="G167:AJ167"/>
    <mergeCell ref="O125:AJ125"/>
    <mergeCell ref="G158:AK158"/>
    <mergeCell ref="C232:AJ232"/>
    <mergeCell ref="AN172:AY173"/>
    <mergeCell ref="AN176:AY177"/>
    <mergeCell ref="AN182:AY183"/>
    <mergeCell ref="R201:AI201"/>
    <mergeCell ref="B230:AK230"/>
    <mergeCell ref="O202:Q202"/>
    <mergeCell ref="C214:AJ214"/>
    <mergeCell ref="C213:AJ213"/>
    <mergeCell ref="C211:AJ211"/>
    <mergeCell ref="B209:AK209"/>
    <mergeCell ref="K201:L201"/>
    <mergeCell ref="O201:Q201"/>
    <mergeCell ref="B216:AK216"/>
    <mergeCell ref="AA202:AI202"/>
    <mergeCell ref="R202:S202"/>
    <mergeCell ref="B222:B223"/>
    <mergeCell ref="C196:AK196"/>
    <mergeCell ref="C212:AJ212"/>
    <mergeCell ref="B210:B212"/>
    <mergeCell ref="AE187:AJ187"/>
    <mergeCell ref="AE188:AK188"/>
    <mergeCell ref="AE189:AK189"/>
    <mergeCell ref="C210:AJ210"/>
  </mergeCells>
  <phoneticPr fontId="12"/>
  <conditionalFormatting sqref="B27:Z28">
    <cfRule type="expression" dxfId="93" priority="74">
      <formula>$Y$25="○"</formula>
    </cfRule>
  </conditionalFormatting>
  <conditionalFormatting sqref="B93:AK93">
    <cfRule type="expression" dxfId="92" priority="78">
      <formula>$AI$93=""</formula>
    </cfRule>
  </conditionalFormatting>
  <conditionalFormatting sqref="B95:AK95">
    <cfRule type="expression" dxfId="91" priority="77">
      <formula>$AI$95=""</formula>
    </cfRule>
  </conditionalFormatting>
  <conditionalFormatting sqref="B117:AK124">
    <cfRule type="expression" dxfId="90" priority="79">
      <formula>$AM$116="記入不要"</formula>
    </cfRule>
  </conditionalFormatting>
  <conditionalFormatting sqref="B125:AK125">
    <cfRule type="expression" dxfId="89" priority="92">
      <formula>$S$118&lt;&gt;"×"</formula>
    </cfRule>
  </conditionalFormatting>
  <conditionalFormatting sqref="B128:AK131">
    <cfRule type="expression" dxfId="88" priority="5">
      <formula>$AI$147="該当"</formula>
    </cfRule>
  </conditionalFormatting>
  <conditionalFormatting sqref="B141:AK144">
    <cfRule type="expression" dxfId="87" priority="6">
      <formula>$AM$140="記入不要"</formula>
    </cfRule>
  </conditionalFormatting>
  <conditionalFormatting sqref="B147:AK148">
    <cfRule type="expression" dxfId="86" priority="267">
      <formula>$AI$147=""</formula>
    </cfRule>
  </conditionalFormatting>
  <conditionalFormatting sqref="B150:AK151">
    <cfRule type="expression" dxfId="85" priority="268">
      <formula>$AI$150=""</formula>
    </cfRule>
  </conditionalFormatting>
  <conditionalFormatting sqref="B180:AK183">
    <cfRule type="expression" dxfId="84" priority="86">
      <formula>$AI$147="該当"</formula>
    </cfRule>
  </conditionalFormatting>
  <conditionalFormatting sqref="C103:AK103">
    <cfRule type="expression" dxfId="83" priority="105">
      <formula>$T$98&lt;&gt;"×"</formula>
    </cfRule>
  </conditionalFormatting>
  <conditionalFormatting sqref="C114:AK114">
    <cfRule type="expression" dxfId="82" priority="104">
      <formula>$T$106&lt;&gt;"×"</formula>
    </cfRule>
  </conditionalFormatting>
  <conditionalFormatting sqref="S118">
    <cfRule type="expression" dxfId="81" priority="99">
      <formula>$S$118="○"</formula>
    </cfRule>
  </conditionalFormatting>
  <conditionalFormatting sqref="S129">
    <cfRule type="expression" dxfId="80" priority="97">
      <formula>$S$129="○"</formula>
    </cfRule>
  </conditionalFormatting>
  <conditionalFormatting sqref="S130">
    <cfRule type="expression" dxfId="79" priority="96">
      <formula>$S$130="○"</formula>
    </cfRule>
  </conditionalFormatting>
  <conditionalFormatting sqref="S131">
    <cfRule type="expression" dxfId="78" priority="95">
      <formula>$S$131="○"</formula>
    </cfRule>
  </conditionalFormatting>
  <conditionalFormatting sqref="T98">
    <cfRule type="expression" dxfId="77" priority="102">
      <formula>$T$98="○"</formula>
    </cfRule>
  </conditionalFormatting>
  <conditionalFormatting sqref="T106">
    <cfRule type="expression" dxfId="76" priority="100">
      <formula>$T$106="○"</formula>
    </cfRule>
  </conditionalFormatting>
  <conditionalFormatting sqref="X20:Y20">
    <cfRule type="expression" dxfId="75" priority="70">
      <formula>$Y$20&lt;&gt;"×"</formula>
    </cfRule>
  </conditionalFormatting>
  <conditionalFormatting sqref="Y25:Y26">
    <cfRule type="expression" dxfId="74" priority="75">
      <formula>$Y$25="○"</formula>
    </cfRule>
  </conditionalFormatting>
  <conditionalFormatting sqref="Z25:Z27">
    <cfRule type="expression" dxfId="73" priority="73">
      <formula>$Y$25="○"</formula>
    </cfRule>
  </conditionalFormatting>
  <conditionalFormatting sqref="AM20:AY20">
    <cfRule type="expression" dxfId="72" priority="69">
      <formula>$Y$20&lt;&gt;"×"</formula>
    </cfRule>
  </conditionalFormatting>
  <conditionalFormatting sqref="AA25:AA28">
    <cfRule type="expression" dxfId="71" priority="71">
      <formula>$Y$25="○"</formula>
    </cfRule>
  </conditionalFormatting>
  <conditionalFormatting sqref="AK210:AK214 AK217:AK228 AK231:AK232">
    <cfRule type="expression" dxfId="70" priority="30">
      <formula>$AK210=""</formula>
    </cfRule>
  </conditionalFormatting>
  <conditionalFormatting sqref="AM21:AY21">
    <cfRule type="expression" dxfId="69" priority="20">
      <formula>$Y$21="○"</formula>
    </cfRule>
  </conditionalFormatting>
  <conditionalFormatting sqref="AM27:AY28">
    <cfRule type="expression" dxfId="68" priority="19">
      <formula>OR($Y$25="○",$AA$25="○")</formula>
    </cfRule>
  </conditionalFormatting>
  <conditionalFormatting sqref="AM37:AY37">
    <cfRule type="expression" dxfId="67" priority="66">
      <formula>$AB$37&lt;&gt;"×"</formula>
    </cfRule>
  </conditionalFormatting>
  <conditionalFormatting sqref="AM42:AY42">
    <cfRule type="expression" dxfId="66" priority="65">
      <formula>$AK$42&lt;&gt;"×"</formula>
    </cfRule>
  </conditionalFormatting>
  <conditionalFormatting sqref="AM44:AY44">
    <cfRule type="expression" dxfId="65" priority="47">
      <formula>OR(AND($AM$54=FALSE,$AE$44=""),AND($AN$54=TRUE,$AE$44&lt;&gt;""))</formula>
    </cfRule>
  </conditionalFormatting>
  <conditionalFormatting sqref="AM46:AY47">
    <cfRule type="expression" dxfId="64" priority="18473">
      <formula>OR(AND($AR$51=FALSE,$Y$46=""),AND($AR$51=TRUE,$Y$46&lt;&gt;""))</formula>
    </cfRule>
  </conditionalFormatting>
  <conditionalFormatting sqref="AM60:AY61">
    <cfRule type="expression" dxfId="63" priority="29">
      <formula>$AB$60="○"</formula>
    </cfRule>
  </conditionalFormatting>
  <conditionalFormatting sqref="AM67:AY67">
    <cfRule type="expression" dxfId="62" priority="11">
      <formula>$AH$67&lt;&gt;"×"</formula>
    </cfRule>
  </conditionalFormatting>
  <conditionalFormatting sqref="AM67:AY68">
    <cfRule type="expression" dxfId="61" priority="10">
      <formula>AND($AH$67&lt;&gt;"×",$AH$68&lt;&gt;"×")</formula>
    </cfRule>
  </conditionalFormatting>
  <conditionalFormatting sqref="AM68:AY68">
    <cfRule type="expression" dxfId="60" priority="61">
      <formula>$AH$68&lt;&gt;"×"</formula>
    </cfRule>
  </conditionalFormatting>
  <conditionalFormatting sqref="AM75:AY75">
    <cfRule type="expression" dxfId="59" priority="64">
      <formula>$Z$75&lt;&gt;"×"</formula>
    </cfRule>
  </conditionalFormatting>
  <conditionalFormatting sqref="AM82:AY83">
    <cfRule type="expression" dxfId="58" priority="18441">
      <formula>$AI$82&lt;&gt;"×"</formula>
    </cfRule>
  </conditionalFormatting>
  <conditionalFormatting sqref="AM87:AY88">
    <cfRule type="expression" dxfId="57" priority="18444">
      <formula>$AI$87&lt;&gt;"×"</formula>
    </cfRule>
  </conditionalFormatting>
  <conditionalFormatting sqref="AM103:AY103">
    <cfRule type="expression" dxfId="56" priority="56">
      <formula>OR($T$98="○",$AK$103="",$AK$103="○")</formula>
    </cfRule>
  </conditionalFormatting>
  <conditionalFormatting sqref="AM109:AY109">
    <cfRule type="expression" dxfId="55" priority="48">
      <formula>OR(AND($AR$107=FALSE,$J$109=""),AND($AR$107=TRUE,$J$109&lt;&gt;""))</formula>
    </cfRule>
  </conditionalFormatting>
  <conditionalFormatting sqref="AM111:AY111">
    <cfRule type="expression" dxfId="54" priority="49">
      <formula>OR(AND($AR$108=FALSE,$J$111=""),AND($AR$108=TRUE,$J$111&lt;&gt;""))</formula>
    </cfRule>
  </conditionalFormatting>
  <conditionalFormatting sqref="AM114:AY114">
    <cfRule type="expression" dxfId="53" priority="58">
      <formula>OR($T$106="○",$AK$114="○",$AK$114="")</formula>
    </cfRule>
  </conditionalFormatting>
  <conditionalFormatting sqref="AM120:AY122">
    <cfRule type="expression" dxfId="52" priority="52">
      <formula>OR(AND($AM$118=TRUE,OR($AR$117=TRUE,$AR$118=TRUE,$AR$119=TRUE)),$AK$125="○")</formula>
    </cfRule>
  </conditionalFormatting>
  <conditionalFormatting sqref="AM125:AY125">
    <cfRule type="expression" dxfId="51" priority="57">
      <formula>OR($S$118="○",$AK$125="○")</formula>
    </cfRule>
  </conditionalFormatting>
  <conditionalFormatting sqref="AN153:AY153">
    <cfRule type="expression" dxfId="50" priority="55">
      <formula>OR($AI$150="該当",AND($AI$147="該当",$AK$153="○"))</formula>
    </cfRule>
  </conditionalFormatting>
  <conditionalFormatting sqref="AN182:AY183">
    <cfRule type="expression" dxfId="49" priority="53">
      <formula>$AK$181&lt;&gt;"×"</formula>
    </cfRule>
  </conditionalFormatting>
  <conditionalFormatting sqref="AM187:AY187">
    <cfRule type="expression" dxfId="48" priority="54">
      <formula>$AK$187&lt;&gt;"×"</formula>
    </cfRule>
  </conditionalFormatting>
  <conditionalFormatting sqref="B133:AK138">
    <cfRule type="expression" dxfId="47" priority="18482">
      <formula>$AM$129&lt;&gt;"×"</formula>
    </cfRule>
  </conditionalFormatting>
  <conditionalFormatting sqref="AN138:AY138">
    <cfRule type="expression" dxfId="46" priority="9">
      <formula>OR(AND($AM$138=FALSE),AND($AM$138=TRUE,$F$138&lt;&gt;""))</formula>
    </cfRule>
  </conditionalFormatting>
  <conditionalFormatting sqref="S129:S131">
    <cfRule type="expression" dxfId="45" priority="8">
      <formula>$S129=""</formula>
    </cfRule>
  </conditionalFormatting>
  <conditionalFormatting sqref="S142:S144">
    <cfRule type="expression" dxfId="44" priority="7">
      <formula>$S142=""</formula>
    </cfRule>
  </conditionalFormatting>
  <conditionalFormatting sqref="AM20:AY21">
    <cfRule type="expression" dxfId="43" priority="3">
      <formula>AND($Y$20&lt;&gt;"×",$Y$21="○")</formula>
    </cfRule>
  </conditionalFormatting>
  <conditionalFormatting sqref="AM133:AY133">
    <cfRule type="expression" dxfId="42" priority="2">
      <formula>OR($AM$129&lt;&gt;"×",$AK$133="○")</formula>
    </cfRule>
  </conditionalFormatting>
  <conditionalFormatting sqref="AN151:AY151">
    <cfRule type="expression" dxfId="41" priority="1">
      <formula>OR($AI$147="該当",AND($AI$150="該当",$AK$153="○"))</formula>
    </cfRule>
  </conditionalFormatting>
  <dataValidations count="3">
    <dataValidation imeMode="halfAlpha" allowBlank="1" showInputMessage="1" showErrorMessage="1" sqref="K201:L201 E201:F201 H201:I201 B13 L13 Q43 AA43 T43 AD43" xr:uid="{00000000-0002-0000-0200-000000000000}"/>
    <dataValidation imeMode="hiragana" allowBlank="1" showInputMessage="1" showErrorMessage="1" sqref="X203:X204 T202 U46 T47 T45" xr:uid="{00000000-0002-0000-0200-000001000000}"/>
    <dataValidation type="list" allowBlank="1" showInputMessage="1" showErrorMessage="1" sqref="M54:O54" xr:uid="{0521FB1A-16D9-497A-B195-484315EB4971}">
      <formula1>"令和,平成"</formula1>
    </dataValidation>
  </dataValidations>
  <pageMargins left="0.70866141732283472" right="0.70866141732283472" top="0.74803149606299213" bottom="0.74803149606299213" header="0.31496062992125984" footer="0.31496062992125984"/>
  <pageSetup paperSize="9" scale="19" orientation="portrait" horizontalDpi="300" verticalDpi="300" r:id="rId1"/>
  <rowBreaks count="4" manualBreakCount="4">
    <brk id="41" max="37" man="1"/>
    <brk id="91" max="16383" man="1"/>
    <brk id="126" max="16383" man="1"/>
    <brk id="184" max="37" man="1"/>
  </rowBreaks>
  <drawing r:id="rId2"/>
  <legacyDrawing r:id="rId3"/>
  <mc:AlternateContent xmlns:mc="http://schemas.openxmlformats.org/markup-compatibility/2006">
    <mc:Choice Requires="x14">
      <controls>
        <mc:AlternateContent xmlns:mc="http://schemas.openxmlformats.org/markup-compatibility/2006">
          <mc:Choice Requires="x14">
            <control shapeId="76328" r:id="rId4" name="Check Box 552">
              <controlPr defaultSize="0" autoFill="0" autoLine="0" autoPict="0">
                <anchor moveWithCells="1">
                  <from>
                    <xdr:col>1</xdr:col>
                    <xdr:colOff>114300</xdr:colOff>
                    <xdr:row>36</xdr:row>
                    <xdr:rowOff>19050</xdr:rowOff>
                  </from>
                  <to>
                    <xdr:col>2</xdr:col>
                    <xdr:colOff>95250</xdr:colOff>
                    <xdr:row>36</xdr:row>
                    <xdr:rowOff>219075</xdr:rowOff>
                  </to>
                </anchor>
              </controlPr>
            </control>
          </mc:Choice>
        </mc:AlternateContent>
        <mc:AlternateContent xmlns:mc="http://schemas.openxmlformats.org/markup-compatibility/2006">
          <mc:Choice Requires="x14">
            <control shapeId="76329" r:id="rId5" name="Check Box 553">
              <controlPr defaultSize="0" autoFill="0" autoLine="0" autoPict="0">
                <anchor moveWithCells="1">
                  <from>
                    <xdr:col>4</xdr:col>
                    <xdr:colOff>190500</xdr:colOff>
                    <xdr:row>43</xdr:row>
                    <xdr:rowOff>66675</xdr:rowOff>
                  </from>
                  <to>
                    <xdr:col>6</xdr:col>
                    <xdr:colOff>19050</xdr:colOff>
                    <xdr:row>43</xdr:row>
                    <xdr:rowOff>276225</xdr:rowOff>
                  </to>
                </anchor>
              </controlPr>
            </control>
          </mc:Choice>
        </mc:AlternateContent>
        <mc:AlternateContent xmlns:mc="http://schemas.openxmlformats.org/markup-compatibility/2006">
          <mc:Choice Requires="x14">
            <control shapeId="76330" r:id="rId6" name="Check Box 554">
              <controlPr defaultSize="0" autoFill="0" autoLine="0" autoPict="0">
                <anchor moveWithCells="1">
                  <from>
                    <xdr:col>8</xdr:col>
                    <xdr:colOff>180975</xdr:colOff>
                    <xdr:row>43</xdr:row>
                    <xdr:rowOff>66675</xdr:rowOff>
                  </from>
                  <to>
                    <xdr:col>10</xdr:col>
                    <xdr:colOff>28575</xdr:colOff>
                    <xdr:row>43</xdr:row>
                    <xdr:rowOff>276225</xdr:rowOff>
                  </to>
                </anchor>
              </controlPr>
            </control>
          </mc:Choice>
        </mc:AlternateContent>
        <mc:AlternateContent xmlns:mc="http://schemas.openxmlformats.org/markup-compatibility/2006">
          <mc:Choice Requires="x14">
            <control shapeId="76331" r:id="rId7" name="Check Box 555">
              <controlPr defaultSize="0" autoFill="0" autoLine="0" autoPict="0">
                <anchor moveWithCells="1">
                  <from>
                    <xdr:col>14</xdr:col>
                    <xdr:colOff>180975</xdr:colOff>
                    <xdr:row>43</xdr:row>
                    <xdr:rowOff>66675</xdr:rowOff>
                  </from>
                  <to>
                    <xdr:col>16</xdr:col>
                    <xdr:colOff>28575</xdr:colOff>
                    <xdr:row>43</xdr:row>
                    <xdr:rowOff>276225</xdr:rowOff>
                  </to>
                </anchor>
              </controlPr>
            </control>
          </mc:Choice>
        </mc:AlternateContent>
        <mc:AlternateContent xmlns:mc="http://schemas.openxmlformats.org/markup-compatibility/2006">
          <mc:Choice Requires="x14">
            <control shapeId="76332" r:id="rId8" name="Check Box 556">
              <controlPr defaultSize="0" autoFill="0" autoLine="0" autoPict="0">
                <anchor moveWithCells="1">
                  <from>
                    <xdr:col>21</xdr:col>
                    <xdr:colOff>180975</xdr:colOff>
                    <xdr:row>43</xdr:row>
                    <xdr:rowOff>66675</xdr:rowOff>
                  </from>
                  <to>
                    <xdr:col>23</xdr:col>
                    <xdr:colOff>28575</xdr:colOff>
                    <xdr:row>43</xdr:row>
                    <xdr:rowOff>276225</xdr:rowOff>
                  </to>
                </anchor>
              </controlPr>
            </control>
          </mc:Choice>
        </mc:AlternateContent>
        <mc:AlternateContent xmlns:mc="http://schemas.openxmlformats.org/markup-compatibility/2006">
          <mc:Choice Requires="x14">
            <control shapeId="76333" r:id="rId9" name="Check Box 557">
              <controlPr defaultSize="0" autoFill="0" autoLine="0" autoPict="0">
                <anchor moveWithCells="1">
                  <from>
                    <xdr:col>25</xdr:col>
                    <xdr:colOff>180975</xdr:colOff>
                    <xdr:row>43</xdr:row>
                    <xdr:rowOff>66675</xdr:rowOff>
                  </from>
                  <to>
                    <xdr:col>27</xdr:col>
                    <xdr:colOff>19050</xdr:colOff>
                    <xdr:row>43</xdr:row>
                    <xdr:rowOff>276225</xdr:rowOff>
                  </to>
                </anchor>
              </controlPr>
            </control>
          </mc:Choice>
        </mc:AlternateContent>
        <mc:AlternateContent xmlns:mc="http://schemas.openxmlformats.org/markup-compatibility/2006">
          <mc:Choice Requires="x14">
            <control shapeId="76334" r:id="rId10" name="Check Box 558">
              <controlPr defaultSize="0" autoFill="0" autoLine="0" autoPict="0">
                <anchor moveWithCells="1">
                  <from>
                    <xdr:col>4</xdr:col>
                    <xdr:colOff>190500</xdr:colOff>
                    <xdr:row>44</xdr:row>
                    <xdr:rowOff>219075</xdr:rowOff>
                  </from>
                  <to>
                    <xdr:col>6</xdr:col>
                    <xdr:colOff>19050</xdr:colOff>
                    <xdr:row>46</xdr:row>
                    <xdr:rowOff>19050</xdr:rowOff>
                  </to>
                </anchor>
              </controlPr>
            </control>
          </mc:Choice>
        </mc:AlternateContent>
        <mc:AlternateContent xmlns:mc="http://schemas.openxmlformats.org/markup-compatibility/2006">
          <mc:Choice Requires="x14">
            <control shapeId="76335" r:id="rId11" name="Check Box 559">
              <controlPr defaultSize="0" autoFill="0" autoLine="0" autoPict="0">
                <anchor moveWithCells="1">
                  <from>
                    <xdr:col>11</xdr:col>
                    <xdr:colOff>180975</xdr:colOff>
                    <xdr:row>44</xdr:row>
                    <xdr:rowOff>228600</xdr:rowOff>
                  </from>
                  <to>
                    <xdr:col>13</xdr:col>
                    <xdr:colOff>28575</xdr:colOff>
                    <xdr:row>46</xdr:row>
                    <xdr:rowOff>19050</xdr:rowOff>
                  </to>
                </anchor>
              </controlPr>
            </control>
          </mc:Choice>
        </mc:AlternateContent>
        <mc:AlternateContent xmlns:mc="http://schemas.openxmlformats.org/markup-compatibility/2006">
          <mc:Choice Requires="x14">
            <control shapeId="76336" r:id="rId12" name="Check Box 560">
              <controlPr defaultSize="0" autoFill="0" autoLine="0" autoPict="0">
                <anchor moveWithCells="1">
                  <from>
                    <xdr:col>18</xdr:col>
                    <xdr:colOff>180975</xdr:colOff>
                    <xdr:row>44</xdr:row>
                    <xdr:rowOff>228600</xdr:rowOff>
                  </from>
                  <to>
                    <xdr:col>20</xdr:col>
                    <xdr:colOff>28575</xdr:colOff>
                    <xdr:row>46</xdr:row>
                    <xdr:rowOff>19050</xdr:rowOff>
                  </to>
                </anchor>
              </controlPr>
            </control>
          </mc:Choice>
        </mc:AlternateContent>
        <mc:AlternateContent xmlns:mc="http://schemas.openxmlformats.org/markup-compatibility/2006">
          <mc:Choice Requires="x14">
            <control shapeId="76337" r:id="rId13" name="Check Box 561">
              <controlPr defaultSize="0" autoFill="0" autoLine="0" autoPict="0">
                <anchor moveWithCells="1">
                  <from>
                    <xdr:col>21</xdr:col>
                    <xdr:colOff>190500</xdr:colOff>
                    <xdr:row>53</xdr:row>
                    <xdr:rowOff>28575</xdr:rowOff>
                  </from>
                  <to>
                    <xdr:col>23</xdr:col>
                    <xdr:colOff>28575</xdr:colOff>
                    <xdr:row>54</xdr:row>
                    <xdr:rowOff>0</xdr:rowOff>
                  </to>
                </anchor>
              </controlPr>
            </control>
          </mc:Choice>
        </mc:AlternateContent>
        <mc:AlternateContent xmlns:mc="http://schemas.openxmlformats.org/markup-compatibility/2006">
          <mc:Choice Requires="x14">
            <control shapeId="76338" r:id="rId14" name="Check Box 562">
              <controlPr defaultSize="0" autoFill="0" autoLine="0" autoPict="0">
                <anchor moveWithCells="1">
                  <from>
                    <xdr:col>25</xdr:col>
                    <xdr:colOff>180975</xdr:colOff>
                    <xdr:row>53</xdr:row>
                    <xdr:rowOff>28575</xdr:rowOff>
                  </from>
                  <to>
                    <xdr:col>27</xdr:col>
                    <xdr:colOff>28575</xdr:colOff>
                    <xdr:row>54</xdr:row>
                    <xdr:rowOff>0</xdr:rowOff>
                  </to>
                </anchor>
              </controlPr>
            </control>
          </mc:Choice>
        </mc:AlternateContent>
        <mc:AlternateContent xmlns:mc="http://schemas.openxmlformats.org/markup-compatibility/2006">
          <mc:Choice Requires="x14">
            <control shapeId="76339" r:id="rId15" name="Check Box 563">
              <controlPr defaultSize="0" autoFill="0" autoLine="0" autoPict="0">
                <anchor moveWithCells="1">
                  <from>
                    <xdr:col>4</xdr:col>
                    <xdr:colOff>190500</xdr:colOff>
                    <xdr:row>54</xdr:row>
                    <xdr:rowOff>152400</xdr:rowOff>
                  </from>
                  <to>
                    <xdr:col>6</xdr:col>
                    <xdr:colOff>9525</xdr:colOff>
                    <xdr:row>55</xdr:row>
                    <xdr:rowOff>76200</xdr:rowOff>
                  </to>
                </anchor>
              </controlPr>
            </control>
          </mc:Choice>
        </mc:AlternateContent>
        <mc:AlternateContent xmlns:mc="http://schemas.openxmlformats.org/markup-compatibility/2006">
          <mc:Choice Requires="x14">
            <control shapeId="76340" r:id="rId16" name="Check Box 564">
              <controlPr defaultSize="0" autoFill="0" autoLine="0" autoPict="0">
                <anchor moveWithCells="1">
                  <from>
                    <xdr:col>2</xdr:col>
                    <xdr:colOff>85725</xdr:colOff>
                    <xdr:row>97</xdr:row>
                    <xdr:rowOff>9525</xdr:rowOff>
                  </from>
                  <to>
                    <xdr:col>3</xdr:col>
                    <xdr:colOff>104775</xdr:colOff>
                    <xdr:row>97</xdr:row>
                    <xdr:rowOff>219075</xdr:rowOff>
                  </to>
                </anchor>
              </controlPr>
            </control>
          </mc:Choice>
        </mc:AlternateContent>
        <mc:AlternateContent xmlns:mc="http://schemas.openxmlformats.org/markup-compatibility/2006">
          <mc:Choice Requires="x14">
            <control shapeId="76341" r:id="rId17" name="Check Box 565">
              <controlPr defaultSize="0" autoFill="0" autoLine="0" autoPict="0">
                <anchor moveWithCells="1">
                  <from>
                    <xdr:col>12</xdr:col>
                    <xdr:colOff>76200</xdr:colOff>
                    <xdr:row>102</xdr:row>
                    <xdr:rowOff>47625</xdr:rowOff>
                  </from>
                  <to>
                    <xdr:col>13</xdr:col>
                    <xdr:colOff>104775</xdr:colOff>
                    <xdr:row>102</xdr:row>
                    <xdr:rowOff>276225</xdr:rowOff>
                  </to>
                </anchor>
              </controlPr>
            </control>
          </mc:Choice>
        </mc:AlternateContent>
        <mc:AlternateContent xmlns:mc="http://schemas.openxmlformats.org/markup-compatibility/2006">
          <mc:Choice Requires="x14">
            <control shapeId="76342" r:id="rId18" name="Check Box 566">
              <controlPr defaultSize="0" autoFill="0" autoLine="0" autoPict="0">
                <anchor moveWithCells="1">
                  <from>
                    <xdr:col>2</xdr:col>
                    <xdr:colOff>85725</xdr:colOff>
                    <xdr:row>104</xdr:row>
                    <xdr:rowOff>200025</xdr:rowOff>
                  </from>
                  <to>
                    <xdr:col>3</xdr:col>
                    <xdr:colOff>104775</xdr:colOff>
                    <xdr:row>106</xdr:row>
                    <xdr:rowOff>0</xdr:rowOff>
                  </to>
                </anchor>
              </controlPr>
            </control>
          </mc:Choice>
        </mc:AlternateContent>
        <mc:AlternateContent xmlns:mc="http://schemas.openxmlformats.org/markup-compatibility/2006">
          <mc:Choice Requires="x14">
            <control shapeId="76343" r:id="rId19" name="Check Box 567">
              <controlPr defaultSize="0" autoFill="0" autoLine="0" autoPict="0">
                <anchor moveWithCells="1">
                  <from>
                    <xdr:col>12</xdr:col>
                    <xdr:colOff>85725</xdr:colOff>
                    <xdr:row>113</xdr:row>
                    <xdr:rowOff>47625</xdr:rowOff>
                  </from>
                  <to>
                    <xdr:col>13</xdr:col>
                    <xdr:colOff>104775</xdr:colOff>
                    <xdr:row>113</xdr:row>
                    <xdr:rowOff>257175</xdr:rowOff>
                  </to>
                </anchor>
              </controlPr>
            </control>
          </mc:Choice>
        </mc:AlternateContent>
        <mc:AlternateContent xmlns:mc="http://schemas.openxmlformats.org/markup-compatibility/2006">
          <mc:Choice Requires="x14">
            <control shapeId="76344" r:id="rId20" name="Check Box 568">
              <controlPr defaultSize="0" autoFill="0" autoLine="0" autoPict="0">
                <anchor moveWithCells="1">
                  <from>
                    <xdr:col>1</xdr:col>
                    <xdr:colOff>104775</xdr:colOff>
                    <xdr:row>117</xdr:row>
                    <xdr:rowOff>28575</xdr:rowOff>
                  </from>
                  <to>
                    <xdr:col>2</xdr:col>
                    <xdr:colOff>76200</xdr:colOff>
                    <xdr:row>117</xdr:row>
                    <xdr:rowOff>247650</xdr:rowOff>
                  </to>
                </anchor>
              </controlPr>
            </control>
          </mc:Choice>
        </mc:AlternateContent>
        <mc:AlternateContent xmlns:mc="http://schemas.openxmlformats.org/markup-compatibility/2006">
          <mc:Choice Requires="x14">
            <control shapeId="76345" r:id="rId21" name="Check Box 569">
              <controlPr defaultSize="0" autoFill="0" autoLine="0" autoPict="0">
                <anchor moveWithCells="1">
                  <from>
                    <xdr:col>12</xdr:col>
                    <xdr:colOff>76200</xdr:colOff>
                    <xdr:row>124</xdr:row>
                    <xdr:rowOff>57150</xdr:rowOff>
                  </from>
                  <to>
                    <xdr:col>13</xdr:col>
                    <xdr:colOff>104775</xdr:colOff>
                    <xdr:row>124</xdr:row>
                    <xdr:rowOff>295275</xdr:rowOff>
                  </to>
                </anchor>
              </controlPr>
            </control>
          </mc:Choice>
        </mc:AlternateContent>
        <mc:AlternateContent xmlns:mc="http://schemas.openxmlformats.org/markup-compatibility/2006">
          <mc:Choice Requires="x14">
            <control shapeId="76346" r:id="rId22" name="Check Box 570">
              <controlPr defaultSize="0" autoFill="0" autoLine="0" autoPict="0">
                <anchor moveWithCells="1">
                  <from>
                    <xdr:col>7</xdr:col>
                    <xdr:colOff>0</xdr:colOff>
                    <xdr:row>107</xdr:row>
                    <xdr:rowOff>219075</xdr:rowOff>
                  </from>
                  <to>
                    <xdr:col>8</xdr:col>
                    <xdr:colOff>28575</xdr:colOff>
                    <xdr:row>108</xdr:row>
                    <xdr:rowOff>190500</xdr:rowOff>
                  </to>
                </anchor>
              </controlPr>
            </control>
          </mc:Choice>
        </mc:AlternateContent>
        <mc:AlternateContent xmlns:mc="http://schemas.openxmlformats.org/markup-compatibility/2006">
          <mc:Choice Requires="x14">
            <control shapeId="76347" r:id="rId23" name="Check Box 571">
              <controlPr defaultSize="0" autoFill="0" autoLine="0" autoPict="0">
                <anchor moveWithCells="1">
                  <from>
                    <xdr:col>7</xdr:col>
                    <xdr:colOff>0</xdr:colOff>
                    <xdr:row>109</xdr:row>
                    <xdr:rowOff>238125</xdr:rowOff>
                  </from>
                  <to>
                    <xdr:col>8</xdr:col>
                    <xdr:colOff>28575</xdr:colOff>
                    <xdr:row>110</xdr:row>
                    <xdr:rowOff>209550</xdr:rowOff>
                  </to>
                </anchor>
              </controlPr>
            </control>
          </mc:Choice>
        </mc:AlternateContent>
        <mc:AlternateContent xmlns:mc="http://schemas.openxmlformats.org/markup-compatibility/2006">
          <mc:Choice Requires="x14">
            <control shapeId="76348" r:id="rId24" name="Check Box 572">
              <controlPr defaultSize="0" autoFill="0" autoLine="0" autoPict="0">
                <anchor moveWithCells="1">
                  <from>
                    <xdr:col>5</xdr:col>
                    <xdr:colOff>190500</xdr:colOff>
                    <xdr:row>119</xdr:row>
                    <xdr:rowOff>9525</xdr:rowOff>
                  </from>
                  <to>
                    <xdr:col>7</xdr:col>
                    <xdr:colOff>0</xdr:colOff>
                    <xdr:row>119</xdr:row>
                    <xdr:rowOff>304800</xdr:rowOff>
                  </to>
                </anchor>
              </controlPr>
            </control>
          </mc:Choice>
        </mc:AlternateContent>
        <mc:AlternateContent xmlns:mc="http://schemas.openxmlformats.org/markup-compatibility/2006">
          <mc:Choice Requires="x14">
            <control shapeId="76349" r:id="rId25" name="Check Box 573">
              <controlPr defaultSize="0" autoFill="0" autoLine="0" autoPict="0">
                <anchor moveWithCells="1">
                  <from>
                    <xdr:col>5</xdr:col>
                    <xdr:colOff>190500</xdr:colOff>
                    <xdr:row>120</xdr:row>
                    <xdr:rowOff>114300</xdr:rowOff>
                  </from>
                  <to>
                    <xdr:col>7</xdr:col>
                    <xdr:colOff>0</xdr:colOff>
                    <xdr:row>120</xdr:row>
                    <xdr:rowOff>333375</xdr:rowOff>
                  </to>
                </anchor>
              </controlPr>
            </control>
          </mc:Choice>
        </mc:AlternateContent>
        <mc:AlternateContent xmlns:mc="http://schemas.openxmlformats.org/markup-compatibility/2006">
          <mc:Choice Requires="x14">
            <control shapeId="76350" r:id="rId26" name="Check Box 574">
              <controlPr defaultSize="0" autoFill="0" autoLine="0" autoPict="0">
                <anchor moveWithCells="1">
                  <from>
                    <xdr:col>5</xdr:col>
                    <xdr:colOff>190500</xdr:colOff>
                    <xdr:row>121</xdr:row>
                    <xdr:rowOff>142875</xdr:rowOff>
                  </from>
                  <to>
                    <xdr:col>7</xdr:col>
                    <xdr:colOff>0</xdr:colOff>
                    <xdr:row>121</xdr:row>
                    <xdr:rowOff>333375</xdr:rowOff>
                  </to>
                </anchor>
              </controlPr>
            </control>
          </mc:Choice>
        </mc:AlternateContent>
        <mc:AlternateContent xmlns:mc="http://schemas.openxmlformats.org/markup-compatibility/2006">
          <mc:Choice Requires="x14">
            <control shapeId="76381" r:id="rId27" name="Check Box 605">
              <controlPr defaultSize="0" autoFill="0" autoLine="0" autoPict="0">
                <anchor moveWithCells="1">
                  <from>
                    <xdr:col>4</xdr:col>
                    <xdr:colOff>200025</xdr:colOff>
                    <xdr:row>181</xdr:row>
                    <xdr:rowOff>47625</xdr:rowOff>
                  </from>
                  <to>
                    <xdr:col>6</xdr:col>
                    <xdr:colOff>9525</xdr:colOff>
                    <xdr:row>181</xdr:row>
                    <xdr:rowOff>266700</xdr:rowOff>
                  </to>
                </anchor>
              </controlPr>
            </control>
          </mc:Choice>
        </mc:AlternateContent>
        <mc:AlternateContent xmlns:mc="http://schemas.openxmlformats.org/markup-compatibility/2006">
          <mc:Choice Requires="x14">
            <control shapeId="76382" r:id="rId28" name="Check Box 606">
              <controlPr defaultSize="0" autoFill="0" autoLine="0" autoPict="0">
                <anchor moveWithCells="1">
                  <from>
                    <xdr:col>4</xdr:col>
                    <xdr:colOff>200025</xdr:colOff>
                    <xdr:row>182</xdr:row>
                    <xdr:rowOff>9525</xdr:rowOff>
                  </from>
                  <to>
                    <xdr:col>6</xdr:col>
                    <xdr:colOff>19050</xdr:colOff>
                    <xdr:row>182</xdr:row>
                    <xdr:rowOff>228600</xdr:rowOff>
                  </to>
                </anchor>
              </controlPr>
            </control>
          </mc:Choice>
        </mc:AlternateContent>
        <mc:AlternateContent xmlns:mc="http://schemas.openxmlformats.org/markup-compatibility/2006">
          <mc:Choice Requires="x14">
            <control shapeId="76383" r:id="rId29" name="Check Box 607">
              <controlPr defaultSize="0" autoFill="0" autoLine="0" autoPict="0">
                <anchor moveWithCells="1">
                  <from>
                    <xdr:col>1</xdr:col>
                    <xdr:colOff>9525</xdr:colOff>
                    <xdr:row>187</xdr:row>
                    <xdr:rowOff>47625</xdr:rowOff>
                  </from>
                  <to>
                    <xdr:col>1</xdr:col>
                    <xdr:colOff>219075</xdr:colOff>
                    <xdr:row>187</xdr:row>
                    <xdr:rowOff>257175</xdr:rowOff>
                  </to>
                </anchor>
              </controlPr>
            </control>
          </mc:Choice>
        </mc:AlternateContent>
        <mc:AlternateContent xmlns:mc="http://schemas.openxmlformats.org/markup-compatibility/2006">
          <mc:Choice Requires="x14">
            <control shapeId="76384" r:id="rId30" name="Check Box 608">
              <controlPr defaultSize="0" autoFill="0" autoLine="0" autoPict="0">
                <anchor moveWithCells="1">
                  <from>
                    <xdr:col>1</xdr:col>
                    <xdr:colOff>9525</xdr:colOff>
                    <xdr:row>188</xdr:row>
                    <xdr:rowOff>114300</xdr:rowOff>
                  </from>
                  <to>
                    <xdr:col>1</xdr:col>
                    <xdr:colOff>209550</xdr:colOff>
                    <xdr:row>188</xdr:row>
                    <xdr:rowOff>342900</xdr:rowOff>
                  </to>
                </anchor>
              </controlPr>
            </control>
          </mc:Choice>
        </mc:AlternateContent>
        <mc:AlternateContent xmlns:mc="http://schemas.openxmlformats.org/markup-compatibility/2006">
          <mc:Choice Requires="x14">
            <control shapeId="76385" r:id="rId31" name="Check Box 609">
              <controlPr defaultSize="0" autoFill="0" autoLine="0" autoPict="0">
                <anchor moveWithCells="1">
                  <from>
                    <xdr:col>1</xdr:col>
                    <xdr:colOff>9525</xdr:colOff>
                    <xdr:row>189</xdr:row>
                    <xdr:rowOff>104775</xdr:rowOff>
                  </from>
                  <to>
                    <xdr:col>1</xdr:col>
                    <xdr:colOff>219075</xdr:colOff>
                    <xdr:row>189</xdr:row>
                    <xdr:rowOff>333375</xdr:rowOff>
                  </to>
                </anchor>
              </controlPr>
            </control>
          </mc:Choice>
        </mc:AlternateContent>
        <mc:AlternateContent xmlns:mc="http://schemas.openxmlformats.org/markup-compatibility/2006">
          <mc:Choice Requires="x14">
            <control shapeId="76386" r:id="rId32" name="Check Box 610">
              <controlPr defaultSize="0" autoFill="0" autoLine="0" autoPict="0">
                <anchor moveWithCells="1">
                  <from>
                    <xdr:col>1</xdr:col>
                    <xdr:colOff>9525</xdr:colOff>
                    <xdr:row>190</xdr:row>
                    <xdr:rowOff>19050</xdr:rowOff>
                  </from>
                  <to>
                    <xdr:col>1</xdr:col>
                    <xdr:colOff>219075</xdr:colOff>
                    <xdr:row>190</xdr:row>
                    <xdr:rowOff>247650</xdr:rowOff>
                  </to>
                </anchor>
              </controlPr>
            </control>
          </mc:Choice>
        </mc:AlternateContent>
        <mc:AlternateContent xmlns:mc="http://schemas.openxmlformats.org/markup-compatibility/2006">
          <mc:Choice Requires="x14">
            <control shapeId="76387" r:id="rId33" name="Check Box 611">
              <controlPr defaultSize="0" autoFill="0" autoLine="0" autoPict="0">
                <anchor moveWithCells="1">
                  <from>
                    <xdr:col>1</xdr:col>
                    <xdr:colOff>9525</xdr:colOff>
                    <xdr:row>191</xdr:row>
                    <xdr:rowOff>19050</xdr:rowOff>
                  </from>
                  <to>
                    <xdr:col>1</xdr:col>
                    <xdr:colOff>219075</xdr:colOff>
                    <xdr:row>191</xdr:row>
                    <xdr:rowOff>247650</xdr:rowOff>
                  </to>
                </anchor>
              </controlPr>
            </control>
          </mc:Choice>
        </mc:AlternateContent>
        <mc:AlternateContent xmlns:mc="http://schemas.openxmlformats.org/markup-compatibility/2006">
          <mc:Choice Requires="x14">
            <control shapeId="76388" r:id="rId34" name="Check Box 612">
              <controlPr defaultSize="0" autoFill="0" autoLine="0" autoPict="0">
                <anchor moveWithCells="1">
                  <from>
                    <xdr:col>1</xdr:col>
                    <xdr:colOff>9525</xdr:colOff>
                    <xdr:row>191</xdr:row>
                    <xdr:rowOff>266700</xdr:rowOff>
                  </from>
                  <to>
                    <xdr:col>1</xdr:col>
                    <xdr:colOff>219075</xdr:colOff>
                    <xdr:row>193</xdr:row>
                    <xdr:rowOff>28575</xdr:rowOff>
                  </to>
                </anchor>
              </controlPr>
            </control>
          </mc:Choice>
        </mc:AlternateContent>
        <mc:AlternateContent xmlns:mc="http://schemas.openxmlformats.org/markup-compatibility/2006">
          <mc:Choice Requires="x14">
            <control shapeId="76389" r:id="rId35" name="Check Box 613">
              <controlPr defaultSize="0" autoFill="0" autoLine="0" autoPict="0">
                <anchor moveWithCells="1">
                  <from>
                    <xdr:col>2</xdr:col>
                    <xdr:colOff>85725</xdr:colOff>
                    <xdr:row>74</xdr:row>
                    <xdr:rowOff>28575</xdr:rowOff>
                  </from>
                  <to>
                    <xdr:col>3</xdr:col>
                    <xdr:colOff>104775</xdr:colOff>
                    <xdr:row>74</xdr:row>
                    <xdr:rowOff>247650</xdr:rowOff>
                  </to>
                </anchor>
              </controlPr>
            </control>
          </mc:Choice>
        </mc:AlternateContent>
        <mc:AlternateContent xmlns:mc="http://schemas.openxmlformats.org/markup-compatibility/2006">
          <mc:Choice Requires="x14">
            <control shapeId="76390" r:id="rId36" name="Check Box 614">
              <controlPr defaultSize="0" autoFill="0" autoLine="0" autoPict="0">
                <anchor moveWithCells="1">
                  <from>
                    <xdr:col>1</xdr:col>
                    <xdr:colOff>219075</xdr:colOff>
                    <xdr:row>133</xdr:row>
                    <xdr:rowOff>142875</xdr:rowOff>
                  </from>
                  <to>
                    <xdr:col>2</xdr:col>
                    <xdr:colOff>190500</xdr:colOff>
                    <xdr:row>135</xdr:row>
                    <xdr:rowOff>38100</xdr:rowOff>
                  </to>
                </anchor>
              </controlPr>
            </control>
          </mc:Choice>
        </mc:AlternateContent>
        <mc:AlternateContent xmlns:mc="http://schemas.openxmlformats.org/markup-compatibility/2006">
          <mc:Choice Requires="x14">
            <control shapeId="76391" r:id="rId37" name="Check Box 615">
              <controlPr defaultSize="0" autoFill="0" autoLine="0" autoPict="0">
                <anchor moveWithCells="1">
                  <from>
                    <xdr:col>1</xdr:col>
                    <xdr:colOff>219075</xdr:colOff>
                    <xdr:row>134</xdr:row>
                    <xdr:rowOff>161925</xdr:rowOff>
                  </from>
                  <to>
                    <xdr:col>2</xdr:col>
                    <xdr:colOff>171450</xdr:colOff>
                    <xdr:row>136</xdr:row>
                    <xdr:rowOff>38100</xdr:rowOff>
                  </to>
                </anchor>
              </controlPr>
            </control>
          </mc:Choice>
        </mc:AlternateContent>
        <mc:AlternateContent xmlns:mc="http://schemas.openxmlformats.org/markup-compatibility/2006">
          <mc:Choice Requires="x14">
            <control shapeId="76392" r:id="rId38" name="Check Box 616">
              <controlPr defaultSize="0" autoFill="0" autoLine="0" autoPict="0">
                <anchor moveWithCells="1">
                  <from>
                    <xdr:col>1</xdr:col>
                    <xdr:colOff>219075</xdr:colOff>
                    <xdr:row>136</xdr:row>
                    <xdr:rowOff>28575</xdr:rowOff>
                  </from>
                  <to>
                    <xdr:col>2</xdr:col>
                    <xdr:colOff>171450</xdr:colOff>
                    <xdr:row>136</xdr:row>
                    <xdr:rowOff>314325</xdr:rowOff>
                  </to>
                </anchor>
              </controlPr>
            </control>
          </mc:Choice>
        </mc:AlternateContent>
        <mc:AlternateContent xmlns:mc="http://schemas.openxmlformats.org/markup-compatibility/2006">
          <mc:Choice Requires="x14">
            <control shapeId="76393" r:id="rId39" name="Check Box 617">
              <controlPr defaultSize="0" autoFill="0" autoLine="0" autoPict="0">
                <anchor moveWithCells="1">
                  <from>
                    <xdr:col>1</xdr:col>
                    <xdr:colOff>219075</xdr:colOff>
                    <xdr:row>136</xdr:row>
                    <xdr:rowOff>295275</xdr:rowOff>
                  </from>
                  <to>
                    <xdr:col>2</xdr:col>
                    <xdr:colOff>171450</xdr:colOff>
                    <xdr:row>138</xdr:row>
                    <xdr:rowOff>38100</xdr:rowOff>
                  </to>
                </anchor>
              </controlPr>
            </control>
          </mc:Choice>
        </mc:AlternateContent>
        <mc:AlternateContent xmlns:mc="http://schemas.openxmlformats.org/markup-compatibility/2006">
          <mc:Choice Requires="x14">
            <control shapeId="76444" r:id="rId40" name="Check Box 668">
              <controlPr defaultSize="0" autoFill="0" autoLine="0" autoPict="0">
                <anchor moveWithCells="1">
                  <from>
                    <xdr:col>4</xdr:col>
                    <xdr:colOff>190500</xdr:colOff>
                    <xdr:row>153</xdr:row>
                    <xdr:rowOff>161925</xdr:rowOff>
                  </from>
                  <to>
                    <xdr:col>6</xdr:col>
                    <xdr:colOff>0</xdr:colOff>
                    <xdr:row>155</xdr:row>
                    <xdr:rowOff>28575</xdr:rowOff>
                  </to>
                </anchor>
              </controlPr>
            </control>
          </mc:Choice>
        </mc:AlternateContent>
        <mc:AlternateContent xmlns:mc="http://schemas.openxmlformats.org/markup-compatibility/2006">
          <mc:Choice Requires="x14">
            <control shapeId="76445" r:id="rId41" name="Check Box 669">
              <controlPr defaultSize="0" autoFill="0" autoLine="0" autoPict="0">
                <anchor moveWithCells="1">
                  <from>
                    <xdr:col>4</xdr:col>
                    <xdr:colOff>190500</xdr:colOff>
                    <xdr:row>154</xdr:row>
                    <xdr:rowOff>152400</xdr:rowOff>
                  </from>
                  <to>
                    <xdr:col>6</xdr:col>
                    <xdr:colOff>0</xdr:colOff>
                    <xdr:row>156</xdr:row>
                    <xdr:rowOff>28575</xdr:rowOff>
                  </to>
                </anchor>
              </controlPr>
            </control>
          </mc:Choice>
        </mc:AlternateContent>
        <mc:AlternateContent xmlns:mc="http://schemas.openxmlformats.org/markup-compatibility/2006">
          <mc:Choice Requires="x14">
            <control shapeId="76446" r:id="rId42" name="Check Box 670">
              <controlPr defaultSize="0" autoFill="0" autoLine="0" autoPict="0">
                <anchor moveWithCells="1">
                  <from>
                    <xdr:col>4</xdr:col>
                    <xdr:colOff>190500</xdr:colOff>
                    <xdr:row>155</xdr:row>
                    <xdr:rowOff>152400</xdr:rowOff>
                  </from>
                  <to>
                    <xdr:col>6</xdr:col>
                    <xdr:colOff>0</xdr:colOff>
                    <xdr:row>157</xdr:row>
                    <xdr:rowOff>28575</xdr:rowOff>
                  </to>
                </anchor>
              </controlPr>
            </control>
          </mc:Choice>
        </mc:AlternateContent>
        <mc:AlternateContent xmlns:mc="http://schemas.openxmlformats.org/markup-compatibility/2006">
          <mc:Choice Requires="x14">
            <control shapeId="76447" r:id="rId43" name="Check Box 671">
              <controlPr defaultSize="0" autoFill="0" autoLine="0" autoPict="0">
                <anchor moveWithCells="1">
                  <from>
                    <xdr:col>4</xdr:col>
                    <xdr:colOff>180975</xdr:colOff>
                    <xdr:row>157</xdr:row>
                    <xdr:rowOff>66675</xdr:rowOff>
                  </from>
                  <to>
                    <xdr:col>5</xdr:col>
                    <xdr:colOff>190500</xdr:colOff>
                    <xdr:row>157</xdr:row>
                    <xdr:rowOff>285750</xdr:rowOff>
                  </to>
                </anchor>
              </controlPr>
            </control>
          </mc:Choice>
        </mc:AlternateContent>
        <mc:AlternateContent xmlns:mc="http://schemas.openxmlformats.org/markup-compatibility/2006">
          <mc:Choice Requires="x14">
            <control shapeId="76448" r:id="rId44" name="Check Box 672">
              <controlPr defaultSize="0" autoFill="0" autoLine="0" autoPict="0">
                <anchor moveWithCells="1">
                  <from>
                    <xdr:col>4</xdr:col>
                    <xdr:colOff>180975</xdr:colOff>
                    <xdr:row>157</xdr:row>
                    <xdr:rowOff>314325</xdr:rowOff>
                  </from>
                  <to>
                    <xdr:col>5</xdr:col>
                    <xdr:colOff>190500</xdr:colOff>
                    <xdr:row>159</xdr:row>
                    <xdr:rowOff>19050</xdr:rowOff>
                  </to>
                </anchor>
              </controlPr>
            </control>
          </mc:Choice>
        </mc:AlternateContent>
        <mc:AlternateContent xmlns:mc="http://schemas.openxmlformats.org/markup-compatibility/2006">
          <mc:Choice Requires="x14">
            <control shapeId="76449" r:id="rId45" name="Check Box 673">
              <controlPr defaultSize="0" autoFill="0" autoLine="0" autoPict="0">
                <anchor moveWithCells="1">
                  <from>
                    <xdr:col>4</xdr:col>
                    <xdr:colOff>190500</xdr:colOff>
                    <xdr:row>158</xdr:row>
                    <xdr:rowOff>142875</xdr:rowOff>
                  </from>
                  <to>
                    <xdr:col>6</xdr:col>
                    <xdr:colOff>0</xdr:colOff>
                    <xdr:row>160</xdr:row>
                    <xdr:rowOff>28575</xdr:rowOff>
                  </to>
                </anchor>
              </controlPr>
            </control>
          </mc:Choice>
        </mc:AlternateContent>
        <mc:AlternateContent xmlns:mc="http://schemas.openxmlformats.org/markup-compatibility/2006">
          <mc:Choice Requires="x14">
            <control shapeId="76450" r:id="rId46" name="Check Box 674">
              <controlPr defaultSize="0" autoFill="0" autoLine="0" autoPict="0">
                <anchor moveWithCells="1">
                  <from>
                    <xdr:col>4</xdr:col>
                    <xdr:colOff>190500</xdr:colOff>
                    <xdr:row>159</xdr:row>
                    <xdr:rowOff>142875</xdr:rowOff>
                  </from>
                  <to>
                    <xdr:col>6</xdr:col>
                    <xdr:colOff>0</xdr:colOff>
                    <xdr:row>161</xdr:row>
                    <xdr:rowOff>28575</xdr:rowOff>
                  </to>
                </anchor>
              </controlPr>
            </control>
          </mc:Choice>
        </mc:AlternateContent>
        <mc:AlternateContent xmlns:mc="http://schemas.openxmlformats.org/markup-compatibility/2006">
          <mc:Choice Requires="x14">
            <control shapeId="76451" r:id="rId47" name="Check Box 675">
              <controlPr defaultSize="0" autoFill="0" autoLine="0" autoPict="0">
                <anchor moveWithCells="1">
                  <from>
                    <xdr:col>4</xdr:col>
                    <xdr:colOff>190500</xdr:colOff>
                    <xdr:row>160</xdr:row>
                    <xdr:rowOff>142875</xdr:rowOff>
                  </from>
                  <to>
                    <xdr:col>6</xdr:col>
                    <xdr:colOff>0</xdr:colOff>
                    <xdr:row>162</xdr:row>
                    <xdr:rowOff>28575</xdr:rowOff>
                  </to>
                </anchor>
              </controlPr>
            </control>
          </mc:Choice>
        </mc:AlternateContent>
        <mc:AlternateContent xmlns:mc="http://schemas.openxmlformats.org/markup-compatibility/2006">
          <mc:Choice Requires="x14">
            <control shapeId="76452" r:id="rId48" name="Check Box 676">
              <controlPr defaultSize="0" autoFill="0" autoLine="0" autoPict="0">
                <anchor moveWithCells="1">
                  <from>
                    <xdr:col>4</xdr:col>
                    <xdr:colOff>190500</xdr:colOff>
                    <xdr:row>162</xdr:row>
                    <xdr:rowOff>28575</xdr:rowOff>
                  </from>
                  <to>
                    <xdr:col>6</xdr:col>
                    <xdr:colOff>0</xdr:colOff>
                    <xdr:row>162</xdr:row>
                    <xdr:rowOff>247650</xdr:rowOff>
                  </to>
                </anchor>
              </controlPr>
            </control>
          </mc:Choice>
        </mc:AlternateContent>
        <mc:AlternateContent xmlns:mc="http://schemas.openxmlformats.org/markup-compatibility/2006">
          <mc:Choice Requires="x14">
            <control shapeId="76453" r:id="rId49" name="Check Box 677">
              <controlPr defaultSize="0" autoFill="0" autoLine="0" autoPict="0">
                <anchor moveWithCells="1">
                  <from>
                    <xdr:col>4</xdr:col>
                    <xdr:colOff>190500</xdr:colOff>
                    <xdr:row>162</xdr:row>
                    <xdr:rowOff>266700</xdr:rowOff>
                  </from>
                  <to>
                    <xdr:col>6</xdr:col>
                    <xdr:colOff>0</xdr:colOff>
                    <xdr:row>164</xdr:row>
                    <xdr:rowOff>28575</xdr:rowOff>
                  </to>
                </anchor>
              </controlPr>
            </control>
          </mc:Choice>
        </mc:AlternateContent>
        <mc:AlternateContent xmlns:mc="http://schemas.openxmlformats.org/markup-compatibility/2006">
          <mc:Choice Requires="x14">
            <control shapeId="76459" r:id="rId50" name="Check Box 683">
              <controlPr defaultSize="0" autoFill="0" autoLine="0" autoPict="0">
                <anchor moveWithCells="1">
                  <from>
                    <xdr:col>4</xdr:col>
                    <xdr:colOff>190500</xdr:colOff>
                    <xdr:row>166</xdr:row>
                    <xdr:rowOff>257175</xdr:rowOff>
                  </from>
                  <to>
                    <xdr:col>6</xdr:col>
                    <xdr:colOff>0</xdr:colOff>
                    <xdr:row>168</xdr:row>
                    <xdr:rowOff>28575</xdr:rowOff>
                  </to>
                </anchor>
              </controlPr>
            </control>
          </mc:Choice>
        </mc:AlternateContent>
        <mc:AlternateContent xmlns:mc="http://schemas.openxmlformats.org/markup-compatibility/2006">
          <mc:Choice Requires="x14">
            <control shapeId="76460" r:id="rId51" name="Check Box 684">
              <controlPr defaultSize="0" autoFill="0" autoLine="0" autoPict="0">
                <anchor moveWithCells="1">
                  <from>
                    <xdr:col>4</xdr:col>
                    <xdr:colOff>190500</xdr:colOff>
                    <xdr:row>167</xdr:row>
                    <xdr:rowOff>142875</xdr:rowOff>
                  </from>
                  <to>
                    <xdr:col>6</xdr:col>
                    <xdr:colOff>0</xdr:colOff>
                    <xdr:row>169</xdr:row>
                    <xdr:rowOff>28575</xdr:rowOff>
                  </to>
                </anchor>
              </controlPr>
            </control>
          </mc:Choice>
        </mc:AlternateContent>
        <mc:AlternateContent xmlns:mc="http://schemas.openxmlformats.org/markup-compatibility/2006">
          <mc:Choice Requires="x14">
            <control shapeId="76461" r:id="rId52" name="Check Box 685">
              <controlPr defaultSize="0" autoFill="0" autoLine="0" autoPict="0">
                <anchor moveWithCells="1">
                  <from>
                    <xdr:col>4</xdr:col>
                    <xdr:colOff>190500</xdr:colOff>
                    <xdr:row>168</xdr:row>
                    <xdr:rowOff>142875</xdr:rowOff>
                  </from>
                  <to>
                    <xdr:col>6</xdr:col>
                    <xdr:colOff>0</xdr:colOff>
                    <xdr:row>170</xdr:row>
                    <xdr:rowOff>28575</xdr:rowOff>
                  </to>
                </anchor>
              </controlPr>
            </control>
          </mc:Choice>
        </mc:AlternateContent>
        <mc:AlternateContent xmlns:mc="http://schemas.openxmlformats.org/markup-compatibility/2006">
          <mc:Choice Requires="x14">
            <control shapeId="76462" r:id="rId53" name="Check Box 686">
              <controlPr defaultSize="0" autoFill="0" autoLine="0" autoPict="0">
                <anchor moveWithCells="1">
                  <from>
                    <xdr:col>4</xdr:col>
                    <xdr:colOff>190500</xdr:colOff>
                    <xdr:row>169</xdr:row>
                    <xdr:rowOff>142875</xdr:rowOff>
                  </from>
                  <to>
                    <xdr:col>6</xdr:col>
                    <xdr:colOff>0</xdr:colOff>
                    <xdr:row>171</xdr:row>
                    <xdr:rowOff>28575</xdr:rowOff>
                  </to>
                </anchor>
              </controlPr>
            </control>
          </mc:Choice>
        </mc:AlternateContent>
        <mc:AlternateContent xmlns:mc="http://schemas.openxmlformats.org/markup-compatibility/2006">
          <mc:Choice Requires="x14">
            <control shapeId="76463" r:id="rId54" name="Check Box 687">
              <controlPr defaultSize="0" autoFill="0" autoLine="0" autoPict="0">
                <anchor moveWithCells="1">
                  <from>
                    <xdr:col>4</xdr:col>
                    <xdr:colOff>190500</xdr:colOff>
                    <xdr:row>171</xdr:row>
                    <xdr:rowOff>28575</xdr:rowOff>
                  </from>
                  <to>
                    <xdr:col>6</xdr:col>
                    <xdr:colOff>0</xdr:colOff>
                    <xdr:row>171</xdr:row>
                    <xdr:rowOff>228600</xdr:rowOff>
                  </to>
                </anchor>
              </controlPr>
            </control>
          </mc:Choice>
        </mc:AlternateContent>
        <mc:AlternateContent xmlns:mc="http://schemas.openxmlformats.org/markup-compatibility/2006">
          <mc:Choice Requires="x14">
            <control shapeId="76464" r:id="rId55" name="Check Box 688">
              <controlPr defaultSize="0" autoFill="0" autoLine="0" autoPict="0">
                <anchor moveWithCells="1">
                  <from>
                    <xdr:col>4</xdr:col>
                    <xdr:colOff>190500</xdr:colOff>
                    <xdr:row>171</xdr:row>
                    <xdr:rowOff>257175</xdr:rowOff>
                  </from>
                  <to>
                    <xdr:col>6</xdr:col>
                    <xdr:colOff>0</xdr:colOff>
                    <xdr:row>173</xdr:row>
                    <xdr:rowOff>28575</xdr:rowOff>
                  </to>
                </anchor>
              </controlPr>
            </control>
          </mc:Choice>
        </mc:AlternateContent>
        <mc:AlternateContent xmlns:mc="http://schemas.openxmlformats.org/markup-compatibility/2006">
          <mc:Choice Requires="x14">
            <control shapeId="76465" r:id="rId56" name="Check Box 689">
              <controlPr defaultSize="0" autoFill="0" autoLine="0" autoPict="0">
                <anchor moveWithCells="1">
                  <from>
                    <xdr:col>4</xdr:col>
                    <xdr:colOff>190500</xdr:colOff>
                    <xdr:row>172</xdr:row>
                    <xdr:rowOff>142875</xdr:rowOff>
                  </from>
                  <to>
                    <xdr:col>6</xdr:col>
                    <xdr:colOff>0</xdr:colOff>
                    <xdr:row>174</xdr:row>
                    <xdr:rowOff>28575</xdr:rowOff>
                  </to>
                </anchor>
              </controlPr>
            </control>
          </mc:Choice>
        </mc:AlternateContent>
        <mc:AlternateContent xmlns:mc="http://schemas.openxmlformats.org/markup-compatibility/2006">
          <mc:Choice Requires="x14">
            <control shapeId="76466" r:id="rId57" name="Check Box 690">
              <controlPr defaultSize="0" autoFill="0" autoLine="0" autoPict="0">
                <anchor moveWithCells="1">
                  <from>
                    <xdr:col>4</xdr:col>
                    <xdr:colOff>190500</xdr:colOff>
                    <xdr:row>173</xdr:row>
                    <xdr:rowOff>142875</xdr:rowOff>
                  </from>
                  <to>
                    <xdr:col>6</xdr:col>
                    <xdr:colOff>0</xdr:colOff>
                    <xdr:row>175</xdr:row>
                    <xdr:rowOff>28575</xdr:rowOff>
                  </to>
                </anchor>
              </controlPr>
            </control>
          </mc:Choice>
        </mc:AlternateContent>
        <mc:AlternateContent xmlns:mc="http://schemas.openxmlformats.org/markup-compatibility/2006">
          <mc:Choice Requires="x14">
            <control shapeId="76467" r:id="rId58" name="Check Box 691">
              <controlPr defaultSize="0" autoFill="0" autoLine="0" autoPict="0">
                <anchor moveWithCells="1">
                  <from>
                    <xdr:col>4</xdr:col>
                    <xdr:colOff>190500</xdr:colOff>
                    <xdr:row>173</xdr:row>
                    <xdr:rowOff>142875</xdr:rowOff>
                  </from>
                  <to>
                    <xdr:col>6</xdr:col>
                    <xdr:colOff>0</xdr:colOff>
                    <xdr:row>175</xdr:row>
                    <xdr:rowOff>28575</xdr:rowOff>
                  </to>
                </anchor>
              </controlPr>
            </control>
          </mc:Choice>
        </mc:AlternateContent>
        <mc:AlternateContent xmlns:mc="http://schemas.openxmlformats.org/markup-compatibility/2006">
          <mc:Choice Requires="x14">
            <control shapeId="76468" r:id="rId59" name="Check Box 692">
              <controlPr defaultSize="0" autoFill="0" autoLine="0" autoPict="0">
                <anchor moveWithCells="1">
                  <from>
                    <xdr:col>4</xdr:col>
                    <xdr:colOff>190500</xdr:colOff>
                    <xdr:row>174</xdr:row>
                    <xdr:rowOff>142875</xdr:rowOff>
                  </from>
                  <to>
                    <xdr:col>6</xdr:col>
                    <xdr:colOff>0</xdr:colOff>
                    <xdr:row>176</xdr:row>
                    <xdr:rowOff>28575</xdr:rowOff>
                  </to>
                </anchor>
              </controlPr>
            </control>
          </mc:Choice>
        </mc:AlternateContent>
        <mc:AlternateContent xmlns:mc="http://schemas.openxmlformats.org/markup-compatibility/2006">
          <mc:Choice Requires="x14">
            <control shapeId="76469" r:id="rId60" name="Check Box 693">
              <controlPr defaultSize="0" autoFill="0" autoLine="0" autoPict="0">
                <anchor moveWithCells="1">
                  <from>
                    <xdr:col>4</xdr:col>
                    <xdr:colOff>190500</xdr:colOff>
                    <xdr:row>175</xdr:row>
                    <xdr:rowOff>142875</xdr:rowOff>
                  </from>
                  <to>
                    <xdr:col>6</xdr:col>
                    <xdr:colOff>0</xdr:colOff>
                    <xdr:row>177</xdr:row>
                    <xdr:rowOff>28575</xdr:rowOff>
                  </to>
                </anchor>
              </controlPr>
            </control>
          </mc:Choice>
        </mc:AlternateContent>
        <mc:AlternateContent xmlns:mc="http://schemas.openxmlformats.org/markup-compatibility/2006">
          <mc:Choice Requires="x14">
            <control shapeId="76470" r:id="rId61" name="Check Box 694">
              <controlPr defaultSize="0" autoFill="0" autoLine="0" autoPict="0">
                <anchor moveWithCells="1">
                  <from>
                    <xdr:col>4</xdr:col>
                    <xdr:colOff>190500</xdr:colOff>
                    <xdr:row>176</xdr:row>
                    <xdr:rowOff>142875</xdr:rowOff>
                  </from>
                  <to>
                    <xdr:col>6</xdr:col>
                    <xdr:colOff>0</xdr:colOff>
                    <xdr:row>178</xdr:row>
                    <xdr:rowOff>28575</xdr:rowOff>
                  </to>
                </anchor>
              </controlPr>
            </control>
          </mc:Choice>
        </mc:AlternateContent>
        <mc:AlternateContent xmlns:mc="http://schemas.openxmlformats.org/markup-compatibility/2006">
          <mc:Choice Requires="x14">
            <control shapeId="76471" r:id="rId62" name="Check Box 695">
              <controlPr defaultSize="0" autoFill="0" autoLine="0" autoPict="0">
                <anchor moveWithCells="1">
                  <from>
                    <xdr:col>4</xdr:col>
                    <xdr:colOff>190500</xdr:colOff>
                    <xdr:row>152</xdr:row>
                    <xdr:rowOff>152400</xdr:rowOff>
                  </from>
                  <to>
                    <xdr:col>6</xdr:col>
                    <xdr:colOff>0</xdr:colOff>
                    <xdr:row>154</xdr:row>
                    <xdr:rowOff>19050</xdr:rowOff>
                  </to>
                </anchor>
              </controlPr>
            </control>
          </mc:Choice>
        </mc:AlternateContent>
        <mc:AlternateContent xmlns:mc="http://schemas.openxmlformats.org/markup-compatibility/2006">
          <mc:Choice Requires="x14">
            <control shapeId="76474" r:id="rId63" name="Check Box 698">
              <controlPr defaultSize="0" autoFill="0" autoLine="0" autoPict="0">
                <anchor moveWithCells="1">
                  <from>
                    <xdr:col>5</xdr:col>
                    <xdr:colOff>0</xdr:colOff>
                    <xdr:row>163</xdr:row>
                    <xdr:rowOff>142875</xdr:rowOff>
                  </from>
                  <to>
                    <xdr:col>6</xdr:col>
                    <xdr:colOff>9525</xdr:colOff>
                    <xdr:row>165</xdr:row>
                    <xdr:rowOff>19050</xdr:rowOff>
                  </to>
                </anchor>
              </controlPr>
            </control>
          </mc:Choice>
        </mc:AlternateContent>
        <mc:AlternateContent xmlns:mc="http://schemas.openxmlformats.org/markup-compatibility/2006">
          <mc:Choice Requires="x14">
            <control shapeId="76475" r:id="rId64" name="Check Box 699">
              <controlPr defaultSize="0" autoFill="0" autoLine="0" autoPict="0">
                <anchor moveWithCells="1">
                  <from>
                    <xdr:col>4</xdr:col>
                    <xdr:colOff>190500</xdr:colOff>
                    <xdr:row>164</xdr:row>
                    <xdr:rowOff>142875</xdr:rowOff>
                  </from>
                  <to>
                    <xdr:col>6</xdr:col>
                    <xdr:colOff>0</xdr:colOff>
                    <xdr:row>166</xdr:row>
                    <xdr:rowOff>19050</xdr:rowOff>
                  </to>
                </anchor>
              </controlPr>
            </control>
          </mc:Choice>
        </mc:AlternateContent>
        <mc:AlternateContent xmlns:mc="http://schemas.openxmlformats.org/markup-compatibility/2006">
          <mc:Choice Requires="x14">
            <control shapeId="76478" r:id="rId65" name="Check Box 702">
              <controlPr defaultSize="0" autoFill="0" autoLine="0" autoPict="0">
                <anchor moveWithCells="1">
                  <from>
                    <xdr:col>5</xdr:col>
                    <xdr:colOff>0</xdr:colOff>
                    <xdr:row>166</xdr:row>
                    <xdr:rowOff>28575</xdr:rowOff>
                  </from>
                  <to>
                    <xdr:col>6</xdr:col>
                    <xdr:colOff>9525</xdr:colOff>
                    <xdr:row>166</xdr:row>
                    <xdr:rowOff>247650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8434" id="{DDEB9E44-E09F-4188-8D7F-82D21369B291}">
            <xm:f>'別紙様式2-2（４・５月分）'!$AU$8="継続ベア加算なし"</xm:f>
            <x14:dxf>
              <font>
                <color theme="2" tint="-9.9948118533890809E-2"/>
              </font>
              <fill>
                <patternFill>
                  <bgColor theme="2" tint="-9.9948118533890809E-2"/>
                </patternFill>
              </fill>
              <border>
                <left/>
                <right/>
                <top/>
                <bottom/>
                <vertical/>
                <horizontal/>
              </border>
            </x14:dxf>
          </x14:cfRule>
          <xm:sqref>C73:AK76</xm:sqref>
        </x14:conditionalFormatting>
        <x14:conditionalFormatting xmlns:xm="http://schemas.microsoft.com/office/excel/2006/main">
          <x14:cfRule type="expression" priority="13" id="{C9C27144-EA13-4088-9285-F3C8D5FE2801}">
            <xm:f>'別紙様式2-2（４・５月分）'!$AU$7="新規ベア加算なし"</xm:f>
            <x14:dxf>
              <font>
                <color theme="2" tint="-9.9948118533890809E-2"/>
              </font>
              <fill>
                <patternFill>
                  <bgColor theme="2" tint="-9.9948118533890809E-2"/>
                </patternFill>
              </fill>
              <border>
                <left/>
                <right/>
                <top/>
                <bottom/>
              </border>
            </x14:dxf>
          </x14:cfRule>
          <xm:sqref>C79:AK90</xm:sqref>
        </x14:conditionalFormatting>
        <x14:conditionalFormatting xmlns:xm="http://schemas.microsoft.com/office/excel/2006/main">
          <x14:cfRule type="expression" priority="18481" id="{2AEC63FB-8849-4EC0-81DA-906836C7D455}">
            <xm:f>'別紙様式2-3（６月以降分）'!$L$7=0</xm:f>
            <x14:dxf>
              <font>
                <color theme="2" tint="-9.9948118533890809E-2"/>
              </font>
              <fill>
                <patternFill>
                  <bgColor theme="2" tint="-9.9948118533890809E-2"/>
                </patternFill>
              </fill>
              <border>
                <left/>
                <right/>
                <top/>
                <bottom/>
                <vertical/>
                <horizontal/>
              </border>
            </x14:dxf>
          </x14:cfRule>
          <xm:sqref>B67:AK70</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1">
    <pageSetUpPr fitToPage="1"/>
  </sheetPr>
  <dimension ref="A1:HD314"/>
  <sheetViews>
    <sheetView view="pageBreakPreview" topLeftCell="L13" zoomScale="85" zoomScaleNormal="85" zoomScaleSheetLayoutView="85" zoomScalePageLayoutView="70" workbookViewId="0">
      <selection activeCell="AG16" sqref="AG16"/>
    </sheetView>
  </sheetViews>
  <sheetFormatPr defaultColWidth="2.5" defaultRowHeight="17.25"/>
  <cols>
    <col min="1" max="1" width="6.125" style="87" customWidth="1"/>
    <col min="2" max="6" width="2.625" style="504" customWidth="1"/>
    <col min="7" max="7" width="16.625" style="87" customWidth="1"/>
    <col min="8" max="8" width="11.125" style="87" customWidth="1"/>
    <col min="9" max="9" width="9.375" style="87" customWidth="1"/>
    <col min="10" max="10" width="15.875" style="87" customWidth="1"/>
    <col min="11" max="11" width="15.375" style="87" customWidth="1"/>
    <col min="12" max="12" width="20.25" style="87" customWidth="1"/>
    <col min="13" max="13" width="20.375" style="87" customWidth="1"/>
    <col min="14" max="14" width="15.375" style="508" customWidth="1"/>
    <col min="15" max="15" width="7" style="509" customWidth="1"/>
    <col min="16" max="16" width="14.875" style="508" customWidth="1"/>
    <col min="17" max="17" width="7.25" style="509" customWidth="1"/>
    <col min="18" max="18" width="4.125" style="87" customWidth="1"/>
    <col min="19" max="19" width="3.625" style="87" customWidth="1"/>
    <col min="20" max="20" width="3.125" style="87" customWidth="1"/>
    <col min="21" max="21" width="3.625" style="87" customWidth="1"/>
    <col min="22" max="22" width="8.25" style="87" customWidth="1"/>
    <col min="23" max="23" width="3.625" style="87" customWidth="1"/>
    <col min="24" max="24" width="3.125" style="87" customWidth="1"/>
    <col min="25" max="25" width="3.625" style="87" customWidth="1"/>
    <col min="26" max="26" width="3.125" style="87" customWidth="1"/>
    <col min="27" max="27" width="2.5" style="87" customWidth="1"/>
    <col min="28" max="28" width="3.5" style="87" customWidth="1"/>
    <col min="29" max="29" width="5.5" style="87" customWidth="1"/>
    <col min="30" max="30" width="16.875" style="507" customWidth="1"/>
    <col min="31" max="31" width="18.5" style="507" customWidth="1"/>
    <col min="32" max="32" width="14.125" style="507" customWidth="1"/>
    <col min="33" max="33" width="9.375" style="87" customWidth="1"/>
    <col min="34" max="34" width="13.125" style="87" customWidth="1"/>
    <col min="35" max="35" width="11.625" style="87" customWidth="1"/>
    <col min="36" max="36" width="13.375" style="87" customWidth="1"/>
    <col min="37" max="37" width="14.625" style="87" customWidth="1"/>
    <col min="38" max="38" width="25.5" style="197" customWidth="1"/>
    <col min="39" max="39" width="77.75" style="197" customWidth="1"/>
    <col min="40" max="40" width="9.25" style="197" customWidth="1"/>
    <col min="41" max="41" width="14.125" style="401" hidden="1" customWidth="1"/>
    <col min="42" max="42" width="25.125" style="341" hidden="1" customWidth="1"/>
    <col min="43" max="43" width="30.375" style="341" hidden="1" customWidth="1"/>
    <col min="44" max="47" width="6.625" style="341" hidden="1" customWidth="1"/>
    <col min="48" max="48" width="9.375" style="341" hidden="1" customWidth="1"/>
    <col min="49" max="49" width="6.625" style="341" hidden="1" customWidth="1"/>
    <col min="50" max="50" width="16.375" style="87" hidden="1" customWidth="1"/>
    <col min="51" max="16384" width="2.5" style="87"/>
  </cols>
  <sheetData>
    <row r="1" spans="1:212" ht="27.75" customHeight="1">
      <c r="A1" s="582" t="s">
        <v>2056</v>
      </c>
      <c r="B1" s="395"/>
      <c r="C1" s="395"/>
      <c r="D1" s="395"/>
      <c r="E1" s="395"/>
      <c r="F1" s="395"/>
      <c r="G1" s="86"/>
      <c r="H1" s="86"/>
      <c r="I1" s="86"/>
      <c r="J1" s="86"/>
      <c r="K1" s="86"/>
      <c r="L1" s="86"/>
      <c r="M1" s="86"/>
      <c r="N1" s="396"/>
      <c r="O1" s="397"/>
      <c r="P1" s="396"/>
      <c r="Q1" s="397"/>
      <c r="R1" s="86"/>
      <c r="S1" s="86"/>
      <c r="T1" s="86"/>
      <c r="U1" s="86"/>
      <c r="V1" s="84"/>
      <c r="W1" s="84"/>
      <c r="X1" s="84"/>
      <c r="Y1" s="84"/>
      <c r="Z1" s="84"/>
      <c r="AA1" s="84"/>
      <c r="AB1" s="84"/>
      <c r="AC1" s="84"/>
      <c r="AD1" s="398"/>
      <c r="AE1" s="398"/>
      <c r="AF1" s="398"/>
      <c r="AG1" s="84"/>
      <c r="AH1" s="84"/>
      <c r="AI1" s="84"/>
      <c r="AJ1" s="1223" t="s">
        <v>47</v>
      </c>
      <c r="AK1" s="1224"/>
      <c r="AL1" s="399" t="str">
        <f>IF(基本情報入力シート!C33="","",基本情報入力シート!C33)</f>
        <v>○○市</v>
      </c>
      <c r="AM1" s="400"/>
      <c r="AN1" s="400"/>
    </row>
    <row r="2" spans="1:212" ht="13.5" customHeight="1" thickBot="1">
      <c r="A2" s="86"/>
      <c r="B2" s="396"/>
      <c r="C2" s="396"/>
      <c r="D2" s="396"/>
      <c r="E2" s="396"/>
      <c r="F2" s="396"/>
      <c r="G2" s="397"/>
      <c r="H2" s="397"/>
      <c r="I2" s="397"/>
      <c r="J2" s="397"/>
      <c r="K2" s="397"/>
      <c r="L2" s="397"/>
      <c r="M2" s="397"/>
      <c r="N2" s="396"/>
      <c r="O2" s="397"/>
      <c r="P2" s="396"/>
      <c r="Q2" s="397"/>
      <c r="R2" s="397"/>
      <c r="S2" s="86"/>
      <c r="T2" s="86"/>
      <c r="U2" s="402"/>
      <c r="V2" s="402"/>
      <c r="W2" s="402"/>
      <c r="X2" s="403"/>
      <c r="Y2" s="403"/>
      <c r="Z2" s="404"/>
      <c r="AA2" s="404"/>
      <c r="AB2" s="404"/>
      <c r="AC2" s="404"/>
      <c r="AD2" s="405"/>
      <c r="AE2" s="405"/>
      <c r="AF2" s="405"/>
      <c r="AG2" s="404"/>
      <c r="AH2" s="84"/>
      <c r="AI2" s="84"/>
      <c r="AJ2" s="84"/>
      <c r="AK2" s="84"/>
      <c r="AL2" s="195"/>
      <c r="AR2" s="87"/>
      <c r="AS2" s="87"/>
      <c r="AT2" s="87"/>
      <c r="AU2" s="87"/>
      <c r="AV2" s="87"/>
      <c r="AW2" s="87"/>
    </row>
    <row r="3" spans="1:212" ht="27" customHeight="1" thickBot="1">
      <c r="A3" s="1297" t="s">
        <v>5</v>
      </c>
      <c r="B3" s="1297"/>
      <c r="C3" s="1298"/>
      <c r="D3" s="1294" t="str">
        <f>IF(基本情報入力シート!M38="","",基本情報入力シート!M38)</f>
        <v>○○ケアサービス</v>
      </c>
      <c r="E3" s="1295"/>
      <c r="F3" s="1295"/>
      <c r="G3" s="1295"/>
      <c r="H3" s="1295"/>
      <c r="I3" s="1295"/>
      <c r="J3" s="1296"/>
      <c r="K3" s="85"/>
      <c r="L3" s="406"/>
      <c r="M3" s="406"/>
      <c r="N3" s="396"/>
      <c r="O3" s="397"/>
      <c r="P3" s="396"/>
      <c r="Q3" s="397"/>
      <c r="R3" s="406"/>
      <c r="S3" s="86"/>
      <c r="T3" s="86"/>
      <c r="U3" s="402"/>
      <c r="V3" s="402"/>
      <c r="W3" s="402"/>
      <c r="X3" s="402"/>
      <c r="Y3" s="402"/>
      <c r="Z3" s="86"/>
      <c r="AA3" s="86"/>
      <c r="AB3" s="86"/>
      <c r="AC3" s="86"/>
      <c r="AD3" s="405"/>
      <c r="AE3" s="405"/>
      <c r="AF3" s="405"/>
      <c r="AG3" s="86"/>
      <c r="AH3" s="84"/>
      <c r="AI3" s="84"/>
      <c r="AJ3" s="84"/>
      <c r="AK3" s="84"/>
      <c r="AL3" s="195"/>
      <c r="AR3" s="87"/>
      <c r="AS3" s="87"/>
      <c r="AT3" s="87"/>
      <c r="AU3" s="87"/>
      <c r="AV3" s="87"/>
      <c r="AW3" s="87"/>
    </row>
    <row r="4" spans="1:212" ht="12" customHeight="1" thickBot="1">
      <c r="A4" s="407"/>
      <c r="B4" s="408"/>
      <c r="C4" s="408"/>
      <c r="D4" s="409"/>
      <c r="E4" s="409"/>
      <c r="F4" s="409"/>
      <c r="G4" s="410"/>
      <c r="H4" s="410"/>
      <c r="I4" s="410"/>
      <c r="J4" s="410"/>
      <c r="K4" s="410"/>
      <c r="L4" s="406"/>
      <c r="M4" s="84"/>
      <c r="N4" s="396"/>
      <c r="O4" s="397"/>
      <c r="P4" s="396"/>
      <c r="Q4" s="397"/>
      <c r="R4" s="406"/>
      <c r="S4" s="86"/>
      <c r="T4" s="86"/>
      <c r="U4" s="86"/>
      <c r="V4" s="86"/>
      <c r="W4" s="86"/>
      <c r="X4" s="86"/>
      <c r="Y4" s="86"/>
      <c r="Z4" s="86"/>
      <c r="AA4" s="86"/>
      <c r="AB4" s="86"/>
      <c r="AC4" s="86"/>
      <c r="AD4" s="405"/>
      <c r="AE4" s="405"/>
      <c r="AF4" s="398"/>
      <c r="AG4" s="86"/>
      <c r="AH4" s="84"/>
      <c r="AI4" s="84"/>
      <c r="AJ4" s="84"/>
      <c r="AK4" s="84"/>
      <c r="AL4" s="195"/>
      <c r="AR4" s="87"/>
      <c r="AS4" s="87"/>
      <c r="AT4" s="87"/>
      <c r="AU4" s="87"/>
      <c r="AV4" s="87"/>
      <c r="AW4" s="87"/>
    </row>
    <row r="5" spans="1:212" ht="28.5" customHeight="1" thickBot="1">
      <c r="A5" s="1251" t="s">
        <v>2172</v>
      </c>
      <c r="B5" s="1252"/>
      <c r="C5" s="1252"/>
      <c r="D5" s="1252"/>
      <c r="E5" s="1252"/>
      <c r="F5" s="1252"/>
      <c r="G5" s="1252"/>
      <c r="H5" s="1252"/>
      <c r="I5" s="1252"/>
      <c r="J5" s="1253"/>
      <c r="K5" s="411">
        <f>IFERROR(SUMIF(M:M, "処遇改善加算", AD:AD),"")</f>
        <v>2862260</v>
      </c>
      <c r="L5" s="412" t="s">
        <v>1</v>
      </c>
      <c r="M5" s="406"/>
      <c r="N5" s="413"/>
      <c r="O5" s="414"/>
      <c r="P5" s="413"/>
      <c r="Q5" s="414"/>
      <c r="R5" s="406"/>
      <c r="S5" s="406"/>
      <c r="T5" s="406"/>
      <c r="U5" s="406"/>
      <c r="V5" s="406"/>
      <c r="W5" s="406"/>
      <c r="X5" s="406"/>
      <c r="Y5" s="406"/>
      <c r="Z5" s="406"/>
      <c r="AA5" s="406"/>
      <c r="AB5" s="406"/>
      <c r="AC5" s="406"/>
      <c r="AD5" s="415"/>
      <c r="AE5" s="415"/>
      <c r="AF5" s="398"/>
      <c r="AG5" s="84"/>
      <c r="AH5" s="84"/>
      <c r="AI5" s="84"/>
      <c r="AJ5" s="84"/>
      <c r="AK5" s="84"/>
      <c r="AL5" s="195"/>
      <c r="AO5" s="341"/>
      <c r="AR5" s="87"/>
      <c r="AS5" s="87"/>
      <c r="AT5" s="87"/>
      <c r="AU5" s="87"/>
      <c r="AV5" s="87"/>
      <c r="AW5" s="87"/>
    </row>
    <row r="6" spans="1:212" ht="28.5" customHeight="1" thickBot="1">
      <c r="A6" s="1251" t="s">
        <v>2173</v>
      </c>
      <c r="B6" s="1252"/>
      <c r="C6" s="1252"/>
      <c r="D6" s="1252"/>
      <c r="E6" s="1252"/>
      <c r="F6" s="1252"/>
      <c r="G6" s="1252"/>
      <c r="H6" s="1252"/>
      <c r="I6" s="1252"/>
      <c r="J6" s="1253"/>
      <c r="K6" s="70">
        <f>IFERROR(SUMIF(M:M, "特定加算", AD:AD),"")</f>
        <v>469700</v>
      </c>
      <c r="L6" s="412" t="s">
        <v>1</v>
      </c>
      <c r="M6" s="406"/>
      <c r="N6" s="413"/>
      <c r="O6" s="414"/>
      <c r="P6" s="413"/>
      <c r="Q6" s="414"/>
      <c r="R6" s="406"/>
      <c r="S6" s="406"/>
      <c r="T6" s="406"/>
      <c r="U6" s="406"/>
      <c r="V6" s="406"/>
      <c r="W6" s="406"/>
      <c r="X6" s="406"/>
      <c r="Y6" s="406"/>
      <c r="Z6" s="406"/>
      <c r="AA6" s="406"/>
      <c r="AB6" s="406"/>
      <c r="AC6" s="406"/>
      <c r="AD6" s="415"/>
      <c r="AE6" s="415"/>
      <c r="AF6" s="416" t="s">
        <v>1971</v>
      </c>
      <c r="AG6" s="84"/>
      <c r="AH6" s="84"/>
      <c r="AI6" s="84"/>
      <c r="AJ6" s="84"/>
      <c r="AK6" s="84"/>
      <c r="AL6" s="195"/>
      <c r="AO6" s="417"/>
      <c r="AQ6" s="401"/>
    </row>
    <row r="7" spans="1:212" ht="32.25" customHeight="1" thickBot="1">
      <c r="A7" s="1254" t="s">
        <v>2174</v>
      </c>
      <c r="B7" s="1252"/>
      <c r="C7" s="1252"/>
      <c r="D7" s="1252"/>
      <c r="E7" s="1252"/>
      <c r="F7" s="1252"/>
      <c r="G7" s="1252"/>
      <c r="H7" s="1252"/>
      <c r="I7" s="1252"/>
      <c r="J7" s="1253"/>
      <c r="K7" s="418">
        <f>IFERROR(SUMIF(M:M, "ベースアップ等加算", AD:AD),"")</f>
        <v>508780</v>
      </c>
      <c r="L7" s="412" t="s">
        <v>1</v>
      </c>
      <c r="M7" s="419"/>
      <c r="N7" s="420"/>
      <c r="O7" s="421"/>
      <c r="P7" s="420"/>
      <c r="Q7" s="421"/>
      <c r="R7" s="422"/>
      <c r="S7" s="422"/>
      <c r="T7" s="422"/>
      <c r="U7" s="422"/>
      <c r="V7" s="422"/>
      <c r="W7" s="422"/>
      <c r="X7" s="422"/>
      <c r="Y7" s="422"/>
      <c r="Z7" s="422"/>
      <c r="AA7" s="422"/>
      <c r="AB7" s="84"/>
      <c r="AC7" s="84"/>
      <c r="AD7" s="398"/>
      <c r="AE7" s="398"/>
      <c r="AF7" s="1220" t="s">
        <v>1969</v>
      </c>
      <c r="AG7" s="1221"/>
      <c r="AH7" s="1221"/>
      <c r="AI7" s="1221"/>
      <c r="AJ7" s="1222"/>
      <c r="AK7" s="423">
        <f>SUMIF(M:M,"特定加算",AK:AK)</f>
        <v>2</v>
      </c>
      <c r="AL7" s="195"/>
      <c r="AP7" s="424" t="s">
        <v>2049</v>
      </c>
      <c r="AQ7" s="425" t="str">
        <f>IF(COUNTIF(P:P,"処遇加算Ⅰ")&gt;=1,"処遇加算Ⅰあり","処遇加算Ⅰなし")</f>
        <v>処遇加算Ⅰあり</v>
      </c>
      <c r="AR7" s="1230" t="str">
        <f>IF((COUNTIF(P:P,"特定加算Ⅰ")+COUNTIF(P:P,"特定加算Ⅱ"))&gt;=1,"特定加算あり","特定加算なし")</f>
        <v>特定加算あり</v>
      </c>
      <c r="AS7" s="1230"/>
      <c r="AT7" s="1230"/>
      <c r="AU7" s="1230" t="str">
        <f>IF(COUNTIFS(N:N,"ベア加算なし",P:P,"ベア加算")&gt;=1,"新規ベア加算あり","新規ベア加算なし")</f>
        <v>新規ベア加算あり</v>
      </c>
      <c r="AV7" s="1230"/>
      <c r="AW7" s="1230"/>
    </row>
    <row r="8" spans="1:212" ht="38.25" customHeight="1" thickBot="1">
      <c r="A8" s="426"/>
      <c r="B8" s="427"/>
      <c r="C8" s="1304" t="s">
        <v>2169</v>
      </c>
      <c r="D8" s="1304"/>
      <c r="E8" s="1304"/>
      <c r="F8" s="1304"/>
      <c r="G8" s="1304"/>
      <c r="H8" s="1304"/>
      <c r="I8" s="1304"/>
      <c r="J8" s="1305"/>
      <c r="K8" s="418">
        <f>IFERROR(SUMIF(M:M, "ベースアップ等加算",AF:AF),"")</f>
        <v>404500</v>
      </c>
      <c r="L8" s="412" t="s">
        <v>1</v>
      </c>
      <c r="M8" s="422"/>
      <c r="N8" s="420"/>
      <c r="O8" s="421"/>
      <c r="P8" s="420"/>
      <c r="Q8" s="421"/>
      <c r="R8" s="422"/>
      <c r="S8" s="422"/>
      <c r="T8" s="422"/>
      <c r="U8" s="422"/>
      <c r="V8" s="422"/>
      <c r="W8" s="422"/>
      <c r="X8" s="422"/>
      <c r="Y8" s="422"/>
      <c r="Z8" s="422"/>
      <c r="AA8" s="422"/>
      <c r="AB8" s="84"/>
      <c r="AC8" s="84"/>
      <c r="AD8" s="398"/>
      <c r="AE8" s="398"/>
      <c r="AF8" s="1220" t="s">
        <v>2227</v>
      </c>
      <c r="AG8" s="1221"/>
      <c r="AH8" s="1221"/>
      <c r="AI8" s="1221"/>
      <c r="AJ8" s="1222"/>
      <c r="AK8" s="423">
        <f>SUM(AV:AV)</f>
        <v>3</v>
      </c>
      <c r="AL8" s="195"/>
      <c r="AP8" s="424" t="s">
        <v>2050</v>
      </c>
      <c r="AQ8" s="425" t="str">
        <f>IF((COUNTIF(P:P,"処遇加算Ⅰ")+COUNTIF(P:P,"処遇加算Ⅱ"))&gt;=1,"処遇加算Ⅰ・Ⅱあり","処遇加算Ⅰ・Ⅱなし")</f>
        <v>処遇加算Ⅰ・Ⅱあり</v>
      </c>
      <c r="AR8" s="1230" t="str">
        <f>IF(COUNTIF(P:P,"特定加算Ⅰ")&gt;=1,"特定加算Ⅰあり","特定加算Ⅰなし")</f>
        <v>特定加算Ⅰあり</v>
      </c>
      <c r="AS8" s="1230"/>
      <c r="AT8" s="1230"/>
      <c r="AU8" s="1230" t="str">
        <f>IF(COUNTIFS(N:N,"ベア加算",P:P,"ベア加算")&gt;=1,"継続ベア加算あり","継続ベア加算なし")</f>
        <v>継続ベア加算あり</v>
      </c>
      <c r="AV8" s="1230"/>
      <c r="AW8" s="1230"/>
    </row>
    <row r="9" spans="1:212" ht="36" customHeight="1" thickBot="1">
      <c r="A9" s="1255" t="s">
        <v>2168</v>
      </c>
      <c r="B9" s="1255"/>
      <c r="C9" s="1255"/>
      <c r="D9" s="1255"/>
      <c r="E9" s="1255"/>
      <c r="F9" s="1255"/>
      <c r="G9" s="1255"/>
      <c r="H9" s="1255"/>
      <c r="I9" s="1255"/>
      <c r="J9" s="1255"/>
      <c r="K9" s="418">
        <f>SUM(AE:AE)</f>
        <v>792120</v>
      </c>
      <c r="L9" s="412" t="s">
        <v>1</v>
      </c>
      <c r="M9" s="422"/>
      <c r="N9" s="420"/>
      <c r="O9" s="421"/>
      <c r="P9" s="420"/>
      <c r="Q9" s="421"/>
      <c r="R9" s="422"/>
      <c r="S9" s="422"/>
      <c r="T9" s="422"/>
      <c r="U9" s="422"/>
      <c r="V9" s="422"/>
      <c r="W9" s="422"/>
      <c r="X9" s="422"/>
      <c r="Y9" s="422"/>
      <c r="Z9" s="422"/>
      <c r="AA9" s="422"/>
      <c r="AB9" s="84"/>
      <c r="AC9" s="84"/>
      <c r="AD9" s="398"/>
      <c r="AE9" s="398"/>
      <c r="AF9" s="428"/>
      <c r="AG9" s="429"/>
      <c r="AH9" s="429"/>
      <c r="AI9" s="429"/>
      <c r="AJ9" s="429"/>
      <c r="AK9" s="430"/>
      <c r="AL9" s="195"/>
      <c r="AP9" s="417"/>
      <c r="AQ9" s="431"/>
      <c r="AR9" s="431"/>
      <c r="AS9" s="431"/>
      <c r="AT9" s="431"/>
      <c r="AU9" s="431"/>
      <c r="AV9" s="431"/>
      <c r="AW9" s="431"/>
    </row>
    <row r="10" spans="1:212" ht="30" customHeight="1" thickBot="1">
      <c r="A10" s="1272" t="s">
        <v>2177</v>
      </c>
      <c r="B10" s="1272"/>
      <c r="C10" s="1272"/>
      <c r="D10" s="1272"/>
      <c r="E10" s="1272"/>
      <c r="F10" s="1272"/>
      <c r="G10" s="1272"/>
      <c r="H10" s="1272"/>
      <c r="I10" s="1272"/>
      <c r="J10" s="1272"/>
      <c r="K10" s="1272"/>
      <c r="L10" s="1272"/>
      <c r="M10" s="429"/>
      <c r="N10" s="432"/>
      <c r="O10" s="433"/>
      <c r="P10" s="432"/>
      <c r="Q10" s="433"/>
      <c r="R10" s="429"/>
      <c r="S10" s="429"/>
      <c r="T10" s="429"/>
      <c r="U10" s="429"/>
      <c r="V10" s="429"/>
      <c r="W10" s="429"/>
      <c r="X10" s="429"/>
      <c r="Y10" s="429"/>
      <c r="Z10" s="434"/>
      <c r="AA10" s="434"/>
      <c r="AB10" s="434"/>
      <c r="AC10" s="434"/>
      <c r="AD10" s="398"/>
      <c r="AE10" s="398"/>
      <c r="AF10" s="398"/>
      <c r="AG10" s="84"/>
      <c r="AH10" s="84"/>
      <c r="AI10" s="84"/>
      <c r="AJ10" s="84"/>
      <c r="AK10" s="435"/>
      <c r="AL10" s="195"/>
    </row>
    <row r="11" spans="1:212" ht="23.25" customHeight="1" thickBot="1">
      <c r="A11" s="1273"/>
      <c r="B11" s="1273"/>
      <c r="C11" s="1273"/>
      <c r="D11" s="1273"/>
      <c r="E11" s="1273"/>
      <c r="F11" s="1273"/>
      <c r="G11" s="1273"/>
      <c r="H11" s="1273"/>
      <c r="I11" s="1273"/>
      <c r="J11" s="1273"/>
      <c r="K11" s="1273"/>
      <c r="L11" s="1273"/>
      <c r="M11" s="86"/>
      <c r="N11" s="396"/>
      <c r="O11" s="397"/>
      <c r="P11" s="396"/>
      <c r="Q11" s="397"/>
      <c r="R11" s="86"/>
      <c r="S11" s="86"/>
      <c r="T11" s="86"/>
      <c r="U11" s="86"/>
      <c r="V11" s="86"/>
      <c r="W11" s="86"/>
      <c r="X11" s="86"/>
      <c r="Y11" s="86"/>
      <c r="Z11" s="86"/>
      <c r="AA11" s="86"/>
      <c r="AB11" s="86"/>
      <c r="AC11" s="86"/>
      <c r="AD11" s="436"/>
      <c r="AE11" s="436"/>
      <c r="AF11" s="1238" t="str">
        <f>IFERROR(IF(COUNTIF(AR:AR,"未入力")=0,"○","未入力あり"),"")</f>
        <v>○</v>
      </c>
      <c r="AG11" s="1239"/>
      <c r="AH11" s="437" t="str">
        <f>IFERROR(IF(COUNTIF(AS:AS,"未入力")=0,"○","未入力あり"),"")</f>
        <v>○</v>
      </c>
      <c r="AI11" s="437" t="str">
        <f>IFERROR(IF(COUNTIF(AT:AT,"未入力")=0,"○","未入力あり"),"")</f>
        <v>○</v>
      </c>
      <c r="AJ11" s="437" t="str">
        <f>IFERROR(IF(COUNTIF(AU:AU,"未入力")=0,"○","未入力あり"),"")</f>
        <v>○</v>
      </c>
      <c r="AK11" s="438" t="str">
        <f>IF(AR7="特定加算なし","",(IF(AK7&gt;=AK8,"○","×")))</f>
        <v>×</v>
      </c>
      <c r="AL11" s="439" t="str">
        <f>IF(AR8="特定加算Ⅰなし","",IF(COUNTIF(AW:AW,"未入力")=0,"○","未入力あり"))</f>
        <v>○</v>
      </c>
      <c r="AM11" s="440" t="s">
        <v>2051</v>
      </c>
      <c r="AN11" s="401"/>
      <c r="AP11" s="401"/>
      <c r="AQ11" s="401"/>
      <c r="AR11" s="401"/>
      <c r="AS11" s="401"/>
      <c r="AT11" s="401"/>
      <c r="AU11" s="401"/>
      <c r="AV11" s="401"/>
      <c r="AW11" s="401"/>
      <c r="AX11" s="401"/>
      <c r="AY11" s="401"/>
      <c r="AZ11" s="401"/>
      <c r="BA11" s="401"/>
      <c r="BB11" s="401"/>
      <c r="BC11" s="401"/>
      <c r="BD11" s="401"/>
      <c r="BE11" s="401"/>
      <c r="BF11" s="401"/>
      <c r="BG11" s="401"/>
      <c r="BH11" s="401"/>
      <c r="BI11" s="401"/>
      <c r="BJ11" s="401"/>
      <c r="BK11" s="401"/>
      <c r="BL11" s="401"/>
      <c r="BM11" s="401"/>
      <c r="BN11" s="401"/>
      <c r="BO11" s="401"/>
      <c r="BP11" s="401"/>
      <c r="BQ11" s="401"/>
      <c r="BR11" s="401"/>
      <c r="BS11" s="401"/>
      <c r="BT11" s="401"/>
      <c r="BU11" s="401"/>
      <c r="BV11" s="401"/>
      <c r="BW11" s="401"/>
      <c r="BX11" s="401"/>
      <c r="BY11" s="401"/>
      <c r="BZ11" s="401"/>
      <c r="CA11" s="401"/>
      <c r="CB11" s="401"/>
      <c r="CC11" s="401"/>
      <c r="CD11" s="401"/>
      <c r="CE11" s="401"/>
      <c r="CF11" s="401"/>
      <c r="CG11" s="401"/>
      <c r="CH11" s="401"/>
      <c r="CI11" s="401"/>
      <c r="CJ11" s="401"/>
      <c r="CK11" s="401"/>
      <c r="CL11" s="401"/>
      <c r="CM11" s="401"/>
      <c r="CN11" s="401"/>
      <c r="CO11" s="401"/>
      <c r="CP11" s="401"/>
      <c r="CQ11" s="401"/>
      <c r="CR11" s="401"/>
      <c r="CS11" s="401"/>
      <c r="CT11" s="401"/>
      <c r="CU11" s="401"/>
      <c r="CV11" s="401"/>
      <c r="CW11" s="401"/>
      <c r="CX11" s="401"/>
      <c r="CY11" s="401"/>
      <c r="CZ11" s="401"/>
      <c r="DA11" s="401"/>
      <c r="DB11" s="401"/>
      <c r="DC11" s="401"/>
      <c r="DD11" s="401"/>
      <c r="DE11" s="401"/>
      <c r="DF11" s="401"/>
      <c r="DG11" s="401"/>
      <c r="DH11" s="401"/>
      <c r="DI11" s="401"/>
      <c r="DJ11" s="401"/>
      <c r="DK11" s="401"/>
      <c r="DL11" s="401"/>
      <c r="DM11" s="401"/>
      <c r="DN11" s="401"/>
      <c r="DO11" s="401"/>
      <c r="DP11" s="401"/>
      <c r="DQ11" s="401"/>
      <c r="DR11" s="401"/>
      <c r="DS11" s="401"/>
      <c r="DT11" s="401"/>
      <c r="DU11" s="401"/>
      <c r="DV11" s="401"/>
      <c r="DW11" s="401"/>
      <c r="DX11" s="401"/>
      <c r="DY11" s="401"/>
      <c r="DZ11" s="401"/>
      <c r="EA11" s="401"/>
      <c r="EB11" s="401"/>
      <c r="EC11" s="401"/>
      <c r="ED11" s="401"/>
      <c r="EE11" s="401"/>
      <c r="EF11" s="401"/>
      <c r="EG11" s="401"/>
      <c r="EH11" s="401"/>
      <c r="EI11" s="401"/>
      <c r="EJ11" s="401"/>
      <c r="EK11" s="401"/>
      <c r="EL11" s="401"/>
      <c r="EM11" s="401"/>
      <c r="EN11" s="401"/>
      <c r="EO11" s="401"/>
      <c r="EP11" s="401"/>
      <c r="EQ11" s="401"/>
      <c r="ER11" s="401"/>
      <c r="ES11" s="401"/>
      <c r="ET11" s="401"/>
      <c r="EU11" s="401"/>
      <c r="EV11" s="401"/>
      <c r="EW11" s="401"/>
      <c r="EX11" s="401"/>
      <c r="EY11" s="401"/>
      <c r="EZ11" s="401"/>
      <c r="FA11" s="401"/>
      <c r="FB11" s="401"/>
      <c r="FC11" s="401"/>
      <c r="FD11" s="401"/>
      <c r="FE11" s="401"/>
      <c r="FF11" s="401"/>
      <c r="FG11" s="401"/>
      <c r="FH11" s="401"/>
      <c r="FI11" s="401"/>
      <c r="FJ11" s="401"/>
      <c r="FK11" s="401"/>
      <c r="FL11" s="401"/>
      <c r="FM11" s="401"/>
      <c r="FN11" s="401"/>
      <c r="FO11" s="401"/>
      <c r="FP11" s="401"/>
      <c r="FQ11" s="401"/>
      <c r="FR11" s="401"/>
      <c r="FS11" s="401"/>
      <c r="FT11" s="401"/>
      <c r="FU11" s="401"/>
      <c r="FV11" s="401"/>
      <c r="FW11" s="401"/>
      <c r="FX11" s="401"/>
      <c r="FY11" s="401"/>
      <c r="FZ11" s="401"/>
      <c r="GA11" s="401"/>
      <c r="GB11" s="401"/>
      <c r="GC11" s="401"/>
      <c r="GD11" s="401"/>
      <c r="GE11" s="401"/>
      <c r="GF11" s="401"/>
      <c r="GG11" s="401"/>
      <c r="GH11" s="401"/>
      <c r="GI11" s="401"/>
      <c r="GJ11" s="401"/>
      <c r="GK11" s="401"/>
      <c r="GL11" s="401"/>
      <c r="GM11" s="401"/>
      <c r="GN11" s="401"/>
      <c r="GO11" s="401"/>
      <c r="GP11" s="401"/>
      <c r="GQ11" s="401"/>
      <c r="GR11" s="401"/>
      <c r="GS11" s="401"/>
      <c r="GT11" s="401"/>
      <c r="GU11" s="401"/>
      <c r="GV11" s="401"/>
      <c r="GW11" s="401"/>
      <c r="GX11" s="401"/>
      <c r="GY11" s="401"/>
      <c r="GZ11" s="401"/>
      <c r="HA11" s="401"/>
      <c r="HB11" s="401"/>
      <c r="HC11" s="401"/>
      <c r="HD11" s="401"/>
    </row>
    <row r="12" spans="1:212" ht="48.75" customHeight="1">
      <c r="A12" s="1299"/>
      <c r="B12" s="1262" t="s">
        <v>2213</v>
      </c>
      <c r="C12" s="1263"/>
      <c r="D12" s="1263"/>
      <c r="E12" s="1263"/>
      <c r="F12" s="1264"/>
      <c r="G12" s="1268" t="s">
        <v>55</v>
      </c>
      <c r="H12" s="1290" t="s">
        <v>79</v>
      </c>
      <c r="I12" s="1290"/>
      <c r="J12" s="1270" t="s">
        <v>60</v>
      </c>
      <c r="K12" s="1286" t="s">
        <v>35</v>
      </c>
      <c r="L12" s="1288" t="s">
        <v>2214</v>
      </c>
      <c r="M12" s="1278" t="s">
        <v>137</v>
      </c>
      <c r="N12" s="1225" t="s">
        <v>2059</v>
      </c>
      <c r="O12" s="1226"/>
      <c r="P12" s="1226" t="s">
        <v>2058</v>
      </c>
      <c r="Q12" s="1226"/>
      <c r="R12" s="1226"/>
      <c r="S12" s="1226"/>
      <c r="T12" s="1226"/>
      <c r="U12" s="1226"/>
      <c r="V12" s="1226"/>
      <c r="W12" s="1226"/>
      <c r="X12" s="1226"/>
      <c r="Y12" s="1226"/>
      <c r="Z12" s="1226"/>
      <c r="AA12" s="1226"/>
      <c r="AB12" s="1226"/>
      <c r="AC12" s="1226"/>
      <c r="AD12" s="1227"/>
      <c r="AE12" s="1228" t="s">
        <v>2171</v>
      </c>
      <c r="AF12" s="1231" t="s">
        <v>2045</v>
      </c>
      <c r="AG12" s="1232"/>
      <c r="AH12" s="1236" t="s">
        <v>170</v>
      </c>
      <c r="AI12" s="1237"/>
      <c r="AJ12" s="441" t="s">
        <v>164</v>
      </c>
      <c r="AK12" s="441" t="s">
        <v>168</v>
      </c>
      <c r="AL12" s="442" t="s">
        <v>169</v>
      </c>
      <c r="AM12" s="1306" t="s">
        <v>2147</v>
      </c>
      <c r="AX12" s="1308" t="s">
        <v>2170</v>
      </c>
    </row>
    <row r="13" spans="1:212" ht="127.5" customHeight="1" thickBot="1">
      <c r="A13" s="1300"/>
      <c r="B13" s="1265"/>
      <c r="C13" s="1266"/>
      <c r="D13" s="1266"/>
      <c r="E13" s="1266"/>
      <c r="F13" s="1267"/>
      <c r="G13" s="1269"/>
      <c r="H13" s="443" t="s">
        <v>2205</v>
      </c>
      <c r="I13" s="443" t="s">
        <v>2149</v>
      </c>
      <c r="J13" s="1271"/>
      <c r="K13" s="1287"/>
      <c r="L13" s="1289"/>
      <c r="M13" s="1279"/>
      <c r="N13" s="444" t="s">
        <v>2154</v>
      </c>
      <c r="O13" s="445" t="s">
        <v>1970</v>
      </c>
      <c r="P13" s="444" t="s">
        <v>2062</v>
      </c>
      <c r="Q13" s="445" t="s">
        <v>2215</v>
      </c>
      <c r="R13" s="1233" t="s">
        <v>2216</v>
      </c>
      <c r="S13" s="1234"/>
      <c r="T13" s="1234"/>
      <c r="U13" s="1234"/>
      <c r="V13" s="1234"/>
      <c r="W13" s="1234"/>
      <c r="X13" s="1234"/>
      <c r="Y13" s="1234"/>
      <c r="Z13" s="1234"/>
      <c r="AA13" s="1234"/>
      <c r="AB13" s="1234"/>
      <c r="AC13" s="1235"/>
      <c r="AD13" s="446" t="s">
        <v>2217</v>
      </c>
      <c r="AE13" s="1229"/>
      <c r="AF13" s="447" t="s">
        <v>2046</v>
      </c>
      <c r="AG13" s="448" t="s">
        <v>2047</v>
      </c>
      <c r="AH13" s="449" t="s">
        <v>2151</v>
      </c>
      <c r="AI13" s="448" t="s">
        <v>2152</v>
      </c>
      <c r="AJ13" s="450" t="s">
        <v>163</v>
      </c>
      <c r="AK13" s="450" t="s">
        <v>2157</v>
      </c>
      <c r="AL13" s="451" t="s">
        <v>2262</v>
      </c>
      <c r="AM13" s="1307"/>
      <c r="AN13" s="452"/>
      <c r="AO13" s="453" t="s">
        <v>2053</v>
      </c>
      <c r="AP13" s="453" t="s">
        <v>2027</v>
      </c>
      <c r="AQ13" s="453" t="s">
        <v>2048</v>
      </c>
      <c r="AR13" s="453" t="s">
        <v>2041</v>
      </c>
      <c r="AS13" s="454" t="s">
        <v>2028</v>
      </c>
      <c r="AT13" s="455" t="s">
        <v>2029</v>
      </c>
      <c r="AU13" s="453" t="s">
        <v>2030</v>
      </c>
      <c r="AV13" s="456" t="s">
        <v>2314</v>
      </c>
      <c r="AW13" s="453" t="s">
        <v>2032</v>
      </c>
      <c r="AX13" s="1309"/>
    </row>
    <row r="14" spans="1:212" ht="32.1" customHeight="1">
      <c r="A14" s="1256">
        <v>1</v>
      </c>
      <c r="B14" s="1240" t="str">
        <f>IF(基本情報入力シート!C54="","",基本情報入力シート!C54)</f>
        <v>1314567891</v>
      </c>
      <c r="C14" s="1241"/>
      <c r="D14" s="1241"/>
      <c r="E14" s="1241"/>
      <c r="F14" s="1242"/>
      <c r="G14" s="1259" t="str">
        <f>IF(基本情報入力シート!M54="","",基本情報入力シート!M54)</f>
        <v>東京都</v>
      </c>
      <c r="H14" s="1259" t="str">
        <f>IF(基本情報入力シート!R54="","",基本情報入力シート!R54)</f>
        <v>東京都</v>
      </c>
      <c r="I14" s="1259" t="str">
        <f>IF(基本情報入力シート!W54="","",基本情報入力シート!W54)</f>
        <v>千代田区</v>
      </c>
      <c r="J14" s="1259" t="str">
        <f>IF(基本情報入力シート!X54="","",基本情報入力シート!X54)</f>
        <v>障害福祉事業所名称０１</v>
      </c>
      <c r="K14" s="1280" t="str">
        <f>IF(基本情報入力シート!Y54="","",基本情報入力シート!Y54)</f>
        <v>居宅介護</v>
      </c>
      <c r="L14" s="1283">
        <f>IF(基本情報入力シート!AB54="","",基本情報入力シート!AB54)</f>
        <v>620000</v>
      </c>
      <c r="M14" s="457" t="s">
        <v>132</v>
      </c>
      <c r="N14" s="75" t="s">
        <v>135</v>
      </c>
      <c r="O14" s="458">
        <f>IFERROR(VLOOKUP(K14,【参考】数式用!$A$5:$J$37,MATCH(N14,【参考】数式用!$B$4:$J$4,0)+1,0),"")</f>
        <v>0.2</v>
      </c>
      <c r="P14" s="75" t="s">
        <v>134</v>
      </c>
      <c r="Q14" s="458">
        <f>IFERROR(VLOOKUP(K14,【参考】数式用!$A$5:$J$37,MATCH(P14,【参考】数式用!$B$4:$J$4,0)+1,0),"")</f>
        <v>0.27400000000000002</v>
      </c>
      <c r="R14" s="459" t="s">
        <v>15</v>
      </c>
      <c r="S14" s="460">
        <v>6</v>
      </c>
      <c r="T14" s="126" t="s">
        <v>10</v>
      </c>
      <c r="U14" s="39">
        <v>4</v>
      </c>
      <c r="V14" s="126" t="s">
        <v>38</v>
      </c>
      <c r="W14" s="460">
        <v>6</v>
      </c>
      <c r="X14" s="126" t="s">
        <v>10</v>
      </c>
      <c r="Y14" s="39">
        <v>5</v>
      </c>
      <c r="Z14" s="126" t="s">
        <v>13</v>
      </c>
      <c r="AA14" s="461" t="s">
        <v>20</v>
      </c>
      <c r="AB14" s="462">
        <f t="shared" ref="AB14:AB19" si="0">IF(U14&gt;=1,(W14*12+Y14)-(S14*12+U14)+1,"")</f>
        <v>2</v>
      </c>
      <c r="AC14" s="126" t="s">
        <v>33</v>
      </c>
      <c r="AD14" s="463">
        <f>IFERROR(ROUNDDOWN(ROUND(L14*Q14,0),0)*AB14,"")</f>
        <v>339760</v>
      </c>
      <c r="AE14" s="464">
        <f>IFERROR(ROUNDDOWN(ROUND(L14*(Q14-O14),0),0)*AB14,"")</f>
        <v>91760</v>
      </c>
      <c r="AF14" s="465"/>
      <c r="AG14" s="357"/>
      <c r="AH14" s="358" t="s">
        <v>2379</v>
      </c>
      <c r="AI14" s="359"/>
      <c r="AJ14" s="360" t="s">
        <v>2026</v>
      </c>
      <c r="AK14" s="361"/>
      <c r="AL14" s="362"/>
      <c r="AM14" s="466" t="str">
        <f>IF(AO14="","",IF(OR(Q14&lt;O14,Q15&lt;O15,Q16&lt;O16),"！加算の要件上は問題ありませんが、令和６年３月と比較して４・５月に加算率が下がる計画になっています。",""))</f>
        <v/>
      </c>
      <c r="AO14" s="467" t="str">
        <f>IF(K14&lt;&gt;"","P列・R列に色付け","")</f>
        <v>P列・R列に色付け</v>
      </c>
      <c r="AP14" s="468" t="str">
        <f>IFERROR(VLOOKUP(K14,【参考】数式用!$AH$2:$AI$34,2,FALSE),"")</f>
        <v>居宅介護</v>
      </c>
      <c r="AQ14" s="469" t="str">
        <f>P14&amp;P15&amp;P16</f>
        <v>処遇加算Ⅰ特定加算Ⅰベア加算</v>
      </c>
      <c r="AR14" s="468" t="str">
        <f>IF(AF16&lt;&gt;0,IF(AG16="○","入力済","未入力"),"")</f>
        <v>入力済</v>
      </c>
      <c r="AS14" s="469" t="str">
        <f>IF(OR(P14="処遇加算Ⅰ",P14="処遇加算Ⅱ"),IF(OR(AH14="○",AH14="令和６年度中に満たす"),"入力済","未入力"),"")</f>
        <v>入力済</v>
      </c>
      <c r="AT14" s="470" t="str">
        <f>IF(P14="処遇加算Ⅲ",IF(AI14="○","入力済","未入力"),"")</f>
        <v/>
      </c>
      <c r="AU14" s="468" t="str">
        <f>IF(P14="処遇加算Ⅰ",IF(OR(AJ14="○",AJ14="令和６年度中に満たす"),"入力済","未入力"),"")</f>
        <v>入力済</v>
      </c>
      <c r="AV14" s="468">
        <f>IF(OR(P15="特定加算Ⅰ",P15="特定加算Ⅱ"),1,"")</f>
        <v>1</v>
      </c>
      <c r="AW14" s="453" t="str">
        <f>IF(P15="特定加算Ⅰ",IF(AL15="","未入力","入力済"),"")</f>
        <v>入力済</v>
      </c>
      <c r="AX14" s="453" t="str">
        <f>G14</f>
        <v>東京都</v>
      </c>
    </row>
    <row r="15" spans="1:212" ht="32.1" customHeight="1">
      <c r="A15" s="1257"/>
      <c r="B15" s="1243"/>
      <c r="C15" s="1244"/>
      <c r="D15" s="1244"/>
      <c r="E15" s="1244"/>
      <c r="F15" s="1245"/>
      <c r="G15" s="1260"/>
      <c r="H15" s="1260"/>
      <c r="I15" s="1260"/>
      <c r="J15" s="1260"/>
      <c r="K15" s="1281"/>
      <c r="L15" s="1284"/>
      <c r="M15" s="471" t="s">
        <v>121</v>
      </c>
      <c r="N15" s="76" t="s">
        <v>17</v>
      </c>
      <c r="O15" s="472">
        <f>IFERROR(VLOOKUP(K14,【参考】数式用!$A$5:$J$37,MATCH(N15,【参考】数式用!$B$4:$J$4,0)+1,0),"")</f>
        <v>5.5E-2</v>
      </c>
      <c r="P15" s="76" t="s">
        <v>16</v>
      </c>
      <c r="Q15" s="472">
        <f>IFERROR(VLOOKUP(K14,【参考】数式用!$A$5:$J$37,MATCH(P15,【参考】数式用!$B$4:$J$4,0)+1,0),"")</f>
        <v>7.0000000000000007E-2</v>
      </c>
      <c r="R15" s="97" t="s">
        <v>15</v>
      </c>
      <c r="S15" s="473">
        <v>6</v>
      </c>
      <c r="T15" s="98" t="s">
        <v>10</v>
      </c>
      <c r="U15" s="58">
        <v>4</v>
      </c>
      <c r="V15" s="98" t="s">
        <v>38</v>
      </c>
      <c r="W15" s="473">
        <v>6</v>
      </c>
      <c r="X15" s="98" t="s">
        <v>10</v>
      </c>
      <c r="Y15" s="58">
        <v>5</v>
      </c>
      <c r="Z15" s="98" t="s">
        <v>13</v>
      </c>
      <c r="AA15" s="474" t="s">
        <v>20</v>
      </c>
      <c r="AB15" s="475">
        <f t="shared" si="0"/>
        <v>2</v>
      </c>
      <c r="AC15" s="98" t="s">
        <v>33</v>
      </c>
      <c r="AD15" s="476">
        <f>IFERROR(ROUNDDOWN(ROUND(L14*Q15,0),0)*AB15,"")</f>
        <v>86800</v>
      </c>
      <c r="AE15" s="477">
        <f>IFERROR(ROUNDDOWN(ROUND(L14*(Q15-O15),0),0)*AB15,"")</f>
        <v>18600</v>
      </c>
      <c r="AF15" s="478"/>
      <c r="AG15" s="363"/>
      <c r="AH15" s="364"/>
      <c r="AI15" s="365"/>
      <c r="AJ15" s="366"/>
      <c r="AK15" s="367">
        <v>1</v>
      </c>
      <c r="AL15" s="368" t="s">
        <v>2380</v>
      </c>
      <c r="AM15" s="479" t="str">
        <f>IF(AO14="","",IF(OR(Y14=4,Y15=4,Y16=4),"！算定期間の終わりが令和６年４月になっています。５月に区分を変更する場合は、「基本情報入力シート」で同じ事業所を２行に分けて記入してください。",""))</f>
        <v/>
      </c>
      <c r="AN15" s="480"/>
      <c r="AO15" s="467" t="str">
        <f>IF(K14&lt;&gt;"","P列・R列に色付け","")</f>
        <v>P列・R列に色付け</v>
      </c>
      <c r="AX15" s="453" t="str">
        <f>G14</f>
        <v>東京都</v>
      </c>
    </row>
    <row r="16" spans="1:212" ht="32.1" customHeight="1" thickBot="1">
      <c r="A16" s="1258"/>
      <c r="B16" s="1246"/>
      <c r="C16" s="1247"/>
      <c r="D16" s="1247"/>
      <c r="E16" s="1247"/>
      <c r="F16" s="1248"/>
      <c r="G16" s="1261"/>
      <c r="H16" s="1261"/>
      <c r="I16" s="1261"/>
      <c r="J16" s="1261"/>
      <c r="K16" s="1282"/>
      <c r="L16" s="1285"/>
      <c r="M16" s="481" t="s">
        <v>114</v>
      </c>
      <c r="N16" s="77" t="s">
        <v>158</v>
      </c>
      <c r="O16" s="482">
        <f>IFERROR(VLOOKUP(K14,【参考】数式用!$A$5:$J$37,MATCH(N16,【参考】数式用!$B$4:$J$4,0)+1,0),"")</f>
        <v>0</v>
      </c>
      <c r="P16" s="77" t="s">
        <v>133</v>
      </c>
      <c r="Q16" s="482">
        <f>IFERROR(VLOOKUP(K14,【参考】数式用!$A$5:$J$37,MATCH(P16,【参考】数式用!$B$4:$J$4,0)+1,0),"")</f>
        <v>4.4999999999999998E-2</v>
      </c>
      <c r="R16" s="483" t="s">
        <v>15</v>
      </c>
      <c r="S16" s="484">
        <v>6</v>
      </c>
      <c r="T16" s="485" t="s">
        <v>10</v>
      </c>
      <c r="U16" s="59">
        <v>4</v>
      </c>
      <c r="V16" s="485" t="s">
        <v>38</v>
      </c>
      <c r="W16" s="484">
        <v>6</v>
      </c>
      <c r="X16" s="485" t="s">
        <v>10</v>
      </c>
      <c r="Y16" s="59">
        <v>5</v>
      </c>
      <c r="Z16" s="485" t="s">
        <v>13</v>
      </c>
      <c r="AA16" s="486" t="s">
        <v>20</v>
      </c>
      <c r="AB16" s="487">
        <f t="shared" si="0"/>
        <v>2</v>
      </c>
      <c r="AC16" s="485" t="s">
        <v>33</v>
      </c>
      <c r="AD16" s="488">
        <f>IFERROR(ROUNDDOWN(ROUND(L14*Q16,0),0)*AB16,"")</f>
        <v>55800</v>
      </c>
      <c r="AE16" s="489">
        <f>IFERROR(ROUNDDOWN(ROUND(L14*(Q16-O16),0),0)*AB16,"")</f>
        <v>55800</v>
      </c>
      <c r="AF16" s="490">
        <f>IF(AND(N16="ベア加算なし",P16="ベア加算"),AD16,0)</f>
        <v>55800</v>
      </c>
      <c r="AG16" s="369" t="s">
        <v>2379</v>
      </c>
      <c r="AH16" s="370"/>
      <c r="AI16" s="371"/>
      <c r="AJ16" s="372"/>
      <c r="AK16" s="373"/>
      <c r="AL16" s="374"/>
      <c r="AM16" s="491" t="str">
        <f>IF(AO14="","",IF(OR(N14="",AND(N16="ベア加算なし",P16="ベア加算",AG16=""),AND(OR(P14="処遇加算Ⅰ",P14="処遇加算Ⅱ"),AH14=""),AND(P14="処遇加算Ⅲ",AI14=""),AND(P14="処遇加算Ⅰ",AJ14=""),AND(OR(P15="特定加算Ⅰ",P15="特定加算Ⅱ"),AK15=""),AND(P15="特定加算Ⅰ",AL15="")),"！記入が必要な欄（緑色、水色、黄色のセル）に空欄があります。空欄を埋めてください。",""))</f>
        <v/>
      </c>
      <c r="AO16" s="492" t="str">
        <f>IF(K14&lt;&gt;"","P列・R列に色付け","")</f>
        <v>P列・R列に色付け</v>
      </c>
      <c r="AP16" s="493"/>
      <c r="AQ16" s="493"/>
      <c r="AW16" s="494"/>
      <c r="AX16" s="453" t="str">
        <f>G14</f>
        <v>東京都</v>
      </c>
    </row>
    <row r="17" spans="1:50" ht="32.1" customHeight="1">
      <c r="A17" s="1274">
        <v>2</v>
      </c>
      <c r="B17" s="1241" t="str">
        <f>IF(基本情報入力シート!C55="","",基本情報入力シート!C55)</f>
        <v>1314567892</v>
      </c>
      <c r="C17" s="1241"/>
      <c r="D17" s="1241"/>
      <c r="E17" s="1241"/>
      <c r="F17" s="1242"/>
      <c r="G17" s="1259" t="str">
        <f>IF(基本情報入力シート!M55="","",基本情報入力シート!M55)</f>
        <v>東京都</v>
      </c>
      <c r="H17" s="1259" t="str">
        <f>IF(基本情報入力シート!R55="","",基本情報入力シート!R55)</f>
        <v>東京都</v>
      </c>
      <c r="I17" s="1259" t="str">
        <f>IF(基本情報入力シート!W55="","",基本情報入力シート!W55)</f>
        <v>豊島区</v>
      </c>
      <c r="J17" s="1259" t="str">
        <f>IF(基本情報入力シート!X55="","",基本情報入力シート!X55)</f>
        <v>障害福祉事業所名称０２</v>
      </c>
      <c r="K17" s="1280" t="str">
        <f>IF(基本情報入力シート!Y55="","",基本情報入力シート!Y55)</f>
        <v>居宅介護</v>
      </c>
      <c r="L17" s="1283">
        <f>IF(基本情報入力シート!AB55="","",基本情報入力シート!AB55)</f>
        <v>770000</v>
      </c>
      <c r="M17" s="495" t="s">
        <v>132</v>
      </c>
      <c r="N17" s="75" t="s">
        <v>135</v>
      </c>
      <c r="O17" s="458">
        <f>IFERROR(VLOOKUP(K17,【参考】数式用!$A$5:$J$37,MATCH(N17,【参考】数式用!$B$4:$J$4,0)+1,0),"")</f>
        <v>0.2</v>
      </c>
      <c r="P17" s="78" t="s">
        <v>134</v>
      </c>
      <c r="Q17" s="458">
        <f>IFERROR(VLOOKUP(K17,【参考】数式用!$A$5:$J$37,MATCH(P17,【参考】数式用!$B$4:$J$4,0)+1,0),"")</f>
        <v>0.27400000000000002</v>
      </c>
      <c r="R17" s="496" t="s">
        <v>15</v>
      </c>
      <c r="S17" s="497">
        <v>6</v>
      </c>
      <c r="T17" s="132" t="s">
        <v>10</v>
      </c>
      <c r="U17" s="68">
        <v>4</v>
      </c>
      <c r="V17" s="132" t="s">
        <v>38</v>
      </c>
      <c r="W17" s="497">
        <v>6</v>
      </c>
      <c r="X17" s="132" t="s">
        <v>10</v>
      </c>
      <c r="Y17" s="68">
        <v>5</v>
      </c>
      <c r="Z17" s="132" t="s">
        <v>13</v>
      </c>
      <c r="AA17" s="498" t="s">
        <v>20</v>
      </c>
      <c r="AB17" s="499">
        <f t="shared" si="0"/>
        <v>2</v>
      </c>
      <c r="AC17" s="132" t="s">
        <v>33</v>
      </c>
      <c r="AD17" s="463">
        <f t="shared" ref="AD17" si="1">IFERROR(ROUNDDOWN(ROUND(L17*Q17,0),0)*AB17,"")</f>
        <v>421960</v>
      </c>
      <c r="AE17" s="464">
        <f t="shared" ref="AE17" si="2">IFERROR(ROUNDDOWN(ROUND(L17*(Q17-O17),0),0)*AB17,"")</f>
        <v>113960</v>
      </c>
      <c r="AF17" s="465"/>
      <c r="AG17" s="375"/>
      <c r="AH17" s="376" t="s">
        <v>2379</v>
      </c>
      <c r="AI17" s="377"/>
      <c r="AJ17" s="378" t="s">
        <v>2026</v>
      </c>
      <c r="AK17" s="361"/>
      <c r="AL17" s="379"/>
      <c r="AM17" s="466" t="str">
        <f t="shared" ref="AM17" si="3">IF(AO17="","",IF(Q17&lt;O17,"！加算の要件上は問題ありませんが、令和６年３月と比較して４・５月に加算率が下がる計画になっています。",""))</f>
        <v/>
      </c>
      <c r="AO17" s="467" t="str">
        <f>IF(K17&lt;&gt;"","P列・R列に色付け","")</f>
        <v>P列・R列に色付け</v>
      </c>
      <c r="AP17" s="468" t="str">
        <f>IFERROR(VLOOKUP(K17,【参考】数式用!$AH$2:$AI$34,2,FALSE),"")</f>
        <v>居宅介護</v>
      </c>
      <c r="AQ17" s="470" t="str">
        <f>P17&amp;P18&amp;P19</f>
        <v>処遇加算Ⅰ特定加算Ⅱベア加算</v>
      </c>
      <c r="AR17" s="468" t="str">
        <f>IF(AF19&lt;&gt;0,IF(AG19="○","入力済","未入力"),"")</f>
        <v>入力済</v>
      </c>
      <c r="AS17" s="469" t="str">
        <f>IF(OR(P17="処遇加算Ⅰ",P17="処遇加算Ⅱ"),IF(OR(AH17="○",AH17="令和６年度中に満たす"),"入力済","未入力"),"")</f>
        <v>入力済</v>
      </c>
      <c r="AT17" s="470" t="str">
        <f>IF(P17="処遇加算Ⅲ",IF(AI17="○","入力済","未入力"),"")</f>
        <v/>
      </c>
      <c r="AU17" s="468" t="str">
        <f>IF(P17="処遇加算Ⅰ",IF(OR(AJ17="○",AJ17="令和６年度中に満たす"),"入力済","未入力"),"")</f>
        <v>入力済</v>
      </c>
      <c r="AV17" s="468">
        <f t="shared" ref="AV17" si="4">IF(OR(P18="特定加算Ⅰ",P18="特定加算Ⅱ"),1,"")</f>
        <v>1</v>
      </c>
      <c r="AW17" s="453" t="str">
        <f>IF(P18="特定加算Ⅰ",IF(AL18="","未入力","入力済"),"")</f>
        <v/>
      </c>
      <c r="AX17" s="453" t="str">
        <f>G17</f>
        <v>東京都</v>
      </c>
    </row>
    <row r="18" spans="1:50" ht="32.1" customHeight="1">
      <c r="A18" s="1275"/>
      <c r="B18" s="1244"/>
      <c r="C18" s="1244"/>
      <c r="D18" s="1244"/>
      <c r="E18" s="1244"/>
      <c r="F18" s="1245"/>
      <c r="G18" s="1260"/>
      <c r="H18" s="1260"/>
      <c r="I18" s="1260"/>
      <c r="J18" s="1260"/>
      <c r="K18" s="1281"/>
      <c r="L18" s="1284"/>
      <c r="M18" s="471" t="s">
        <v>121</v>
      </c>
      <c r="N18" s="76" t="s">
        <v>17</v>
      </c>
      <c r="O18" s="472">
        <f>IFERROR(VLOOKUP(K17,【参考】数式用!$A$5:$J$37,MATCH(N18,【参考】数式用!$B$4:$J$4,0)+1,0),"")</f>
        <v>5.5E-2</v>
      </c>
      <c r="P18" s="76" t="s">
        <v>17</v>
      </c>
      <c r="Q18" s="472">
        <f>IFERROR(VLOOKUP(K17,【参考】数式用!$A$5:$J$37,MATCH(P18,【参考】数式用!$B$4:$J$4,0)+1,0),"")</f>
        <v>5.5E-2</v>
      </c>
      <c r="R18" s="97" t="s">
        <v>15</v>
      </c>
      <c r="S18" s="473">
        <v>6</v>
      </c>
      <c r="T18" s="98" t="s">
        <v>10</v>
      </c>
      <c r="U18" s="58">
        <v>4</v>
      </c>
      <c r="V18" s="98" t="s">
        <v>38</v>
      </c>
      <c r="W18" s="473">
        <v>6</v>
      </c>
      <c r="X18" s="98" t="s">
        <v>10</v>
      </c>
      <c r="Y18" s="58">
        <v>5</v>
      </c>
      <c r="Z18" s="98" t="s">
        <v>13</v>
      </c>
      <c r="AA18" s="474" t="s">
        <v>20</v>
      </c>
      <c r="AB18" s="475">
        <f t="shared" si="0"/>
        <v>2</v>
      </c>
      <c r="AC18" s="98" t="s">
        <v>33</v>
      </c>
      <c r="AD18" s="476">
        <f t="shared" ref="AD18" si="5">IFERROR(ROUNDDOWN(ROUND(L17*Q18,0),0)*AB18,"")</f>
        <v>84700</v>
      </c>
      <c r="AE18" s="477">
        <f t="shared" ref="AE18" si="6">IFERROR(ROUNDDOWN(ROUND(L17*(Q18-O18),0),0)*AB18,"")</f>
        <v>0</v>
      </c>
      <c r="AF18" s="478"/>
      <c r="AG18" s="363"/>
      <c r="AH18" s="364"/>
      <c r="AI18" s="365"/>
      <c r="AJ18" s="366"/>
      <c r="AK18" s="367">
        <v>1</v>
      </c>
      <c r="AL18" s="368"/>
      <c r="AM18" s="479" t="str">
        <f t="shared" ref="AM18" si="7">IF(AO17="","",IF(OR(Y17=4,Y18=4,Y19=4),"！加算の要件上は問題ありませんが、算定期間の終わりが令和６年５月になっていません。区分変更の場合は、「基本情報入力シート」で同じ事業所を２行に分けて記入してください。",""))</f>
        <v/>
      </c>
      <c r="AN18" s="480"/>
      <c r="AO18" s="467" t="str">
        <f>IF(K17&lt;&gt;"","P列・R列に色付け","")</f>
        <v>P列・R列に色付け</v>
      </c>
      <c r="AX18" s="453" t="str">
        <f>G17</f>
        <v>東京都</v>
      </c>
    </row>
    <row r="19" spans="1:50" ht="32.1" customHeight="1" thickBot="1">
      <c r="A19" s="1276"/>
      <c r="B19" s="1247"/>
      <c r="C19" s="1247"/>
      <c r="D19" s="1247"/>
      <c r="E19" s="1247"/>
      <c r="F19" s="1248"/>
      <c r="G19" s="1261"/>
      <c r="H19" s="1261"/>
      <c r="I19" s="1261"/>
      <c r="J19" s="1261"/>
      <c r="K19" s="1282"/>
      <c r="L19" s="1285"/>
      <c r="M19" s="481" t="s">
        <v>114</v>
      </c>
      <c r="N19" s="77" t="s">
        <v>158</v>
      </c>
      <c r="O19" s="482">
        <f>IFERROR(VLOOKUP(K17,【参考】数式用!$A$5:$J$37,MATCH(N19,【参考】数式用!$B$4:$J$4,0)+1,0),"")</f>
        <v>0</v>
      </c>
      <c r="P19" s="77" t="s">
        <v>133</v>
      </c>
      <c r="Q19" s="482">
        <f>IFERROR(VLOOKUP(K17,【参考】数式用!$A$5:$J$37,MATCH(P19,【参考】数式用!$B$4:$J$4,0)+1,0),"")</f>
        <v>4.4999999999999998E-2</v>
      </c>
      <c r="R19" s="483" t="s">
        <v>15</v>
      </c>
      <c r="S19" s="484">
        <v>6</v>
      </c>
      <c r="T19" s="485" t="s">
        <v>10</v>
      </c>
      <c r="U19" s="59">
        <v>4</v>
      </c>
      <c r="V19" s="485" t="s">
        <v>38</v>
      </c>
      <c r="W19" s="484">
        <v>6</v>
      </c>
      <c r="X19" s="485" t="s">
        <v>10</v>
      </c>
      <c r="Y19" s="59">
        <v>5</v>
      </c>
      <c r="Z19" s="485" t="s">
        <v>13</v>
      </c>
      <c r="AA19" s="486" t="s">
        <v>20</v>
      </c>
      <c r="AB19" s="487">
        <f t="shared" si="0"/>
        <v>2</v>
      </c>
      <c r="AC19" s="485" t="s">
        <v>33</v>
      </c>
      <c r="AD19" s="488">
        <f t="shared" ref="AD19" si="8">IFERROR(ROUNDDOWN(ROUND(L17*Q19,0),0)*AB19,"")</f>
        <v>69300</v>
      </c>
      <c r="AE19" s="489">
        <f t="shared" ref="AE19" si="9">IFERROR(ROUNDDOWN(ROUND(L17*(Q19-O19),0),0)*AB19,"")</f>
        <v>69300</v>
      </c>
      <c r="AF19" s="490">
        <f>IF(AND(N19="ベア加算なし",P19="ベア加算"),AD19,0)</f>
        <v>69300</v>
      </c>
      <c r="AG19" s="369" t="s">
        <v>2379</v>
      </c>
      <c r="AH19" s="370"/>
      <c r="AI19" s="371"/>
      <c r="AJ19" s="372"/>
      <c r="AK19" s="373"/>
      <c r="AL19" s="374"/>
      <c r="AM19" s="491" t="str">
        <f t="shared" ref="AM19" si="10">IF(AO17="","",IF(OR(N17="",AND(N19="ベア加算なし",P19="ベア加算",AG19=""),AND(OR(P17="処遇加算Ⅰ",P17="処遇加算Ⅱ"),AH17=""),AND(P17="処遇加算Ⅲ",AI17=""),AND(P17="処遇加算Ⅰ",AJ17=""),AND(OR(P18="特定加算Ⅰ",P18="特定加算Ⅱ"),AK18=""),AND(P18="特定加算Ⅰ",AL18="")),"！記入が必要な欄（緑色、水色、黄色のセル）に空欄があります。空欄を埋めてください。",""))</f>
        <v/>
      </c>
      <c r="AO19" s="492" t="str">
        <f>IF(K17&lt;&gt;"","P列・R列に色付け","")</f>
        <v>P列・R列に色付け</v>
      </c>
      <c r="AP19" s="493"/>
      <c r="AQ19" s="493"/>
      <c r="AW19" s="494"/>
      <c r="AX19" s="453" t="str">
        <f>G17</f>
        <v>東京都</v>
      </c>
    </row>
    <row r="20" spans="1:50" ht="32.1" customHeight="1">
      <c r="A20" s="1301">
        <v>3</v>
      </c>
      <c r="B20" s="1302" t="str">
        <f>IF(基本情報入力シート!C56="","",基本情報入力シート!C56)</f>
        <v>1314567893</v>
      </c>
      <c r="C20" s="1302"/>
      <c r="D20" s="1302"/>
      <c r="E20" s="1302"/>
      <c r="F20" s="1302"/>
      <c r="G20" s="1291" t="str">
        <f>IF(基本情報入力シート!M56="","",基本情報入力シート!M56)</f>
        <v>東京都</v>
      </c>
      <c r="H20" s="1291" t="str">
        <f>IF(基本情報入力シート!R56="","",基本情報入力シート!R56)</f>
        <v>東京都</v>
      </c>
      <c r="I20" s="1291" t="str">
        <f>IF(基本情報入力シート!W56="","",基本情報入力シート!W56)</f>
        <v>世田谷区</v>
      </c>
      <c r="J20" s="1291" t="str">
        <f>IF(基本情報入力シート!X56="","",基本情報入力シート!X56)</f>
        <v>障害福祉事業所名称０３</v>
      </c>
      <c r="K20" s="1291" t="str">
        <f>IF(基本情報入力シート!Y56="","",基本情報入力シート!Y56)</f>
        <v>生活介護</v>
      </c>
      <c r="L20" s="1249">
        <f>IF(基本情報入力シート!AB56="","",基本情報入力シート!AB56)</f>
        <v>4740000</v>
      </c>
      <c r="M20" s="457" t="s">
        <v>132</v>
      </c>
      <c r="N20" s="75" t="s">
        <v>135</v>
      </c>
      <c r="O20" s="458">
        <f>IFERROR(VLOOKUP(K20,【参考】数式用!$A$5:$J$37,MATCH(N20,【参考】数式用!$B$4:$J$4,0)+1,0),"")</f>
        <v>3.2000000000000001E-2</v>
      </c>
      <c r="P20" s="75" t="s">
        <v>135</v>
      </c>
      <c r="Q20" s="458">
        <f>IFERROR(VLOOKUP(K20,【参考】数式用!$A$5:$J$37,MATCH(P20,【参考】数式用!$B$4:$J$4,0)+1,0),"")</f>
        <v>3.2000000000000001E-2</v>
      </c>
      <c r="R20" s="459" t="s">
        <v>15</v>
      </c>
      <c r="S20" s="460">
        <v>6</v>
      </c>
      <c r="T20" s="126" t="s">
        <v>10</v>
      </c>
      <c r="U20" s="39">
        <v>4</v>
      </c>
      <c r="V20" s="126" t="s">
        <v>38</v>
      </c>
      <c r="W20" s="460">
        <v>6</v>
      </c>
      <c r="X20" s="126" t="s">
        <v>10</v>
      </c>
      <c r="Y20" s="39">
        <v>5</v>
      </c>
      <c r="Z20" s="126" t="s">
        <v>13</v>
      </c>
      <c r="AA20" s="461" t="s">
        <v>20</v>
      </c>
      <c r="AB20" s="462">
        <f t="shared" ref="AB20:AB34" si="11">IF(U20&gt;=1,(W20*12+Y20)-(S20*12+U20)+1,"")</f>
        <v>2</v>
      </c>
      <c r="AC20" s="126" t="s">
        <v>33</v>
      </c>
      <c r="AD20" s="463">
        <f t="shared" ref="AD20" si="12">IFERROR(ROUNDDOWN(ROUND(L20*Q20,0),0)*AB20,"")</f>
        <v>303360</v>
      </c>
      <c r="AE20" s="464">
        <f t="shared" ref="AE20" si="13">IFERROR(ROUNDDOWN(ROUND(L20*(Q20-O20),0),0)*AB20,"")</f>
        <v>0</v>
      </c>
      <c r="AF20" s="465"/>
      <c r="AG20" s="375"/>
      <c r="AH20" s="376" t="s">
        <v>2379</v>
      </c>
      <c r="AI20" s="380"/>
      <c r="AJ20" s="381"/>
      <c r="AK20" s="361"/>
      <c r="AL20" s="362"/>
      <c r="AM20" s="466" t="str">
        <f t="shared" ref="AM20" si="14">IF(AO20="","",IF(Q20&lt;O20,"！加算の要件上は問題ありませんが、令和６年３月と比較して４・５月に加算率が下がる計画になっています。",""))</f>
        <v/>
      </c>
      <c r="AO20" s="467" t="str">
        <f>IF(K20&lt;&gt;"","P列・R列に色付け","")</f>
        <v>P列・R列に色付け</v>
      </c>
      <c r="AP20" s="468" t="str">
        <f>IFERROR(VLOOKUP(K20,【参考】数式用!$AH$2:$AI$34,2,FALSE),"")</f>
        <v>生活介護</v>
      </c>
      <c r="AQ20" s="470" t="str">
        <f>P20&amp;P21&amp;P22</f>
        <v>処遇加算Ⅱ特定加算なしベア加算</v>
      </c>
      <c r="AR20" s="468" t="str">
        <f t="shared" ref="AR20" si="15">IF(AF22&lt;&gt;0,IF(AG22="○","入力済","未入力"),"")</f>
        <v/>
      </c>
      <c r="AS20" s="469" t="str">
        <f>IF(OR(P20="処遇加算Ⅰ",P20="処遇加算Ⅱ"),IF(OR(AH20="○",AH20="令和６年度中に満たす"),"入力済","未入力"),"")</f>
        <v>入力済</v>
      </c>
      <c r="AT20" s="470" t="str">
        <f>IF(P20="処遇加算Ⅲ",IF(AI20="○","入力済","未入力"),"")</f>
        <v/>
      </c>
      <c r="AU20" s="468" t="str">
        <f>IF(P20="処遇加算Ⅰ",IF(OR(AJ20="○",AJ20="令和６年度中に満たす"),"入力済","未入力"),"")</f>
        <v/>
      </c>
      <c r="AV20" s="468" t="str">
        <f t="shared" ref="AV20" si="16">IF(OR(P21="特定加算Ⅰ",P21="特定加算Ⅱ"),1,"")</f>
        <v/>
      </c>
      <c r="AW20" s="453" t="str">
        <f>IF(P21="特定加算Ⅰ",IF(AL21="","未入力","入力済"),"")</f>
        <v/>
      </c>
      <c r="AX20" s="453" t="str">
        <f>G20</f>
        <v>東京都</v>
      </c>
    </row>
    <row r="21" spans="1:50" ht="32.1" customHeight="1">
      <c r="A21" s="1275"/>
      <c r="B21" s="1212"/>
      <c r="C21" s="1212"/>
      <c r="D21" s="1212"/>
      <c r="E21" s="1212"/>
      <c r="F21" s="1212"/>
      <c r="G21" s="1215"/>
      <c r="H21" s="1215"/>
      <c r="I21" s="1215"/>
      <c r="J21" s="1215"/>
      <c r="K21" s="1215"/>
      <c r="L21" s="1218"/>
      <c r="M21" s="471" t="s">
        <v>121</v>
      </c>
      <c r="N21" s="76" t="s">
        <v>157</v>
      </c>
      <c r="O21" s="472">
        <f>IFERROR(VLOOKUP(K20,【参考】数式用!$A$5:$J$37,MATCH(N21,【参考】数式用!$B$4:$J$4,0)+1,0),"")</f>
        <v>0</v>
      </c>
      <c r="P21" s="76" t="s">
        <v>157</v>
      </c>
      <c r="Q21" s="472">
        <f>IFERROR(VLOOKUP(K20,【参考】数式用!$A$5:$J$37,MATCH(P21,【参考】数式用!$B$4:$J$4,0)+1,0),"")</f>
        <v>0</v>
      </c>
      <c r="R21" s="97" t="s">
        <v>15</v>
      </c>
      <c r="S21" s="473">
        <v>6</v>
      </c>
      <c r="T21" s="98" t="s">
        <v>10</v>
      </c>
      <c r="U21" s="58">
        <v>4</v>
      </c>
      <c r="V21" s="98" t="s">
        <v>38</v>
      </c>
      <c r="W21" s="473">
        <v>6</v>
      </c>
      <c r="X21" s="98" t="s">
        <v>10</v>
      </c>
      <c r="Y21" s="58">
        <v>5</v>
      </c>
      <c r="Z21" s="98" t="s">
        <v>13</v>
      </c>
      <c r="AA21" s="474" t="s">
        <v>20</v>
      </c>
      <c r="AB21" s="475">
        <f>IF(U21&gt;=1,(W21*12+Y21)-(S21*12+U21)+1,"")</f>
        <v>2</v>
      </c>
      <c r="AC21" s="98" t="s">
        <v>33</v>
      </c>
      <c r="AD21" s="476">
        <f t="shared" ref="AD21" si="17">IFERROR(ROUNDDOWN(ROUND(L20*Q21,0),0)*AB21,"")</f>
        <v>0</v>
      </c>
      <c r="AE21" s="477">
        <f t="shared" ref="AE21" si="18">IFERROR(ROUNDDOWN(ROUND(L20*(Q21-O21),0),0)*AB21,"")</f>
        <v>0</v>
      </c>
      <c r="AF21" s="478"/>
      <c r="AG21" s="363"/>
      <c r="AH21" s="364"/>
      <c r="AI21" s="365"/>
      <c r="AJ21" s="366"/>
      <c r="AK21" s="367"/>
      <c r="AL21" s="368"/>
      <c r="AM21" s="479" t="str">
        <f t="shared" ref="AM21" si="19">IF(AO20="","",IF(OR(Y20=4,Y21=4,Y22=4),"！加算の要件上は問題ありませんが、算定期間の終わりが令和６年５月になっていません。区分変更の場合は、「基本情報入力シート」で同じ事業所を２行に分けて記入してください。",""))</f>
        <v/>
      </c>
      <c r="AN21" s="480"/>
      <c r="AO21" s="467" t="str">
        <f>IF(K20&lt;&gt;"","P列・R列に色付け","")</f>
        <v>P列・R列に色付け</v>
      </c>
      <c r="AX21" s="453" t="str">
        <f>G20</f>
        <v>東京都</v>
      </c>
    </row>
    <row r="22" spans="1:50" ht="32.1" customHeight="1" thickBot="1">
      <c r="A22" s="1303"/>
      <c r="B22" s="1293"/>
      <c r="C22" s="1293"/>
      <c r="D22" s="1293"/>
      <c r="E22" s="1293"/>
      <c r="F22" s="1293"/>
      <c r="G22" s="1292"/>
      <c r="H22" s="1292"/>
      <c r="I22" s="1292"/>
      <c r="J22" s="1292"/>
      <c r="K22" s="1292"/>
      <c r="L22" s="1250"/>
      <c r="M22" s="481" t="s">
        <v>114</v>
      </c>
      <c r="N22" s="77" t="s">
        <v>133</v>
      </c>
      <c r="O22" s="482">
        <f>IFERROR(VLOOKUP(K20,【参考】数式用!$A$5:$J$37,MATCH(N22,【参考】数式用!$B$4:$J$4,0)+1,0),"")</f>
        <v>1.0999999999999999E-2</v>
      </c>
      <c r="P22" s="77" t="s">
        <v>133</v>
      </c>
      <c r="Q22" s="482">
        <f>IFERROR(VLOOKUP(K20,【参考】数式用!$A$5:$J$37,MATCH(P22,【参考】数式用!$B$4:$J$4,0)+1,0),"")</f>
        <v>1.0999999999999999E-2</v>
      </c>
      <c r="R22" s="483" t="s">
        <v>15</v>
      </c>
      <c r="S22" s="484">
        <v>6</v>
      </c>
      <c r="T22" s="485" t="s">
        <v>10</v>
      </c>
      <c r="U22" s="59">
        <v>4</v>
      </c>
      <c r="V22" s="485" t="s">
        <v>38</v>
      </c>
      <c r="W22" s="484">
        <v>6</v>
      </c>
      <c r="X22" s="485" t="s">
        <v>10</v>
      </c>
      <c r="Y22" s="59">
        <v>5</v>
      </c>
      <c r="Z22" s="485" t="s">
        <v>13</v>
      </c>
      <c r="AA22" s="486" t="s">
        <v>20</v>
      </c>
      <c r="AB22" s="487">
        <f t="shared" si="11"/>
        <v>2</v>
      </c>
      <c r="AC22" s="485" t="s">
        <v>33</v>
      </c>
      <c r="AD22" s="488">
        <f t="shared" ref="AD22" si="20">IFERROR(ROUNDDOWN(ROUND(L20*Q22,0),0)*AB22,"")</f>
        <v>104280</v>
      </c>
      <c r="AE22" s="489">
        <f t="shared" ref="AE22" si="21">IFERROR(ROUNDDOWN(ROUND(L20*(Q22-O22),0),0)*AB22,"")</f>
        <v>0</v>
      </c>
      <c r="AF22" s="490">
        <f t="shared" ref="AF22" si="22">IF(AND(N22="ベア加算なし",P22="ベア加算"),AD22,0)</f>
        <v>0</v>
      </c>
      <c r="AG22" s="382"/>
      <c r="AH22" s="370"/>
      <c r="AI22" s="371"/>
      <c r="AJ22" s="372"/>
      <c r="AK22" s="373"/>
      <c r="AL22" s="374"/>
      <c r="AM22" s="491" t="str">
        <f t="shared" ref="AM22" si="23">IF(AO20="","",IF(OR(N20="",AND(N22="ベア加算なし",P22="ベア加算",AG22=""),AND(OR(P20="処遇加算Ⅰ",P20="処遇加算Ⅱ"),AH20=""),AND(P20="処遇加算Ⅲ",AI20=""),AND(P20="処遇加算Ⅰ",AJ20=""),AND(OR(P21="特定加算Ⅰ",P21="特定加算Ⅱ"),AK21=""),AND(P21="特定加算Ⅰ",AL21="")),"！記入が必要な欄（緑色、水色、黄色のセル）に空欄があります。空欄を埋めてください。",""))</f>
        <v/>
      </c>
      <c r="AO22" s="492" t="str">
        <f>IF(K20&lt;&gt;"","P列・R列に色付け","")</f>
        <v>P列・R列に色付け</v>
      </c>
      <c r="AP22" s="493"/>
      <c r="AQ22" s="493"/>
      <c r="AW22" s="494"/>
      <c r="AX22" s="453" t="str">
        <f>G20</f>
        <v>東京都</v>
      </c>
    </row>
    <row r="23" spans="1:50" ht="32.1" customHeight="1">
      <c r="A23" s="1274">
        <v>4</v>
      </c>
      <c r="B23" s="1211" t="str">
        <f>IF(基本情報入力シート!C57="","",基本情報入力シート!C57)</f>
        <v>1314567894</v>
      </c>
      <c r="C23" s="1211"/>
      <c r="D23" s="1211"/>
      <c r="E23" s="1211"/>
      <c r="F23" s="1211"/>
      <c r="G23" s="1214" t="str">
        <f>IF(基本情報入力シート!M57="","",基本情報入力シート!M57)</f>
        <v>さいたま市</v>
      </c>
      <c r="H23" s="1214" t="str">
        <f>IF(基本情報入力シート!R57="","",基本情報入力シート!R57)</f>
        <v>埼玉県</v>
      </c>
      <c r="I23" s="1214" t="str">
        <f>IF(基本情報入力シート!W57="","",基本情報入力シート!W57)</f>
        <v>さいたま市</v>
      </c>
      <c r="J23" s="1214" t="str">
        <f>IF(基本情報入力シート!X57="","",基本情報入力シート!X57)</f>
        <v>障害福祉事業所名称０４</v>
      </c>
      <c r="K23" s="1214" t="str">
        <f>IF(基本情報入力シート!Y57="","",基本情報入力シート!Y57)</f>
        <v>就労継続支援Ｂ型</v>
      </c>
      <c r="L23" s="1217">
        <f>IF(基本情報入力シート!AB57="","",基本情報入力シート!AB57)</f>
        <v>2370000</v>
      </c>
      <c r="M23" s="457" t="s">
        <v>132</v>
      </c>
      <c r="N23" s="75" t="s">
        <v>136</v>
      </c>
      <c r="O23" s="458">
        <f>IFERROR(VLOOKUP(K23,【参考】数式用!$A$5:$J$37,MATCH(N23,【参考】数式用!$B$4:$J$4,0)+1,0),"")</f>
        <v>2.1999999999999999E-2</v>
      </c>
      <c r="P23" s="75" t="s">
        <v>136</v>
      </c>
      <c r="Q23" s="458">
        <f>IFERROR(VLOOKUP(K23,【参考】数式用!$A$5:$J$37,MATCH(P23,【参考】数式用!$B$4:$J$4,0)+1,0),"")</f>
        <v>2.1999999999999999E-2</v>
      </c>
      <c r="R23" s="459" t="s">
        <v>15</v>
      </c>
      <c r="S23" s="460">
        <v>6</v>
      </c>
      <c r="T23" s="126" t="s">
        <v>10</v>
      </c>
      <c r="U23" s="39">
        <v>4</v>
      </c>
      <c r="V23" s="126" t="s">
        <v>38</v>
      </c>
      <c r="W23" s="460">
        <v>6</v>
      </c>
      <c r="X23" s="126" t="s">
        <v>10</v>
      </c>
      <c r="Y23" s="39">
        <v>5</v>
      </c>
      <c r="Z23" s="126" t="s">
        <v>13</v>
      </c>
      <c r="AA23" s="461" t="s">
        <v>20</v>
      </c>
      <c r="AB23" s="462">
        <f t="shared" si="11"/>
        <v>2</v>
      </c>
      <c r="AC23" s="126" t="s">
        <v>33</v>
      </c>
      <c r="AD23" s="463">
        <f t="shared" ref="AD23" si="24">IFERROR(ROUNDDOWN(ROUND(L23*Q23,0),0)*AB23,"")</f>
        <v>104280</v>
      </c>
      <c r="AE23" s="464">
        <f t="shared" ref="AE23" si="25">IFERROR(ROUNDDOWN(ROUND(L23*(Q23-O23),0),0)*AB23,"")</f>
        <v>0</v>
      </c>
      <c r="AF23" s="465"/>
      <c r="AG23" s="375"/>
      <c r="AH23" s="376"/>
      <c r="AI23" s="380" t="s">
        <v>2379</v>
      </c>
      <c r="AJ23" s="381"/>
      <c r="AK23" s="361"/>
      <c r="AL23" s="362"/>
      <c r="AM23" s="466" t="str">
        <f t="shared" ref="AM23" si="26">IF(AO23="","",IF(Q23&lt;O23,"！加算の要件上は問題ありませんが、令和６年３月と比較して４・５月に加算率が下がる計画になっています。",""))</f>
        <v/>
      </c>
      <c r="AO23" s="467" t="str">
        <f>IF(K23&lt;&gt;"","P列・R列に色付け","")</f>
        <v>P列・R列に色付け</v>
      </c>
      <c r="AP23" s="468" t="str">
        <f>IFERROR(VLOOKUP(K23,【参考】数式用!$AH$2:$AI$34,2,FALSE),"")</f>
        <v>就労継続支援Ｂ型</v>
      </c>
      <c r="AQ23" s="470" t="str">
        <f>P23&amp;P24&amp;P25</f>
        <v>処遇加算Ⅲ特定加算なしベア加算なし</v>
      </c>
      <c r="AR23" s="468" t="str">
        <f t="shared" ref="AR23" si="27">IF(AF25&lt;&gt;0,IF(AG25="○","入力済","未入力"),"")</f>
        <v/>
      </c>
      <c r="AS23" s="469" t="str">
        <f>IF(OR(P23="処遇加算Ⅰ",P23="処遇加算Ⅱ"),IF(OR(AH23="○",AH23="令和６年度中に満たす"),"入力済","未入力"),"")</f>
        <v/>
      </c>
      <c r="AT23" s="470" t="str">
        <f>IF(P23="処遇加算Ⅲ",IF(AI23="○","入力済","未入力"),"")</f>
        <v>入力済</v>
      </c>
      <c r="AU23" s="468" t="str">
        <f>IF(P23="処遇加算Ⅰ",IF(OR(AJ23="○",AJ23="令和６年度中に満たす"),"入力済","未入力"),"")</f>
        <v/>
      </c>
      <c r="AV23" s="468" t="str">
        <f t="shared" ref="AV23" si="28">IF(OR(P24="特定加算Ⅰ",P24="特定加算Ⅱ"),1,"")</f>
        <v/>
      </c>
      <c r="AW23" s="453" t="str">
        <f>IF(P24="特定加算Ⅰ",IF(AL24="","未入力","入力済"),"")</f>
        <v/>
      </c>
      <c r="AX23" s="453" t="str">
        <f>G23</f>
        <v>さいたま市</v>
      </c>
    </row>
    <row r="24" spans="1:50" ht="32.1" customHeight="1">
      <c r="A24" s="1275"/>
      <c r="B24" s="1212"/>
      <c r="C24" s="1212"/>
      <c r="D24" s="1212"/>
      <c r="E24" s="1212"/>
      <c r="F24" s="1212"/>
      <c r="G24" s="1215"/>
      <c r="H24" s="1215"/>
      <c r="I24" s="1215"/>
      <c r="J24" s="1215"/>
      <c r="K24" s="1215"/>
      <c r="L24" s="1218"/>
      <c r="M24" s="471" t="s">
        <v>121</v>
      </c>
      <c r="N24" s="76" t="s">
        <v>157</v>
      </c>
      <c r="O24" s="472">
        <f>IFERROR(VLOOKUP(K23,【参考】数式用!$A$5:$J$37,MATCH(N24,【参考】数式用!$B$4:$J$4,0)+1,0),"")</f>
        <v>0</v>
      </c>
      <c r="P24" s="76" t="s">
        <v>157</v>
      </c>
      <c r="Q24" s="472">
        <f>IFERROR(VLOOKUP(K23,【参考】数式用!$A$5:$J$37,MATCH(P24,【参考】数式用!$B$4:$J$4,0)+1,0),"")</f>
        <v>0</v>
      </c>
      <c r="R24" s="97" t="s">
        <v>15</v>
      </c>
      <c r="S24" s="473">
        <v>6</v>
      </c>
      <c r="T24" s="98" t="s">
        <v>10</v>
      </c>
      <c r="U24" s="58">
        <v>4</v>
      </c>
      <c r="V24" s="98" t="s">
        <v>38</v>
      </c>
      <c r="W24" s="473">
        <v>6</v>
      </c>
      <c r="X24" s="98" t="s">
        <v>10</v>
      </c>
      <c r="Y24" s="58">
        <v>5</v>
      </c>
      <c r="Z24" s="98" t="s">
        <v>13</v>
      </c>
      <c r="AA24" s="474" t="s">
        <v>20</v>
      </c>
      <c r="AB24" s="475">
        <f>IF(U24&gt;=1,(W24*12+Y24)-(S24*12+U24)+1,"")</f>
        <v>2</v>
      </c>
      <c r="AC24" s="98" t="s">
        <v>33</v>
      </c>
      <c r="AD24" s="476">
        <f t="shared" ref="AD24" si="29">IFERROR(ROUNDDOWN(ROUND(L23*Q24,0),0)*AB24,"")</f>
        <v>0</v>
      </c>
      <c r="AE24" s="477">
        <f t="shared" ref="AE24" si="30">IFERROR(ROUNDDOWN(ROUND(L23*(Q24-O24),0),0)*AB24,"")</f>
        <v>0</v>
      </c>
      <c r="AF24" s="478"/>
      <c r="AG24" s="363"/>
      <c r="AH24" s="364"/>
      <c r="AI24" s="365"/>
      <c r="AJ24" s="366"/>
      <c r="AK24" s="367"/>
      <c r="AL24" s="368"/>
      <c r="AM24" s="479" t="str">
        <f t="shared" ref="AM24" si="31">IF(AO23="","",IF(OR(Y23=4,Y24=4,Y25=4),"！加算の要件上は問題ありませんが、算定期間の終わりが令和６年５月になっていません。区分変更の場合は、「基本情報入力シート」で同じ事業所を２行に分けて記入してください。",""))</f>
        <v/>
      </c>
      <c r="AN24" s="480"/>
      <c r="AO24" s="467" t="str">
        <f>IF(K23&lt;&gt;"","P列・R列に色付け","")</f>
        <v>P列・R列に色付け</v>
      </c>
      <c r="AX24" s="453" t="str">
        <f>G23</f>
        <v>さいたま市</v>
      </c>
    </row>
    <row r="25" spans="1:50" ht="32.1" customHeight="1" thickBot="1">
      <c r="A25" s="1276"/>
      <c r="B25" s="1213"/>
      <c r="C25" s="1213"/>
      <c r="D25" s="1213"/>
      <c r="E25" s="1213"/>
      <c r="F25" s="1213"/>
      <c r="G25" s="1216"/>
      <c r="H25" s="1216"/>
      <c r="I25" s="1216"/>
      <c r="J25" s="1216"/>
      <c r="K25" s="1216"/>
      <c r="L25" s="1219"/>
      <c r="M25" s="481" t="s">
        <v>114</v>
      </c>
      <c r="N25" s="77" t="s">
        <v>158</v>
      </c>
      <c r="O25" s="482">
        <f>IFERROR(VLOOKUP(K23,【参考】数式用!$A$5:$J$37,MATCH(N25,【参考】数式用!$B$4:$J$4,0)+1,0),"")</f>
        <v>0</v>
      </c>
      <c r="P25" s="77" t="s">
        <v>158</v>
      </c>
      <c r="Q25" s="482">
        <f>IFERROR(VLOOKUP(K23,【参考】数式用!$A$5:$J$37,MATCH(P25,【参考】数式用!$B$4:$J$4,0)+1,0),"")</f>
        <v>0</v>
      </c>
      <c r="R25" s="483" t="s">
        <v>15</v>
      </c>
      <c r="S25" s="484">
        <v>6</v>
      </c>
      <c r="T25" s="485" t="s">
        <v>10</v>
      </c>
      <c r="U25" s="59">
        <v>4</v>
      </c>
      <c r="V25" s="485" t="s">
        <v>38</v>
      </c>
      <c r="W25" s="484">
        <v>6</v>
      </c>
      <c r="X25" s="485" t="s">
        <v>10</v>
      </c>
      <c r="Y25" s="59">
        <v>5</v>
      </c>
      <c r="Z25" s="485" t="s">
        <v>13</v>
      </c>
      <c r="AA25" s="486" t="s">
        <v>20</v>
      </c>
      <c r="AB25" s="487">
        <f t="shared" si="11"/>
        <v>2</v>
      </c>
      <c r="AC25" s="485" t="s">
        <v>33</v>
      </c>
      <c r="AD25" s="488">
        <f t="shared" ref="AD25" si="32">IFERROR(ROUNDDOWN(ROUND(L23*Q25,0),0)*AB25,"")</f>
        <v>0</v>
      </c>
      <c r="AE25" s="489">
        <f t="shared" ref="AE25" si="33">IFERROR(ROUNDDOWN(ROUND(L23*(Q25-O25),0),0)*AB25,"")</f>
        <v>0</v>
      </c>
      <c r="AF25" s="490">
        <f t="shared" ref="AF25" si="34">IF(AND(N25="ベア加算なし",P25="ベア加算"),AD25,0)</f>
        <v>0</v>
      </c>
      <c r="AG25" s="382"/>
      <c r="AH25" s="370"/>
      <c r="AI25" s="371"/>
      <c r="AJ25" s="372"/>
      <c r="AK25" s="373"/>
      <c r="AL25" s="374"/>
      <c r="AM25" s="491" t="str">
        <f t="shared" ref="AM25" si="35">IF(AO23="","",IF(OR(N23="",AND(N25="ベア加算なし",P25="ベア加算",AG25=""),AND(OR(P23="処遇加算Ⅰ",P23="処遇加算Ⅱ"),AH23=""),AND(P23="処遇加算Ⅲ",AI23=""),AND(P23="処遇加算Ⅰ",AJ23=""),AND(OR(P24="特定加算Ⅰ",P24="特定加算Ⅱ"),AK24=""),AND(P24="特定加算Ⅰ",AL24="")),"！記入が必要な欄（緑色、水色、黄色のセル）に空欄があります。空欄を埋めてください。",""))</f>
        <v/>
      </c>
      <c r="AO25" s="492" t="str">
        <f>IF(K23&lt;&gt;"","P列・R列に色付け","")</f>
        <v>P列・R列に色付け</v>
      </c>
      <c r="AP25" s="493"/>
      <c r="AQ25" s="493"/>
      <c r="AW25" s="494"/>
      <c r="AX25" s="453" t="str">
        <f>G23</f>
        <v>さいたま市</v>
      </c>
    </row>
    <row r="26" spans="1:50" ht="32.1" customHeight="1">
      <c r="A26" s="1301">
        <v>5</v>
      </c>
      <c r="B26" s="1302" t="str">
        <f>IF(基本情報入力シート!C58="","",基本情報入力シート!C58)</f>
        <v>1314567895</v>
      </c>
      <c r="C26" s="1302"/>
      <c r="D26" s="1302"/>
      <c r="E26" s="1302"/>
      <c r="F26" s="1302"/>
      <c r="G26" s="1291" t="str">
        <f>IF(基本情報入力シート!M58="","",基本情報入力シート!M58)</f>
        <v>千葉市</v>
      </c>
      <c r="H26" s="1291" t="str">
        <f>IF(基本情報入力シート!R58="","",基本情報入力シート!R58)</f>
        <v>千葉県</v>
      </c>
      <c r="I26" s="1291" t="str">
        <f>IF(基本情報入力シート!W58="","",基本情報入力シート!W58)</f>
        <v>千葉市</v>
      </c>
      <c r="J26" s="1291" t="str">
        <f>IF(基本情報入力シート!X58="","",基本情報入力シート!X58)</f>
        <v>障害福祉事業所名称０５</v>
      </c>
      <c r="K26" s="1291" t="str">
        <f>IF(基本情報入力シート!Y58="","",基本情報入力シート!Y58)</f>
        <v>施設入所支援</v>
      </c>
      <c r="L26" s="1249">
        <f>IF(基本情報入力シート!AB58="","",基本情報入力シート!AB58)</f>
        <v>7100000</v>
      </c>
      <c r="M26" s="457" t="s">
        <v>132</v>
      </c>
      <c r="N26" s="75" t="s">
        <v>135</v>
      </c>
      <c r="O26" s="458">
        <f>IFERROR(VLOOKUP(K26,【参考】数式用!$A$5:$J$37,MATCH(N26,【参考】数式用!$B$4:$J$4,0)+1,0),"")</f>
        <v>6.3E-2</v>
      </c>
      <c r="P26" s="75" t="s">
        <v>135</v>
      </c>
      <c r="Q26" s="458">
        <f>IFERROR(VLOOKUP(K26,【参考】数式用!$A$5:$J$37,MATCH(P26,【参考】数式用!$B$4:$J$4,0)+1,0),"")</f>
        <v>6.3E-2</v>
      </c>
      <c r="R26" s="459" t="s">
        <v>15</v>
      </c>
      <c r="S26" s="460">
        <v>6</v>
      </c>
      <c r="T26" s="126" t="s">
        <v>10</v>
      </c>
      <c r="U26" s="39">
        <v>4</v>
      </c>
      <c r="V26" s="126" t="s">
        <v>38</v>
      </c>
      <c r="W26" s="460">
        <v>6</v>
      </c>
      <c r="X26" s="126" t="s">
        <v>10</v>
      </c>
      <c r="Y26" s="39">
        <v>4</v>
      </c>
      <c r="Z26" s="126" t="s">
        <v>13</v>
      </c>
      <c r="AA26" s="461" t="s">
        <v>20</v>
      </c>
      <c r="AB26" s="462">
        <f t="shared" si="11"/>
        <v>1</v>
      </c>
      <c r="AC26" s="126" t="s">
        <v>33</v>
      </c>
      <c r="AD26" s="463">
        <f t="shared" ref="AD26" si="36">IFERROR(ROUNDDOWN(ROUND(L26*Q26,0),0)*AB26,"")</f>
        <v>447300</v>
      </c>
      <c r="AE26" s="464">
        <f t="shared" ref="AE26:AE89" si="37">IFERROR(ROUNDDOWN(ROUND(L26*(Q26-O26),0),0)*AB26,"")</f>
        <v>0</v>
      </c>
      <c r="AF26" s="465"/>
      <c r="AG26" s="375"/>
      <c r="AH26" s="383" t="s">
        <v>2379</v>
      </c>
      <c r="AI26" s="384"/>
      <c r="AJ26" s="381"/>
      <c r="AK26" s="361"/>
      <c r="AL26" s="362"/>
      <c r="AM26" s="466" t="str">
        <f t="shared" ref="AM26" si="38">IF(AO26="","",IF(Q26&lt;O26,"！加算の要件上は問題ありませんが、令和６年３月と比較して４・５月に加算率が下がる計画になっています。",""))</f>
        <v/>
      </c>
      <c r="AO26" s="467" t="str">
        <f>IF(K26&lt;&gt;"","P列・R列に色付け","")</f>
        <v>P列・R列に色付け</v>
      </c>
      <c r="AP26" s="468" t="str">
        <f>IFERROR(VLOOKUP(K26,【参考】数式用!$AH$2:$AI$34,2,FALSE),"")</f>
        <v>施設入所支援</v>
      </c>
      <c r="AQ26" s="470" t="str">
        <f>P26&amp;P27&amp;P28</f>
        <v>処遇加算Ⅱ</v>
      </c>
      <c r="AR26" s="468" t="str">
        <f t="shared" ref="AR26" si="39">IF(AF28&lt;&gt;0,IF(AG28="○","入力済","未入力"),"")</f>
        <v/>
      </c>
      <c r="AS26" s="469" t="str">
        <f>IF(OR(P26="処遇加算Ⅰ",P26="処遇加算Ⅱ"),IF(OR(AH26="○",AH26="令和６年度中に満たす"),"入力済","未入力"),"")</f>
        <v>入力済</v>
      </c>
      <c r="AT26" s="470" t="str">
        <f>IF(P26="処遇加算Ⅲ",IF(AI26="○","入力済","未入力"),"")</f>
        <v/>
      </c>
      <c r="AU26" s="468" t="str">
        <f>IF(P26="処遇加算Ⅰ",IF(OR(AJ26="○",AJ26="令和６年度中に満たす"),"入力済","未入力"),"")</f>
        <v/>
      </c>
      <c r="AV26" s="468" t="str">
        <f t="shared" ref="AV26" si="40">IF(OR(P27="特定加算Ⅰ",P27="特定加算Ⅱ"),1,"")</f>
        <v/>
      </c>
      <c r="AW26" s="453" t="str">
        <f>IF(P27="特定加算Ⅰ",IF(AL27="","未入力","入力済"),"")</f>
        <v/>
      </c>
      <c r="AX26" s="453" t="str">
        <f>G26</f>
        <v>千葉市</v>
      </c>
    </row>
    <row r="27" spans="1:50" ht="32.1" customHeight="1">
      <c r="A27" s="1275"/>
      <c r="B27" s="1212"/>
      <c r="C27" s="1212"/>
      <c r="D27" s="1212"/>
      <c r="E27" s="1212"/>
      <c r="F27" s="1212"/>
      <c r="G27" s="1215"/>
      <c r="H27" s="1215"/>
      <c r="I27" s="1215"/>
      <c r="J27" s="1215"/>
      <c r="K27" s="1215"/>
      <c r="L27" s="1218"/>
      <c r="M27" s="471" t="s">
        <v>121</v>
      </c>
      <c r="N27" s="76"/>
      <c r="O27" s="472" t="str">
        <f>IFERROR(VLOOKUP(K26,【参考】数式用!$A$5:$J$37,MATCH(N27,【参考】数式用!$B$4:$J$4,0)+1,0),"")</f>
        <v/>
      </c>
      <c r="P27" s="76"/>
      <c r="Q27" s="472" t="str">
        <f>IFERROR(VLOOKUP(K26,【参考】数式用!$A$5:$J$37,MATCH(P27,【参考】数式用!$B$4:$J$4,0)+1,0),"")</f>
        <v/>
      </c>
      <c r="R27" s="97" t="s">
        <v>15</v>
      </c>
      <c r="S27" s="473">
        <v>6</v>
      </c>
      <c r="T27" s="98" t="s">
        <v>10</v>
      </c>
      <c r="U27" s="58">
        <v>4</v>
      </c>
      <c r="V27" s="98" t="s">
        <v>38</v>
      </c>
      <c r="W27" s="473">
        <v>6</v>
      </c>
      <c r="X27" s="98" t="s">
        <v>10</v>
      </c>
      <c r="Y27" s="58">
        <v>5</v>
      </c>
      <c r="Z27" s="98" t="s">
        <v>13</v>
      </c>
      <c r="AA27" s="474" t="s">
        <v>20</v>
      </c>
      <c r="AB27" s="475">
        <f>IF(U27&gt;=1,(W27*12+Y27)-(S27*12+U27)+1,"")</f>
        <v>2</v>
      </c>
      <c r="AC27" s="98" t="s">
        <v>33</v>
      </c>
      <c r="AD27" s="476" t="str">
        <f t="shared" ref="AD27" si="41">IFERROR(ROUNDDOWN(ROUND(L26*Q27,0),0)*AB27,"")</f>
        <v/>
      </c>
      <c r="AE27" s="477" t="str">
        <f t="shared" ref="AE27:AE90" si="42">IFERROR(ROUNDDOWN(ROUND(L26*(Q27-O27),0),0)*AB27,"")</f>
        <v/>
      </c>
      <c r="AF27" s="478"/>
      <c r="AG27" s="363"/>
      <c r="AH27" s="364"/>
      <c r="AI27" s="365"/>
      <c r="AJ27" s="366"/>
      <c r="AK27" s="367"/>
      <c r="AL27" s="368"/>
      <c r="AM27" s="479" t="str">
        <f t="shared" ref="AM27" si="43">IF(AO26="","",IF(OR(Y26=4,Y27=4,Y28=4),"！加算の要件上は問題ありませんが、算定期間の終わりが令和６年５月になっていません。区分変更の場合は、「基本情報入力シート」で同じ事業所を２行に分けて記入してください。",""))</f>
        <v>！加算の要件上は問題ありませんが、算定期間の終わりが令和６年５月になっていません。区分変更の場合は、「基本情報入力シート」で同じ事業所を２行に分けて記入してください。</v>
      </c>
      <c r="AN27" s="480"/>
      <c r="AO27" s="467" t="str">
        <f>IF(K26&lt;&gt;"","P列・R列に色付け","")</f>
        <v>P列・R列に色付け</v>
      </c>
      <c r="AX27" s="453" t="str">
        <f>G26</f>
        <v>千葉市</v>
      </c>
    </row>
    <row r="28" spans="1:50" ht="32.1" customHeight="1" thickBot="1">
      <c r="A28" s="1303"/>
      <c r="B28" s="1293"/>
      <c r="C28" s="1293"/>
      <c r="D28" s="1293"/>
      <c r="E28" s="1293"/>
      <c r="F28" s="1293"/>
      <c r="G28" s="1292"/>
      <c r="H28" s="1292"/>
      <c r="I28" s="1292"/>
      <c r="J28" s="1292"/>
      <c r="K28" s="1292"/>
      <c r="L28" s="1250"/>
      <c r="M28" s="481" t="s">
        <v>114</v>
      </c>
      <c r="N28" s="77"/>
      <c r="O28" s="482" t="str">
        <f>IFERROR(VLOOKUP(K26,【参考】数式用!$A$5:$J$37,MATCH(N28,【参考】数式用!$B$4:$J$4,0)+1,0),"")</f>
        <v/>
      </c>
      <c r="P28" s="77"/>
      <c r="Q28" s="482" t="str">
        <f>IFERROR(VLOOKUP(K26,【参考】数式用!$A$5:$J$37,MATCH(P28,【参考】数式用!$B$4:$J$4,0)+1,0),"")</f>
        <v/>
      </c>
      <c r="R28" s="483" t="s">
        <v>15</v>
      </c>
      <c r="S28" s="484">
        <v>6</v>
      </c>
      <c r="T28" s="485" t="s">
        <v>10</v>
      </c>
      <c r="U28" s="59">
        <v>4</v>
      </c>
      <c r="V28" s="485" t="s">
        <v>38</v>
      </c>
      <c r="W28" s="484">
        <v>6</v>
      </c>
      <c r="X28" s="485" t="s">
        <v>10</v>
      </c>
      <c r="Y28" s="59">
        <v>5</v>
      </c>
      <c r="Z28" s="485" t="s">
        <v>13</v>
      </c>
      <c r="AA28" s="486" t="s">
        <v>20</v>
      </c>
      <c r="AB28" s="487">
        <f t="shared" si="11"/>
        <v>2</v>
      </c>
      <c r="AC28" s="485" t="s">
        <v>33</v>
      </c>
      <c r="AD28" s="488" t="str">
        <f t="shared" ref="AD28" si="44">IFERROR(ROUNDDOWN(ROUND(L26*Q28,0),0)*AB28,"")</f>
        <v/>
      </c>
      <c r="AE28" s="489" t="str">
        <f t="shared" ref="AE28:AE91" si="45">IFERROR(ROUNDDOWN(ROUND(L26*(Q28-O28),0),0)*AB28,"")</f>
        <v/>
      </c>
      <c r="AF28" s="490">
        <f t="shared" ref="AF28" si="46">IF(AND(N28="ベア加算なし",P28="ベア加算"),AD28,0)</f>
        <v>0</v>
      </c>
      <c r="AG28" s="369"/>
      <c r="AH28" s="370"/>
      <c r="AI28" s="371"/>
      <c r="AJ28" s="372"/>
      <c r="AK28" s="373"/>
      <c r="AL28" s="374"/>
      <c r="AM28" s="491" t="str">
        <f t="shared" ref="AM28" si="47">IF(AO26="","",IF(OR(N26="",AND(N28="ベア加算なし",P28="ベア加算",AG28=""),AND(OR(P26="処遇加算Ⅰ",P26="処遇加算Ⅱ"),AH26=""),AND(P26="処遇加算Ⅲ",AI26=""),AND(P26="処遇加算Ⅰ",AJ26=""),AND(OR(P27="特定加算Ⅰ",P27="特定加算Ⅱ"),AK27=""),AND(P27="特定加算Ⅰ",AL27="")),"！記入が必要な欄（緑色、水色、黄色のセル）に空欄があります。空欄を埋めてください。",""))</f>
        <v/>
      </c>
      <c r="AO28" s="492" t="str">
        <f>IF(K26&lt;&gt;"","P列・R列に色付け","")</f>
        <v>P列・R列に色付け</v>
      </c>
      <c r="AP28" s="493"/>
      <c r="AQ28" s="493"/>
      <c r="AW28" s="494"/>
      <c r="AX28" s="453" t="str">
        <f>G26</f>
        <v>千葉市</v>
      </c>
    </row>
    <row r="29" spans="1:50" ht="32.1" customHeight="1">
      <c r="A29" s="1274">
        <v>6</v>
      </c>
      <c r="B29" s="1211" t="str">
        <f>IF(基本情報入力シート!C59="","",基本情報入力シート!C59)</f>
        <v>1314567895</v>
      </c>
      <c r="C29" s="1211"/>
      <c r="D29" s="1211"/>
      <c r="E29" s="1211"/>
      <c r="F29" s="1211"/>
      <c r="G29" s="1214" t="str">
        <f>IF(基本情報入力シート!M59="","",基本情報入力シート!M59)</f>
        <v>千葉市</v>
      </c>
      <c r="H29" s="1214" t="str">
        <f>IF(基本情報入力シート!R59="","",基本情報入力シート!R59)</f>
        <v>千葉県</v>
      </c>
      <c r="I29" s="1214" t="str">
        <f>IF(基本情報入力シート!W59="","",基本情報入力シート!W59)</f>
        <v>千葉市</v>
      </c>
      <c r="J29" s="1214" t="str">
        <f>IF(基本情報入力シート!X59="","",基本情報入力シート!X59)</f>
        <v>障害福祉事業所名称０５</v>
      </c>
      <c r="K29" s="1214" t="str">
        <f>IF(基本情報入力シート!Y59="","",基本情報入力シート!Y59)</f>
        <v>施設入所支援</v>
      </c>
      <c r="L29" s="1217">
        <f>IF(基本情報入力シート!AB59="","",基本情報入力シート!AB59)</f>
        <v>7100000</v>
      </c>
      <c r="M29" s="457" t="s">
        <v>132</v>
      </c>
      <c r="N29" s="75" t="s">
        <v>135</v>
      </c>
      <c r="O29" s="458">
        <f>IFERROR(VLOOKUP(K29,【参考】数式用!$A$5:$J$37,MATCH(N29,【参考】数式用!$B$4:$J$4,0)+1,0),"")</f>
        <v>6.3E-2</v>
      </c>
      <c r="P29" s="75" t="s">
        <v>134</v>
      </c>
      <c r="Q29" s="458">
        <f>IFERROR(VLOOKUP(K29,【参考】数式用!$A$5:$J$37,MATCH(P29,【参考】数式用!$B$4:$J$4,0)+1,0),"")</f>
        <v>8.5999999999999993E-2</v>
      </c>
      <c r="R29" s="459" t="s">
        <v>15</v>
      </c>
      <c r="S29" s="460">
        <v>6</v>
      </c>
      <c r="T29" s="126" t="s">
        <v>10</v>
      </c>
      <c r="U29" s="39">
        <v>5</v>
      </c>
      <c r="V29" s="126" t="s">
        <v>38</v>
      </c>
      <c r="W29" s="460">
        <v>6</v>
      </c>
      <c r="X29" s="126" t="s">
        <v>10</v>
      </c>
      <c r="Y29" s="39">
        <v>5</v>
      </c>
      <c r="Z29" s="126" t="s">
        <v>13</v>
      </c>
      <c r="AA29" s="461" t="s">
        <v>20</v>
      </c>
      <c r="AB29" s="462">
        <f t="shared" si="11"/>
        <v>1</v>
      </c>
      <c r="AC29" s="126" t="s">
        <v>33</v>
      </c>
      <c r="AD29" s="463">
        <f t="shared" ref="AD29" si="48">IFERROR(ROUNDDOWN(ROUND(L29*Q29,0),0)*AB29,"")</f>
        <v>610600</v>
      </c>
      <c r="AE29" s="464">
        <f t="shared" ref="AE29:AE92" si="49">IFERROR(ROUNDDOWN(ROUND(L29*(Q29-O29),0),0)*AB29,"")</f>
        <v>163300</v>
      </c>
      <c r="AF29" s="465"/>
      <c r="AG29" s="375"/>
      <c r="AH29" s="383" t="s">
        <v>2379</v>
      </c>
      <c r="AI29" s="380"/>
      <c r="AJ29" s="381" t="s">
        <v>2026</v>
      </c>
      <c r="AK29" s="361"/>
      <c r="AL29" s="362"/>
      <c r="AM29" s="466" t="str">
        <f t="shared" ref="AM29" si="50">IF(AO29="","",IF(Q29&lt;O29,"！加算の要件上は問題ありませんが、令和６年３月と比較して４・５月に加算率が下がる計画になっています。",""))</f>
        <v/>
      </c>
      <c r="AO29" s="467" t="str">
        <f>IF(K29&lt;&gt;"","P列・R列に色付け","")</f>
        <v>P列・R列に色付け</v>
      </c>
      <c r="AP29" s="468" t="str">
        <f>IFERROR(VLOOKUP(K29,【参考】数式用!$AH$2:$AI$34,2,FALSE),"")</f>
        <v>施設入所支援</v>
      </c>
      <c r="AQ29" s="470" t="str">
        <f>P29&amp;P30&amp;P31</f>
        <v>処遇加算Ⅰ特定加算Ⅰベア加算なし</v>
      </c>
      <c r="AR29" s="468" t="str">
        <f t="shared" ref="AR29" si="51">IF(AF31&lt;&gt;0,IF(AG31="○","入力済","未入力"),"")</f>
        <v/>
      </c>
      <c r="AS29" s="469" t="str">
        <f>IF(OR(P29="処遇加算Ⅰ",P29="処遇加算Ⅱ"),IF(OR(AH29="○",AH29="令和６年度中に満たす"),"入力済","未入力"),"")</f>
        <v>入力済</v>
      </c>
      <c r="AT29" s="470" t="str">
        <f>IF(P29="処遇加算Ⅲ",IF(AI29="○","入力済","未入力"),"")</f>
        <v/>
      </c>
      <c r="AU29" s="468" t="str">
        <f>IF(P29="処遇加算Ⅰ",IF(OR(AJ29="○",AJ29="令和６年度中に満たす"),"入力済","未入力"),"")</f>
        <v>入力済</v>
      </c>
      <c r="AV29" s="468">
        <f t="shared" ref="AV29" si="52">IF(OR(P30="特定加算Ⅰ",P30="特定加算Ⅱ"),1,"")</f>
        <v>1</v>
      </c>
      <c r="AW29" s="453" t="str">
        <f>IF(P30="特定加算Ⅰ",IF(AL30="","未入力","入力済"),"")</f>
        <v>入力済</v>
      </c>
      <c r="AX29" s="453" t="str">
        <f>G29</f>
        <v>千葉市</v>
      </c>
    </row>
    <row r="30" spans="1:50" ht="32.1" customHeight="1">
      <c r="A30" s="1275"/>
      <c r="B30" s="1212"/>
      <c r="C30" s="1212"/>
      <c r="D30" s="1212"/>
      <c r="E30" s="1212"/>
      <c r="F30" s="1212"/>
      <c r="G30" s="1215"/>
      <c r="H30" s="1215"/>
      <c r="I30" s="1215"/>
      <c r="J30" s="1215"/>
      <c r="K30" s="1215"/>
      <c r="L30" s="1218"/>
      <c r="M30" s="471" t="s">
        <v>121</v>
      </c>
      <c r="N30" s="76" t="s">
        <v>16</v>
      </c>
      <c r="O30" s="472">
        <f>IFERROR(VLOOKUP(K29,【参考】数式用!$A$5:$J$37,MATCH(N30,【参考】数式用!$B$4:$J$4,0)+1,0),"")</f>
        <v>2.1000000000000001E-2</v>
      </c>
      <c r="P30" s="76" t="s">
        <v>16</v>
      </c>
      <c r="Q30" s="472">
        <f>IFERROR(VLOOKUP(K29,【参考】数式用!$A$5:$J$37,MATCH(P30,【参考】数式用!$B$4:$J$4,0)+1,0),"")</f>
        <v>2.1000000000000001E-2</v>
      </c>
      <c r="R30" s="97" t="s">
        <v>15</v>
      </c>
      <c r="S30" s="473">
        <v>6</v>
      </c>
      <c r="T30" s="98" t="s">
        <v>10</v>
      </c>
      <c r="U30" s="58">
        <v>4</v>
      </c>
      <c r="V30" s="98" t="s">
        <v>38</v>
      </c>
      <c r="W30" s="473">
        <v>6</v>
      </c>
      <c r="X30" s="98" t="s">
        <v>10</v>
      </c>
      <c r="Y30" s="58">
        <v>5</v>
      </c>
      <c r="Z30" s="98" t="s">
        <v>13</v>
      </c>
      <c r="AA30" s="474" t="s">
        <v>20</v>
      </c>
      <c r="AB30" s="475">
        <f t="shared" si="11"/>
        <v>2</v>
      </c>
      <c r="AC30" s="98" t="s">
        <v>33</v>
      </c>
      <c r="AD30" s="476">
        <f t="shared" ref="AD30" si="53">IFERROR(ROUNDDOWN(ROUND(L29*Q30,0),0)*AB30,"")</f>
        <v>298200</v>
      </c>
      <c r="AE30" s="477">
        <f t="shared" ref="AE30:AE93" si="54">IFERROR(ROUNDDOWN(ROUND(L29*(Q30-O30),0),0)*AB30,"")</f>
        <v>0</v>
      </c>
      <c r="AF30" s="478"/>
      <c r="AG30" s="363"/>
      <c r="AH30" s="364"/>
      <c r="AI30" s="365"/>
      <c r="AJ30" s="366"/>
      <c r="AK30" s="367">
        <v>0</v>
      </c>
      <c r="AL30" s="368" t="s">
        <v>2313</v>
      </c>
      <c r="AM30" s="479" t="str">
        <f t="shared" ref="AM30" si="55">IF(AO29="","",IF(OR(Y29=4,Y30=4,Y31=4),"！加算の要件上は問題ありませんが、算定期間の終わりが令和６年５月になっていません。区分変更の場合は、「基本情報入力シート」で同じ事業所を２行に分けて記入してください。",""))</f>
        <v/>
      </c>
      <c r="AN30" s="480"/>
      <c r="AO30" s="467" t="str">
        <f>IF(K29&lt;&gt;"","P列・R列に色付け","")</f>
        <v>P列・R列に色付け</v>
      </c>
      <c r="AX30" s="453" t="str">
        <f>G29</f>
        <v>千葉市</v>
      </c>
    </row>
    <row r="31" spans="1:50" ht="32.1" customHeight="1" thickBot="1">
      <c r="A31" s="1276"/>
      <c r="B31" s="1213"/>
      <c r="C31" s="1213"/>
      <c r="D31" s="1213"/>
      <c r="E31" s="1213"/>
      <c r="F31" s="1213"/>
      <c r="G31" s="1216"/>
      <c r="H31" s="1216"/>
      <c r="I31" s="1216"/>
      <c r="J31" s="1216"/>
      <c r="K31" s="1216"/>
      <c r="L31" s="1219"/>
      <c r="M31" s="495" t="s">
        <v>114</v>
      </c>
      <c r="N31" s="79" t="s">
        <v>158</v>
      </c>
      <c r="O31" s="482">
        <f>IFERROR(VLOOKUP(K29,【参考】数式用!$A$5:$J$37,MATCH(N31,【参考】数式用!$B$4:$J$4,0)+1,0),"")</f>
        <v>0</v>
      </c>
      <c r="P31" s="79" t="s">
        <v>158</v>
      </c>
      <c r="Q31" s="482">
        <f>IFERROR(VLOOKUP(K29,【参考】数式用!$A$5:$J$37,MATCH(P31,【参考】数式用!$B$4:$J$4,0)+1,0),"")</f>
        <v>0</v>
      </c>
      <c r="R31" s="500" t="s">
        <v>15</v>
      </c>
      <c r="S31" s="501">
        <v>6</v>
      </c>
      <c r="T31" s="135" t="s">
        <v>10</v>
      </c>
      <c r="U31" s="69">
        <v>4</v>
      </c>
      <c r="V31" s="135" t="s">
        <v>38</v>
      </c>
      <c r="W31" s="501">
        <v>6</v>
      </c>
      <c r="X31" s="135" t="s">
        <v>10</v>
      </c>
      <c r="Y31" s="69">
        <v>5</v>
      </c>
      <c r="Z31" s="135" t="s">
        <v>13</v>
      </c>
      <c r="AA31" s="502" t="s">
        <v>20</v>
      </c>
      <c r="AB31" s="503">
        <f t="shared" si="11"/>
        <v>2</v>
      </c>
      <c r="AC31" s="135" t="s">
        <v>33</v>
      </c>
      <c r="AD31" s="488">
        <f t="shared" ref="AD31" si="56">IFERROR(ROUNDDOWN(ROUND(L29*Q31,0),0)*AB31,"")</f>
        <v>0</v>
      </c>
      <c r="AE31" s="489">
        <f t="shared" ref="AE31:AE94" si="57">IFERROR(ROUNDDOWN(ROUND(L29*(Q31-O31),0),0)*AB31,"")</f>
        <v>0</v>
      </c>
      <c r="AF31" s="490">
        <f t="shared" ref="AF31" si="58">IF(AND(N31="ベア加算なし",P31="ベア加算"),AD31,0)</f>
        <v>0</v>
      </c>
      <c r="AG31" s="369"/>
      <c r="AH31" s="370"/>
      <c r="AI31" s="371"/>
      <c r="AJ31" s="372"/>
      <c r="AK31" s="373"/>
      <c r="AL31" s="374"/>
      <c r="AM31" s="491" t="str">
        <f t="shared" ref="AM31" si="59">IF(AO29="","",IF(OR(N29="",AND(N31="ベア加算なし",P31="ベア加算",AG31=""),AND(OR(P29="処遇加算Ⅰ",P29="処遇加算Ⅱ"),AH29=""),AND(P29="処遇加算Ⅲ",AI29=""),AND(P29="処遇加算Ⅰ",AJ29=""),AND(OR(P30="特定加算Ⅰ",P30="特定加算Ⅱ"),AK30=""),AND(P30="特定加算Ⅰ",AL30="")),"！記入が必要な欄（緑色、水色、黄色のセル）に空欄があります。空欄を埋めてください。",""))</f>
        <v/>
      </c>
      <c r="AO31" s="492" t="str">
        <f>IF(K29&lt;&gt;"","P列・R列に色付け","")</f>
        <v>P列・R列に色付け</v>
      </c>
      <c r="AP31" s="493"/>
      <c r="AQ31" s="493"/>
      <c r="AW31" s="494"/>
      <c r="AX31" s="453" t="str">
        <f>G29</f>
        <v>千葉市</v>
      </c>
    </row>
    <row r="32" spans="1:50" ht="32.1" customHeight="1">
      <c r="A32" s="1274">
        <v>7</v>
      </c>
      <c r="B32" s="1211" t="str">
        <f>IF(基本情報入力シート!C60="","",基本情報入力シート!C60)</f>
        <v>1314567895</v>
      </c>
      <c r="C32" s="1211"/>
      <c r="D32" s="1211"/>
      <c r="E32" s="1211"/>
      <c r="F32" s="1211"/>
      <c r="G32" s="1214" t="str">
        <f>IF(基本情報入力シート!M60="","",基本情報入力シート!M60)</f>
        <v>千葉市</v>
      </c>
      <c r="H32" s="1214" t="str">
        <f>IF(基本情報入力シート!R60="","",基本情報入力シート!R60)</f>
        <v>千葉県</v>
      </c>
      <c r="I32" s="1214" t="str">
        <f>IF(基本情報入力シート!W60="","",基本情報入力シート!W60)</f>
        <v>千葉市</v>
      </c>
      <c r="J32" s="1214" t="str">
        <f>IF(基本情報入力シート!X60="","",基本情報入力シート!X60)</f>
        <v>障害福祉事業所名称０５</v>
      </c>
      <c r="K32" s="1214" t="str">
        <f>IF(基本情報入力シート!Y60="","",基本情報入力シート!Y60)</f>
        <v>障害者支援施設：生活介護</v>
      </c>
      <c r="L32" s="1217">
        <f>IF(基本情報入力シート!AB60="","",基本情報入力シート!AB60)</f>
        <v>12700000</v>
      </c>
      <c r="M32" s="457" t="s">
        <v>132</v>
      </c>
      <c r="N32" s="75" t="s">
        <v>136</v>
      </c>
      <c r="O32" s="458">
        <f>IFERROR(VLOOKUP(K32,【参考】数式用!$A$5:$J$37,MATCH(N32,【参考】数式用!$B$4:$J$4,0)+1,0),"")</f>
        <v>2.5000000000000001E-2</v>
      </c>
      <c r="P32" s="75" t="s">
        <v>136</v>
      </c>
      <c r="Q32" s="458">
        <f>IFERROR(VLOOKUP(K32,【参考】数式用!$A$5:$J$37,MATCH(P32,【参考】数式用!$B$4:$J$4,0)+1,0),"")</f>
        <v>2.5000000000000001E-2</v>
      </c>
      <c r="R32" s="459" t="s">
        <v>15</v>
      </c>
      <c r="S32" s="460">
        <v>6</v>
      </c>
      <c r="T32" s="126" t="s">
        <v>10</v>
      </c>
      <c r="U32" s="39">
        <v>4</v>
      </c>
      <c r="V32" s="126" t="s">
        <v>38</v>
      </c>
      <c r="W32" s="460">
        <v>6</v>
      </c>
      <c r="X32" s="126" t="s">
        <v>10</v>
      </c>
      <c r="Y32" s="39">
        <v>5</v>
      </c>
      <c r="Z32" s="126" t="s">
        <v>13</v>
      </c>
      <c r="AA32" s="461" t="s">
        <v>20</v>
      </c>
      <c r="AB32" s="462">
        <f t="shared" si="11"/>
        <v>2</v>
      </c>
      <c r="AC32" s="126" t="s">
        <v>33</v>
      </c>
      <c r="AD32" s="463">
        <f t="shared" ref="AD32" si="60">IFERROR(ROUNDDOWN(ROUND(L32*Q32,0),0)*AB32,"")</f>
        <v>635000</v>
      </c>
      <c r="AE32" s="464">
        <f t="shared" ref="AE32" si="61">IFERROR(ROUNDDOWN(ROUND(L32*(Q32-O32),0),0)*AB32,"")</f>
        <v>0</v>
      </c>
      <c r="AF32" s="465"/>
      <c r="AG32" s="375"/>
      <c r="AH32" s="383"/>
      <c r="AI32" s="380" t="s">
        <v>2379</v>
      </c>
      <c r="AJ32" s="381"/>
      <c r="AK32" s="361"/>
      <c r="AL32" s="362"/>
      <c r="AM32" s="466" t="str">
        <f t="shared" ref="AM32" si="62">IF(AO32="","",IF(Q32&lt;O32,"！加算の要件上は問題ありませんが、令和６年３月と比較して４・５月に加算率が下がる計画になっています。",""))</f>
        <v/>
      </c>
      <c r="AO32" s="467" t="str">
        <f>IF(K32&lt;&gt;"","P列・R列に色付け","")</f>
        <v>P列・R列に色付け</v>
      </c>
      <c r="AP32" s="468" t="str">
        <f>IFERROR(VLOOKUP(K32,【参考】数式用!$AH$2:$AI$34,2,FALSE),"")</f>
        <v>障害者支援施設_生活介護</v>
      </c>
      <c r="AQ32" s="470" t="str">
        <f>P32&amp;P33&amp;P34</f>
        <v>処遇加算Ⅲ特定加算なしベア加算</v>
      </c>
      <c r="AR32" s="468" t="str">
        <f t="shared" ref="AR32" si="63">IF(AF34&lt;&gt;0,IF(AG34="○","入力済","未入力"),"")</f>
        <v>入力済</v>
      </c>
      <c r="AS32" s="469" t="str">
        <f>IF(OR(P32="処遇加算Ⅰ",P32="処遇加算Ⅱ"),IF(OR(AH32="○",AH32="令和６年度中に満たす"),"入力済","未入力"),"")</f>
        <v/>
      </c>
      <c r="AT32" s="470" t="str">
        <f>IF(P32="処遇加算Ⅲ",IF(AI32="○","入力済","未入力"),"")</f>
        <v>入力済</v>
      </c>
      <c r="AU32" s="468" t="str">
        <f>IF(P32="処遇加算Ⅰ",IF(OR(AJ32="○",AJ32="令和６年度中に満たす"),"入力済","未入力"),"")</f>
        <v/>
      </c>
      <c r="AV32" s="468" t="str">
        <f t="shared" ref="AV32" si="64">IF(OR(P33="特定加算Ⅰ",P33="特定加算Ⅱ"),1,"")</f>
        <v/>
      </c>
      <c r="AW32" s="453" t="str">
        <f>IF(P33="特定加算Ⅰ",IF(AL33="","未入力","入力済"),"")</f>
        <v/>
      </c>
      <c r="AX32" s="453" t="str">
        <f>G32</f>
        <v>千葉市</v>
      </c>
    </row>
    <row r="33" spans="1:50" ht="32.1" customHeight="1">
      <c r="A33" s="1275"/>
      <c r="B33" s="1212"/>
      <c r="C33" s="1212"/>
      <c r="D33" s="1212"/>
      <c r="E33" s="1212"/>
      <c r="F33" s="1212"/>
      <c r="G33" s="1215"/>
      <c r="H33" s="1215"/>
      <c r="I33" s="1215"/>
      <c r="J33" s="1215"/>
      <c r="K33" s="1215"/>
      <c r="L33" s="1218"/>
      <c r="M33" s="471" t="s">
        <v>121</v>
      </c>
      <c r="N33" s="76" t="s">
        <v>157</v>
      </c>
      <c r="O33" s="472">
        <f>IFERROR(VLOOKUP(K32,【参考】数式用!$A$5:$J$37,MATCH(N33,【参考】数式用!$B$4:$J$4,0)+1,0),"")</f>
        <v>0</v>
      </c>
      <c r="P33" s="76" t="s">
        <v>157</v>
      </c>
      <c r="Q33" s="472">
        <f>IFERROR(VLOOKUP(K32,【参考】数式用!$A$5:$J$37,MATCH(P33,【参考】数式用!$B$4:$J$4,0)+1,0),"")</f>
        <v>0</v>
      </c>
      <c r="R33" s="97" t="s">
        <v>15</v>
      </c>
      <c r="S33" s="473">
        <v>6</v>
      </c>
      <c r="T33" s="98" t="s">
        <v>10</v>
      </c>
      <c r="U33" s="58">
        <v>4</v>
      </c>
      <c r="V33" s="98" t="s">
        <v>38</v>
      </c>
      <c r="W33" s="473">
        <v>6</v>
      </c>
      <c r="X33" s="98" t="s">
        <v>10</v>
      </c>
      <c r="Y33" s="58">
        <v>5</v>
      </c>
      <c r="Z33" s="98" t="s">
        <v>13</v>
      </c>
      <c r="AA33" s="474" t="s">
        <v>20</v>
      </c>
      <c r="AB33" s="475">
        <f t="shared" si="11"/>
        <v>2</v>
      </c>
      <c r="AC33" s="98" t="s">
        <v>33</v>
      </c>
      <c r="AD33" s="476">
        <f t="shared" ref="AD33" si="65">IFERROR(ROUNDDOWN(ROUND(L32*Q33,0),0)*AB33,"")</f>
        <v>0</v>
      </c>
      <c r="AE33" s="477">
        <f t="shared" ref="AE33" si="66">IFERROR(ROUNDDOWN(ROUND(L32*(Q33-O33),0),0)*AB33,"")</f>
        <v>0</v>
      </c>
      <c r="AF33" s="478"/>
      <c r="AG33" s="363"/>
      <c r="AH33" s="364"/>
      <c r="AI33" s="365"/>
      <c r="AJ33" s="366"/>
      <c r="AK33" s="367"/>
      <c r="AL33" s="368"/>
      <c r="AM33" s="479" t="str">
        <f t="shared" ref="AM33" si="67">IF(AO32="","",IF(OR(Y32=4,Y33=4,Y34=4),"！加算の要件上は問題ありませんが、算定期間の終わりが令和６年５月になっていません。区分変更の場合は、「基本情報入力シート」で同じ事業所を２行に分けて記入してください。",""))</f>
        <v/>
      </c>
      <c r="AN33" s="480"/>
      <c r="AO33" s="467" t="str">
        <f>IF(K32&lt;&gt;"","P列・R列に色付け","")</f>
        <v>P列・R列に色付け</v>
      </c>
      <c r="AX33" s="453" t="str">
        <f>G32</f>
        <v>千葉市</v>
      </c>
    </row>
    <row r="34" spans="1:50" ht="32.1" customHeight="1" thickBot="1">
      <c r="A34" s="1276"/>
      <c r="B34" s="1213"/>
      <c r="C34" s="1213"/>
      <c r="D34" s="1213"/>
      <c r="E34" s="1213"/>
      <c r="F34" s="1213"/>
      <c r="G34" s="1216"/>
      <c r="H34" s="1216"/>
      <c r="I34" s="1216"/>
      <c r="J34" s="1216"/>
      <c r="K34" s="1216"/>
      <c r="L34" s="1219"/>
      <c r="M34" s="481" t="s">
        <v>114</v>
      </c>
      <c r="N34" s="79" t="s">
        <v>158</v>
      </c>
      <c r="O34" s="482">
        <f>IFERROR(VLOOKUP(K32,【参考】数式用!$A$5:$J$37,MATCH(N34,【参考】数式用!$B$4:$J$4,0)+1,0),"")</f>
        <v>0</v>
      </c>
      <c r="P34" s="77" t="s">
        <v>133</v>
      </c>
      <c r="Q34" s="482">
        <f>IFERROR(VLOOKUP(K32,【参考】数式用!$A$5:$J$37,MATCH(P34,【参考】数式用!$B$4:$J$4,0)+1,0),"")</f>
        <v>1.0999999999999999E-2</v>
      </c>
      <c r="R34" s="483" t="s">
        <v>15</v>
      </c>
      <c r="S34" s="484">
        <v>6</v>
      </c>
      <c r="T34" s="485" t="s">
        <v>10</v>
      </c>
      <c r="U34" s="59">
        <v>4</v>
      </c>
      <c r="V34" s="485" t="s">
        <v>38</v>
      </c>
      <c r="W34" s="484">
        <v>6</v>
      </c>
      <c r="X34" s="485" t="s">
        <v>10</v>
      </c>
      <c r="Y34" s="59">
        <v>5</v>
      </c>
      <c r="Z34" s="485" t="s">
        <v>13</v>
      </c>
      <c r="AA34" s="486" t="s">
        <v>20</v>
      </c>
      <c r="AB34" s="487">
        <f t="shared" si="11"/>
        <v>2</v>
      </c>
      <c r="AC34" s="485" t="s">
        <v>33</v>
      </c>
      <c r="AD34" s="488">
        <f t="shared" ref="AD34" si="68">IFERROR(ROUNDDOWN(ROUND(L32*Q34,0),0)*AB34,"")</f>
        <v>279400</v>
      </c>
      <c r="AE34" s="489">
        <f t="shared" ref="AE34" si="69">IFERROR(ROUNDDOWN(ROUND(L32*(Q34-O34),0),0)*AB34,"")</f>
        <v>279400</v>
      </c>
      <c r="AF34" s="490">
        <f t="shared" ref="AF34" si="70">IF(AND(N34="ベア加算なし",P34="ベア加算"),AD34,0)</f>
        <v>279400</v>
      </c>
      <c r="AG34" s="369" t="s">
        <v>2379</v>
      </c>
      <c r="AH34" s="370"/>
      <c r="AI34" s="371"/>
      <c r="AJ34" s="372"/>
      <c r="AK34" s="373"/>
      <c r="AL34" s="374"/>
      <c r="AM34" s="491" t="str">
        <f t="shared" ref="AM34" si="71">IF(AO32="","",IF(OR(N32="",AND(N34="ベア加算なし",P34="ベア加算",AG34=""),AND(OR(P32="処遇加算Ⅰ",P32="処遇加算Ⅱ"),AH32=""),AND(P32="処遇加算Ⅲ",AI32=""),AND(P32="処遇加算Ⅰ",AJ32=""),AND(OR(P33="特定加算Ⅰ",P33="特定加算Ⅱ"),AK33=""),AND(P33="特定加算Ⅰ",AL33="")),"！記入が必要な欄（緑色、水色、黄色のセル）に空欄があります。空欄を埋めてください。",""))</f>
        <v/>
      </c>
      <c r="AO34" s="492" t="str">
        <f>IF(K32&lt;&gt;"","P列・R列に色付け","")</f>
        <v>P列・R列に色付け</v>
      </c>
      <c r="AP34" s="493"/>
      <c r="AQ34" s="493"/>
      <c r="AW34" s="494"/>
      <c r="AX34" s="453" t="str">
        <f>G32</f>
        <v>千葉市</v>
      </c>
    </row>
    <row r="35" spans="1:50" ht="32.1" customHeight="1">
      <c r="A35" s="1274">
        <v>8</v>
      </c>
      <c r="B35" s="1211" t="str">
        <f>IF(基本情報入力シート!C61="","",基本情報入力シート!C61)</f>
        <v/>
      </c>
      <c r="C35" s="1211"/>
      <c r="D35" s="1211"/>
      <c r="E35" s="1211"/>
      <c r="F35" s="1211"/>
      <c r="G35" s="1214" t="str">
        <f>IF(基本情報入力シート!M61="","",基本情報入力シート!M61)</f>
        <v/>
      </c>
      <c r="H35" s="1214" t="str">
        <f>IF(基本情報入力シート!R61="","",基本情報入力シート!R61)</f>
        <v/>
      </c>
      <c r="I35" s="1214" t="str">
        <f>IF(基本情報入力シート!W61="","",基本情報入力シート!W61)</f>
        <v/>
      </c>
      <c r="J35" s="1214" t="str">
        <f>IF(基本情報入力シート!X61="","",基本情報入力シート!X61)</f>
        <v/>
      </c>
      <c r="K35" s="1214" t="str">
        <f>IF(基本情報入力シート!Y61="","",基本情報入力シート!Y61)</f>
        <v/>
      </c>
      <c r="L35" s="1217" t="str">
        <f>IF(基本情報入力シート!AB61="","",基本情報入力シート!AB61)</f>
        <v/>
      </c>
      <c r="M35" s="457" t="s">
        <v>132</v>
      </c>
      <c r="N35" s="75"/>
      <c r="O35" s="458" t="str">
        <f>IFERROR(VLOOKUP(K35,【参考】数式用!$A$5:$J$37,MATCH(N35,【参考】数式用!$B$4:$J$4,0)+1,0),"")</f>
        <v/>
      </c>
      <c r="P35" s="75"/>
      <c r="Q35" s="458" t="str">
        <f>IFERROR(VLOOKUP(K35,【参考】数式用!$A$5:$J$37,MATCH(P35,【参考】数式用!$B$4:$J$4,0)+1,0),"")</f>
        <v/>
      </c>
      <c r="R35" s="459" t="s">
        <v>15</v>
      </c>
      <c r="S35" s="460">
        <v>6</v>
      </c>
      <c r="T35" s="126" t="s">
        <v>10</v>
      </c>
      <c r="U35" s="39">
        <v>4</v>
      </c>
      <c r="V35" s="126" t="s">
        <v>38</v>
      </c>
      <c r="W35" s="460">
        <v>6</v>
      </c>
      <c r="X35" s="126" t="s">
        <v>10</v>
      </c>
      <c r="Y35" s="39">
        <v>5</v>
      </c>
      <c r="Z35" s="126" t="s">
        <v>13</v>
      </c>
      <c r="AA35" s="461" t="s">
        <v>20</v>
      </c>
      <c r="AB35" s="462">
        <f t="shared" ref="AB35:AB46" si="72">IF(U35&gt;=1,(W35*12+Y35)-(S35*12+U35)+1,"")</f>
        <v>2</v>
      </c>
      <c r="AC35" s="126" t="s">
        <v>33</v>
      </c>
      <c r="AD35" s="463" t="str">
        <f t="shared" ref="AD35" si="73">IFERROR(ROUNDDOWN(ROUND(L35*Q35,0),0)*AB35,"")</f>
        <v/>
      </c>
      <c r="AE35" s="464" t="str">
        <f t="shared" si="37"/>
        <v/>
      </c>
      <c r="AF35" s="465"/>
      <c r="AG35" s="375"/>
      <c r="AH35" s="383"/>
      <c r="AI35" s="380"/>
      <c r="AJ35" s="381"/>
      <c r="AK35" s="361"/>
      <c r="AL35" s="362"/>
      <c r="AM35" s="466" t="str">
        <f t="shared" ref="AM35" si="74">IF(AO35="","",IF(Q35&lt;O35,"！加算の要件上は問題ありませんが、令和６年３月と比較して４・５月に加算率が下がる計画になっています。",""))</f>
        <v/>
      </c>
      <c r="AO35" s="467" t="str">
        <f>IF(K35&lt;&gt;"","P列・R列に色付け","")</f>
        <v/>
      </c>
      <c r="AP35" s="468" t="str">
        <f>IFERROR(VLOOKUP(K35,【参考】数式用!$AH$2:$AI$34,2,FALSE),"")</f>
        <v/>
      </c>
      <c r="AQ35" s="470" t="str">
        <f>P35&amp;P36&amp;P37</f>
        <v/>
      </c>
      <c r="AR35" s="468" t="str">
        <f t="shared" ref="AR35" si="75">IF(AF37&lt;&gt;0,IF(AG37="○","入力済","未入力"),"")</f>
        <v/>
      </c>
      <c r="AS35" s="469" t="str">
        <f>IF(OR(P35="処遇加算Ⅰ",P35="処遇加算Ⅱ"),IF(OR(AH35="○",AH35="令和６年度中に満たす"),"入力済","未入力"),"")</f>
        <v/>
      </c>
      <c r="AT35" s="470" t="str">
        <f>IF(P35="処遇加算Ⅲ",IF(AI35="○","入力済","未入力"),"")</f>
        <v/>
      </c>
      <c r="AU35" s="468" t="str">
        <f>IF(P35="処遇加算Ⅰ",IF(OR(AJ35="○",AJ35="令和６年度中に満たす"),"入力済","未入力"),"")</f>
        <v/>
      </c>
      <c r="AV35" s="468" t="str">
        <f t="shared" ref="AV35" si="76">IF(OR(P36="特定加算Ⅰ",P36="特定加算Ⅱ"),1,"")</f>
        <v/>
      </c>
      <c r="AW35" s="453" t="str">
        <f>IF(P36="特定加算Ⅰ",IF(AL36="","未入力","入力済"),"")</f>
        <v/>
      </c>
      <c r="AX35" s="453" t="str">
        <f>G35</f>
        <v/>
      </c>
    </row>
    <row r="36" spans="1:50" ht="32.1" customHeight="1">
      <c r="A36" s="1275"/>
      <c r="B36" s="1212"/>
      <c r="C36" s="1212"/>
      <c r="D36" s="1212"/>
      <c r="E36" s="1212"/>
      <c r="F36" s="1212"/>
      <c r="G36" s="1215"/>
      <c r="H36" s="1215"/>
      <c r="I36" s="1215"/>
      <c r="J36" s="1215"/>
      <c r="K36" s="1215"/>
      <c r="L36" s="1218"/>
      <c r="M36" s="471" t="s">
        <v>121</v>
      </c>
      <c r="N36" s="76"/>
      <c r="O36" s="472" t="str">
        <f>IFERROR(VLOOKUP(K35,【参考】数式用!$A$5:$J$37,MATCH(N36,【参考】数式用!$B$4:$J$4,0)+1,0),"")</f>
        <v/>
      </c>
      <c r="P36" s="76"/>
      <c r="Q36" s="472" t="str">
        <f>IFERROR(VLOOKUP(K35,【参考】数式用!$A$5:$J$37,MATCH(P36,【参考】数式用!$B$4:$J$4,0)+1,0),"")</f>
        <v/>
      </c>
      <c r="R36" s="97" t="s">
        <v>15</v>
      </c>
      <c r="S36" s="473">
        <v>6</v>
      </c>
      <c r="T36" s="98" t="s">
        <v>10</v>
      </c>
      <c r="U36" s="58">
        <v>4</v>
      </c>
      <c r="V36" s="98" t="s">
        <v>38</v>
      </c>
      <c r="W36" s="473">
        <v>6</v>
      </c>
      <c r="X36" s="98" t="s">
        <v>10</v>
      </c>
      <c r="Y36" s="58">
        <v>5</v>
      </c>
      <c r="Z36" s="98" t="s">
        <v>13</v>
      </c>
      <c r="AA36" s="474" t="s">
        <v>20</v>
      </c>
      <c r="AB36" s="475">
        <f t="shared" si="72"/>
        <v>2</v>
      </c>
      <c r="AC36" s="98" t="s">
        <v>33</v>
      </c>
      <c r="AD36" s="476" t="str">
        <f t="shared" ref="AD36" si="77">IFERROR(ROUNDDOWN(ROUND(L35*Q36,0),0)*AB36,"")</f>
        <v/>
      </c>
      <c r="AE36" s="477" t="str">
        <f t="shared" si="42"/>
        <v/>
      </c>
      <c r="AF36" s="478"/>
      <c r="AG36" s="363"/>
      <c r="AH36" s="364"/>
      <c r="AI36" s="365"/>
      <c r="AJ36" s="366"/>
      <c r="AK36" s="367"/>
      <c r="AL36" s="368"/>
      <c r="AM36" s="479" t="str">
        <f t="shared" ref="AM36" si="78">IF(AO35="","",IF(OR(Y35=4,Y36=4,Y37=4),"！加算の要件上は問題ありませんが、算定期間の終わりが令和６年５月になっていません。区分変更の場合は、「基本情報入力シート」で同じ事業所を２行に分けて記入してください。",""))</f>
        <v/>
      </c>
      <c r="AN36" s="480"/>
      <c r="AO36" s="467" t="str">
        <f>IF(K35&lt;&gt;"","P列・R列に色付け","")</f>
        <v/>
      </c>
      <c r="AX36" s="453" t="str">
        <f>G35</f>
        <v/>
      </c>
    </row>
    <row r="37" spans="1:50" ht="32.1" customHeight="1" thickBot="1">
      <c r="A37" s="1276"/>
      <c r="B37" s="1213"/>
      <c r="C37" s="1277"/>
      <c r="D37" s="1213"/>
      <c r="E37" s="1213"/>
      <c r="F37" s="1213"/>
      <c r="G37" s="1216"/>
      <c r="H37" s="1216"/>
      <c r="I37" s="1216"/>
      <c r="J37" s="1216"/>
      <c r="K37" s="1216"/>
      <c r="L37" s="1219"/>
      <c r="M37" s="481" t="s">
        <v>114</v>
      </c>
      <c r="N37" s="79"/>
      <c r="O37" s="482" t="str">
        <f>IFERROR(VLOOKUP(K35,【参考】数式用!$A$5:$J$37,MATCH(N37,【参考】数式用!$B$4:$J$4,0)+1,0),"")</f>
        <v/>
      </c>
      <c r="P37" s="77"/>
      <c r="Q37" s="482" t="str">
        <f>IFERROR(VLOOKUP(K35,【参考】数式用!$A$5:$J$37,MATCH(P37,【参考】数式用!$B$4:$J$4,0)+1,0),"")</f>
        <v/>
      </c>
      <c r="R37" s="483" t="s">
        <v>15</v>
      </c>
      <c r="S37" s="484">
        <v>6</v>
      </c>
      <c r="T37" s="485" t="s">
        <v>10</v>
      </c>
      <c r="U37" s="59">
        <v>4</v>
      </c>
      <c r="V37" s="485" t="s">
        <v>38</v>
      </c>
      <c r="W37" s="484">
        <v>6</v>
      </c>
      <c r="X37" s="485" t="s">
        <v>10</v>
      </c>
      <c r="Y37" s="59">
        <v>5</v>
      </c>
      <c r="Z37" s="485" t="s">
        <v>13</v>
      </c>
      <c r="AA37" s="486" t="s">
        <v>20</v>
      </c>
      <c r="AB37" s="487">
        <f t="shared" si="72"/>
        <v>2</v>
      </c>
      <c r="AC37" s="485" t="s">
        <v>33</v>
      </c>
      <c r="AD37" s="488" t="str">
        <f t="shared" ref="AD37" si="79">IFERROR(ROUNDDOWN(ROUND(L35*Q37,0),0)*AB37,"")</f>
        <v/>
      </c>
      <c r="AE37" s="489" t="str">
        <f t="shared" si="45"/>
        <v/>
      </c>
      <c r="AF37" s="490">
        <f t="shared" ref="AF37" si="80">IF(AND(N37="ベア加算なし",P37="ベア加算"),AD37,0)</f>
        <v>0</v>
      </c>
      <c r="AG37" s="369"/>
      <c r="AH37" s="370"/>
      <c r="AI37" s="371"/>
      <c r="AJ37" s="372"/>
      <c r="AK37" s="373"/>
      <c r="AL37" s="374"/>
      <c r="AM37" s="491" t="str">
        <f t="shared" ref="AM37" si="81">IF(AO35="","",IF(OR(N35="",AND(N37="ベア加算なし",P37="ベア加算",AG37=""),AND(OR(P35="処遇加算Ⅰ",P35="処遇加算Ⅱ"),AH35=""),AND(P35="処遇加算Ⅲ",AI35=""),AND(P35="処遇加算Ⅰ",AJ35=""),AND(OR(P36="特定加算Ⅰ",P36="特定加算Ⅱ"),AK36=""),AND(P36="特定加算Ⅰ",AL36="")),"！記入が必要な欄（緑色、水色、黄色のセル）に空欄があります。空欄を埋めてください。",""))</f>
        <v/>
      </c>
      <c r="AO37" s="492" t="str">
        <f>IF(K35&lt;&gt;"","P列・R列に色付け","")</f>
        <v/>
      </c>
      <c r="AP37" s="493"/>
      <c r="AQ37" s="493"/>
      <c r="AW37" s="494"/>
      <c r="AX37" s="453" t="str">
        <f>G35</f>
        <v/>
      </c>
    </row>
    <row r="38" spans="1:50" ht="32.1" customHeight="1">
      <c r="A38" s="1274">
        <v>9</v>
      </c>
      <c r="B38" s="1211" t="str">
        <f>IF(基本情報入力シート!C62="","",基本情報入力シート!C62)</f>
        <v/>
      </c>
      <c r="C38" s="1211"/>
      <c r="D38" s="1211"/>
      <c r="E38" s="1211"/>
      <c r="F38" s="1211"/>
      <c r="G38" s="1214" t="str">
        <f>IF(基本情報入力シート!M62="","",基本情報入力シート!M62)</f>
        <v/>
      </c>
      <c r="H38" s="1214" t="str">
        <f>IF(基本情報入力シート!R62="","",基本情報入力シート!R62)</f>
        <v/>
      </c>
      <c r="I38" s="1214" t="str">
        <f>IF(基本情報入力シート!W62="","",基本情報入力シート!W62)</f>
        <v/>
      </c>
      <c r="J38" s="1214" t="str">
        <f>IF(基本情報入力シート!X62="","",基本情報入力シート!X62)</f>
        <v/>
      </c>
      <c r="K38" s="1214" t="str">
        <f>IF(基本情報入力シート!Y62="","",基本情報入力シート!Y62)</f>
        <v/>
      </c>
      <c r="L38" s="1217" t="str">
        <f>IF(基本情報入力シート!AB62="","",基本情報入力シート!AB62)</f>
        <v/>
      </c>
      <c r="M38" s="457" t="s">
        <v>132</v>
      </c>
      <c r="N38" s="75"/>
      <c r="O38" s="458" t="str">
        <f>IFERROR(VLOOKUP(K38,【参考】数式用!$A$5:$J$37,MATCH(N38,【参考】数式用!$B$4:$J$4,0)+1,0),"")</f>
        <v/>
      </c>
      <c r="P38" s="75"/>
      <c r="Q38" s="458" t="str">
        <f>IFERROR(VLOOKUP(K38,【参考】数式用!$A$5:$J$37,MATCH(P38,【参考】数式用!$B$4:$J$4,0)+1,0),"")</f>
        <v/>
      </c>
      <c r="R38" s="459" t="s">
        <v>15</v>
      </c>
      <c r="S38" s="460">
        <v>6</v>
      </c>
      <c r="T38" s="126" t="s">
        <v>10</v>
      </c>
      <c r="U38" s="39">
        <v>4</v>
      </c>
      <c r="V38" s="126" t="s">
        <v>38</v>
      </c>
      <c r="W38" s="460">
        <v>6</v>
      </c>
      <c r="X38" s="126" t="s">
        <v>10</v>
      </c>
      <c r="Y38" s="39">
        <v>5</v>
      </c>
      <c r="Z38" s="126" t="s">
        <v>13</v>
      </c>
      <c r="AA38" s="461" t="s">
        <v>20</v>
      </c>
      <c r="AB38" s="462">
        <f t="shared" si="72"/>
        <v>2</v>
      </c>
      <c r="AC38" s="126" t="s">
        <v>33</v>
      </c>
      <c r="AD38" s="463" t="str">
        <f t="shared" ref="AD38" si="82">IFERROR(ROUNDDOWN(ROUND(L38*Q38,0),0)*AB38,"")</f>
        <v/>
      </c>
      <c r="AE38" s="464" t="str">
        <f t="shared" si="49"/>
        <v/>
      </c>
      <c r="AF38" s="465"/>
      <c r="AG38" s="375"/>
      <c r="AH38" s="383"/>
      <c r="AI38" s="380"/>
      <c r="AJ38" s="381"/>
      <c r="AK38" s="361"/>
      <c r="AL38" s="362"/>
      <c r="AM38" s="466" t="str">
        <f t="shared" ref="AM38" si="83">IF(AO38="","",IF(Q38&lt;O38,"！加算の要件上は問題ありませんが、令和６年３月と比較して４・５月に加算率が下がる計画になっています。",""))</f>
        <v/>
      </c>
      <c r="AO38" s="467" t="str">
        <f>IF(K38&lt;&gt;"","P列・R列に色付け","")</f>
        <v/>
      </c>
      <c r="AP38" s="468" t="str">
        <f>IFERROR(VLOOKUP(K38,【参考】数式用!$AH$2:$AI$34,2,FALSE),"")</f>
        <v/>
      </c>
      <c r="AQ38" s="470" t="str">
        <f>P38&amp;P39&amp;P40</f>
        <v/>
      </c>
      <c r="AR38" s="468" t="str">
        <f t="shared" ref="AR38" si="84">IF(AF40&lt;&gt;0,IF(AG40="○","入力済","未入力"),"")</f>
        <v/>
      </c>
      <c r="AS38" s="469" t="str">
        <f>IF(OR(P38="処遇加算Ⅰ",P38="処遇加算Ⅱ"),IF(OR(AH38="○",AH38="令和６年度中に満たす"),"入力済","未入力"),"")</f>
        <v/>
      </c>
      <c r="AT38" s="470" t="str">
        <f>IF(P38="処遇加算Ⅲ",IF(AI38="○","入力済","未入力"),"")</f>
        <v/>
      </c>
      <c r="AU38" s="468" t="str">
        <f>IF(P38="処遇加算Ⅰ",IF(OR(AJ38="○",AJ38="令和６年度中に満たす"),"入力済","未入力"),"")</f>
        <v/>
      </c>
      <c r="AV38" s="468" t="str">
        <f t="shared" ref="AV38" si="85">IF(OR(P39="特定加算Ⅰ",P39="特定加算Ⅱ"),1,"")</f>
        <v/>
      </c>
      <c r="AW38" s="453" t="str">
        <f>IF(P39="特定加算Ⅰ",IF(AL39="","未入力","入力済"),"")</f>
        <v/>
      </c>
      <c r="AX38" s="453" t="str">
        <f>G38</f>
        <v/>
      </c>
    </row>
    <row r="39" spans="1:50" ht="32.1" customHeight="1">
      <c r="A39" s="1275"/>
      <c r="B39" s="1212"/>
      <c r="C39" s="1212"/>
      <c r="D39" s="1212"/>
      <c r="E39" s="1212"/>
      <c r="F39" s="1212"/>
      <c r="G39" s="1215"/>
      <c r="H39" s="1215"/>
      <c r="I39" s="1215"/>
      <c r="J39" s="1215"/>
      <c r="K39" s="1215"/>
      <c r="L39" s="1218"/>
      <c r="M39" s="471" t="s">
        <v>121</v>
      </c>
      <c r="N39" s="76"/>
      <c r="O39" s="472" t="str">
        <f>IFERROR(VLOOKUP(K38,【参考】数式用!$A$5:$J$37,MATCH(N39,【参考】数式用!$B$4:$J$4,0)+1,0),"")</f>
        <v/>
      </c>
      <c r="P39" s="76"/>
      <c r="Q39" s="472" t="str">
        <f>IFERROR(VLOOKUP(K38,【参考】数式用!$A$5:$J$37,MATCH(P39,【参考】数式用!$B$4:$J$4,0)+1,0),"")</f>
        <v/>
      </c>
      <c r="R39" s="97" t="s">
        <v>15</v>
      </c>
      <c r="S39" s="473">
        <v>6</v>
      </c>
      <c r="T39" s="98" t="s">
        <v>10</v>
      </c>
      <c r="U39" s="58">
        <v>4</v>
      </c>
      <c r="V39" s="98" t="s">
        <v>38</v>
      </c>
      <c r="W39" s="473">
        <v>6</v>
      </c>
      <c r="X39" s="98" t="s">
        <v>10</v>
      </c>
      <c r="Y39" s="58">
        <v>5</v>
      </c>
      <c r="Z39" s="98" t="s">
        <v>13</v>
      </c>
      <c r="AA39" s="474" t="s">
        <v>20</v>
      </c>
      <c r="AB39" s="475">
        <f t="shared" si="72"/>
        <v>2</v>
      </c>
      <c r="AC39" s="98" t="s">
        <v>33</v>
      </c>
      <c r="AD39" s="476" t="str">
        <f t="shared" ref="AD39" si="86">IFERROR(ROUNDDOWN(ROUND(L38*Q39,0),0)*AB39,"")</f>
        <v/>
      </c>
      <c r="AE39" s="477" t="str">
        <f t="shared" si="54"/>
        <v/>
      </c>
      <c r="AF39" s="478"/>
      <c r="AG39" s="363"/>
      <c r="AH39" s="364"/>
      <c r="AI39" s="365"/>
      <c r="AJ39" s="366"/>
      <c r="AK39" s="367"/>
      <c r="AL39" s="368"/>
      <c r="AM39" s="479" t="str">
        <f t="shared" ref="AM39" si="87">IF(AO38="","",IF(OR(Y38=4,Y39=4,Y40=4),"！加算の要件上は問題ありませんが、算定期間の終わりが令和６年５月になっていません。区分変更の場合は、「基本情報入力シート」で同じ事業所を２行に分けて記入してください。",""))</f>
        <v/>
      </c>
      <c r="AN39" s="480"/>
      <c r="AO39" s="467" t="str">
        <f>IF(K38&lt;&gt;"","P列・R列に色付け","")</f>
        <v/>
      </c>
      <c r="AX39" s="453" t="str">
        <f>G38</f>
        <v/>
      </c>
    </row>
    <row r="40" spans="1:50" ht="32.1" customHeight="1" thickBot="1">
      <c r="A40" s="1303"/>
      <c r="B40" s="1293"/>
      <c r="C40" s="1293"/>
      <c r="D40" s="1293"/>
      <c r="E40" s="1293"/>
      <c r="F40" s="1293"/>
      <c r="G40" s="1292"/>
      <c r="H40" s="1292"/>
      <c r="I40" s="1292"/>
      <c r="J40" s="1292"/>
      <c r="K40" s="1292"/>
      <c r="L40" s="1250"/>
      <c r="M40" s="495" t="s">
        <v>114</v>
      </c>
      <c r="N40" s="79"/>
      <c r="O40" s="482" t="str">
        <f>IFERROR(VLOOKUP(K38,【参考】数式用!$A$5:$J$37,MATCH(N40,【参考】数式用!$B$4:$J$4,0)+1,0),"")</f>
        <v/>
      </c>
      <c r="P40" s="79"/>
      <c r="Q40" s="482" t="str">
        <f>IFERROR(VLOOKUP(K38,【参考】数式用!$A$5:$J$37,MATCH(P40,【参考】数式用!$B$4:$J$4,0)+1,0),"")</f>
        <v/>
      </c>
      <c r="R40" s="500" t="s">
        <v>15</v>
      </c>
      <c r="S40" s="501">
        <v>6</v>
      </c>
      <c r="T40" s="135" t="s">
        <v>10</v>
      </c>
      <c r="U40" s="69">
        <v>4</v>
      </c>
      <c r="V40" s="135" t="s">
        <v>38</v>
      </c>
      <c r="W40" s="501">
        <v>6</v>
      </c>
      <c r="X40" s="135" t="s">
        <v>10</v>
      </c>
      <c r="Y40" s="69">
        <v>5</v>
      </c>
      <c r="Z40" s="135" t="s">
        <v>13</v>
      </c>
      <c r="AA40" s="502" t="s">
        <v>20</v>
      </c>
      <c r="AB40" s="503">
        <f t="shared" si="72"/>
        <v>2</v>
      </c>
      <c r="AC40" s="135" t="s">
        <v>33</v>
      </c>
      <c r="AD40" s="488" t="str">
        <f t="shared" ref="AD40" si="88">IFERROR(ROUNDDOWN(ROUND(L38*Q40,0),0)*AB40,"")</f>
        <v/>
      </c>
      <c r="AE40" s="489" t="str">
        <f t="shared" si="57"/>
        <v/>
      </c>
      <c r="AF40" s="490">
        <f t="shared" ref="AF40" si="89">IF(AND(N40="ベア加算なし",P40="ベア加算"),AD40,0)</f>
        <v>0</v>
      </c>
      <c r="AG40" s="385"/>
      <c r="AH40" s="386"/>
      <c r="AI40" s="387"/>
      <c r="AJ40" s="388"/>
      <c r="AK40" s="389"/>
      <c r="AL40" s="390"/>
      <c r="AM40" s="491" t="str">
        <f t="shared" ref="AM40" si="90">IF(AO38="","",IF(OR(N38="",AND(N40="ベア加算なし",P40="ベア加算",AG40=""),AND(OR(P38="処遇加算Ⅰ",P38="処遇加算Ⅱ"),AH38=""),AND(P38="処遇加算Ⅲ",AI38=""),AND(P38="処遇加算Ⅰ",AJ38=""),AND(OR(P39="特定加算Ⅰ",P39="特定加算Ⅱ"),AK39=""),AND(P39="特定加算Ⅰ",AL39="")),"！記入が必要な欄（緑色、水色、黄色のセル）に空欄があります。空欄を埋めてください。",""))</f>
        <v/>
      </c>
      <c r="AO40" s="492" t="str">
        <f>IF(K38&lt;&gt;"","P列・R列に色付け","")</f>
        <v/>
      </c>
      <c r="AP40" s="493"/>
      <c r="AQ40" s="493"/>
      <c r="AW40" s="494"/>
      <c r="AX40" s="453" t="str">
        <f>G38</f>
        <v/>
      </c>
    </row>
    <row r="41" spans="1:50" ht="32.1" customHeight="1">
      <c r="A41" s="1274">
        <v>10</v>
      </c>
      <c r="B41" s="1211" t="str">
        <f>IF(基本情報入力シート!C63="","",基本情報入力シート!C63)</f>
        <v/>
      </c>
      <c r="C41" s="1211"/>
      <c r="D41" s="1211"/>
      <c r="E41" s="1211"/>
      <c r="F41" s="1211"/>
      <c r="G41" s="1214" t="str">
        <f>IF(基本情報入力シート!M63="","",基本情報入力シート!M63)</f>
        <v/>
      </c>
      <c r="H41" s="1214" t="str">
        <f>IF(基本情報入力シート!R63="","",基本情報入力シート!R63)</f>
        <v/>
      </c>
      <c r="I41" s="1214" t="str">
        <f>IF(基本情報入力シート!W63="","",基本情報入力シート!W63)</f>
        <v/>
      </c>
      <c r="J41" s="1214" t="str">
        <f>IF(基本情報入力シート!X63="","",基本情報入力シート!X63)</f>
        <v/>
      </c>
      <c r="K41" s="1214" t="str">
        <f>IF(基本情報入力シート!Y63="","",基本情報入力シート!Y63)</f>
        <v/>
      </c>
      <c r="L41" s="1217" t="str">
        <f>IF(基本情報入力シート!AB63="","",基本情報入力シート!AB63)</f>
        <v/>
      </c>
      <c r="M41" s="457" t="s">
        <v>132</v>
      </c>
      <c r="N41" s="75"/>
      <c r="O41" s="458" t="str">
        <f>IFERROR(VLOOKUP(K41,【参考】数式用!$A$5:$J$37,MATCH(N41,【参考】数式用!$B$4:$J$4,0)+1,0),"")</f>
        <v/>
      </c>
      <c r="P41" s="75"/>
      <c r="Q41" s="458" t="str">
        <f>IFERROR(VLOOKUP(K41,【参考】数式用!$A$5:$J$37,MATCH(P41,【参考】数式用!$B$4:$J$4,0)+1,0),"")</f>
        <v/>
      </c>
      <c r="R41" s="459" t="s">
        <v>15</v>
      </c>
      <c r="S41" s="460">
        <v>6</v>
      </c>
      <c r="T41" s="126" t="s">
        <v>10</v>
      </c>
      <c r="U41" s="39">
        <v>4</v>
      </c>
      <c r="V41" s="126" t="s">
        <v>38</v>
      </c>
      <c r="W41" s="460">
        <v>6</v>
      </c>
      <c r="X41" s="126" t="s">
        <v>10</v>
      </c>
      <c r="Y41" s="39">
        <v>5</v>
      </c>
      <c r="Z41" s="126" t="s">
        <v>13</v>
      </c>
      <c r="AA41" s="461" t="s">
        <v>20</v>
      </c>
      <c r="AB41" s="462">
        <f t="shared" si="72"/>
        <v>2</v>
      </c>
      <c r="AC41" s="126" t="s">
        <v>33</v>
      </c>
      <c r="AD41" s="463" t="str">
        <f t="shared" ref="AD41" si="91">IFERROR(ROUNDDOWN(ROUND(L41*Q41,0),0)*AB41,"")</f>
        <v/>
      </c>
      <c r="AE41" s="464" t="str">
        <f t="shared" ref="AE41" si="92">IFERROR(ROUNDDOWN(ROUND(L41*(Q41-O41),0),0)*AB41,"")</f>
        <v/>
      </c>
      <c r="AF41" s="465"/>
      <c r="AG41" s="375"/>
      <c r="AH41" s="383"/>
      <c r="AI41" s="380"/>
      <c r="AJ41" s="381"/>
      <c r="AK41" s="361"/>
      <c r="AL41" s="362"/>
      <c r="AM41" s="466" t="str">
        <f t="shared" ref="AM41" si="93">IF(AO41="","",IF(Q41&lt;O41,"！加算の要件上は問題ありませんが、令和６年３月と比較して４・５月に加算率が下がる計画になっています。",""))</f>
        <v/>
      </c>
      <c r="AO41" s="467" t="str">
        <f>IF(K41&lt;&gt;"","P列・R列に色付け","")</f>
        <v/>
      </c>
      <c r="AP41" s="468" t="str">
        <f>IFERROR(VLOOKUP(K41,【参考】数式用!$AH$2:$AI$34,2,FALSE),"")</f>
        <v/>
      </c>
      <c r="AQ41" s="470" t="str">
        <f>P41&amp;P42&amp;P43</f>
        <v/>
      </c>
      <c r="AR41" s="468" t="str">
        <f t="shared" ref="AR41" si="94">IF(AF43&lt;&gt;0,IF(AG43="○","入力済","未入力"),"")</f>
        <v/>
      </c>
      <c r="AS41" s="469" t="str">
        <f>IF(OR(P41="処遇加算Ⅰ",P41="処遇加算Ⅱ"),IF(OR(AH41="○",AH41="令和６年度中に満たす"),"入力済","未入力"),"")</f>
        <v/>
      </c>
      <c r="AT41" s="470" t="str">
        <f>IF(P41="処遇加算Ⅲ",IF(AI41="○","入力済","未入力"),"")</f>
        <v/>
      </c>
      <c r="AU41" s="468" t="str">
        <f>IF(P41="処遇加算Ⅰ",IF(OR(AJ41="○",AJ41="令和６年度中に満たす"),"入力済","未入力"),"")</f>
        <v/>
      </c>
      <c r="AV41" s="468" t="str">
        <f t="shared" ref="AV41" si="95">IF(OR(P42="特定加算Ⅰ",P42="特定加算Ⅱ"),1,"")</f>
        <v/>
      </c>
      <c r="AW41" s="453" t="str">
        <f>IF(P42="特定加算Ⅰ",IF(AL42="","未入力","入力済"),"")</f>
        <v/>
      </c>
      <c r="AX41" s="453" t="str">
        <f>G41</f>
        <v/>
      </c>
    </row>
    <row r="42" spans="1:50" ht="32.1" customHeight="1">
      <c r="A42" s="1275"/>
      <c r="B42" s="1212"/>
      <c r="C42" s="1212"/>
      <c r="D42" s="1212"/>
      <c r="E42" s="1212"/>
      <c r="F42" s="1212"/>
      <c r="G42" s="1215"/>
      <c r="H42" s="1215"/>
      <c r="I42" s="1215"/>
      <c r="J42" s="1215"/>
      <c r="K42" s="1215"/>
      <c r="L42" s="1218"/>
      <c r="M42" s="471" t="s">
        <v>121</v>
      </c>
      <c r="N42" s="76"/>
      <c r="O42" s="472" t="str">
        <f>IFERROR(VLOOKUP(K41,【参考】数式用!$A$5:$J$37,MATCH(N42,【参考】数式用!$B$4:$J$4,0)+1,0),"")</f>
        <v/>
      </c>
      <c r="P42" s="76"/>
      <c r="Q42" s="472" t="str">
        <f>IFERROR(VLOOKUP(K41,【参考】数式用!$A$5:$J$37,MATCH(P42,【参考】数式用!$B$4:$J$4,0)+1,0),"")</f>
        <v/>
      </c>
      <c r="R42" s="97" t="s">
        <v>15</v>
      </c>
      <c r="S42" s="473">
        <v>6</v>
      </c>
      <c r="T42" s="98" t="s">
        <v>10</v>
      </c>
      <c r="U42" s="58">
        <v>4</v>
      </c>
      <c r="V42" s="98" t="s">
        <v>38</v>
      </c>
      <c r="W42" s="473">
        <v>6</v>
      </c>
      <c r="X42" s="98" t="s">
        <v>10</v>
      </c>
      <c r="Y42" s="58">
        <v>5</v>
      </c>
      <c r="Z42" s="98" t="s">
        <v>13</v>
      </c>
      <c r="AA42" s="474" t="s">
        <v>20</v>
      </c>
      <c r="AB42" s="475">
        <f t="shared" si="72"/>
        <v>2</v>
      </c>
      <c r="AC42" s="98" t="s">
        <v>33</v>
      </c>
      <c r="AD42" s="476" t="str">
        <f t="shared" ref="AD42" si="96">IFERROR(ROUNDDOWN(ROUND(L41*Q42,0),0)*AB42,"")</f>
        <v/>
      </c>
      <c r="AE42" s="477" t="str">
        <f t="shared" ref="AE42" si="97">IFERROR(ROUNDDOWN(ROUND(L41*(Q42-O42),0),0)*AB42,"")</f>
        <v/>
      </c>
      <c r="AF42" s="478"/>
      <c r="AG42" s="363"/>
      <c r="AH42" s="364"/>
      <c r="AI42" s="365"/>
      <c r="AJ42" s="366"/>
      <c r="AK42" s="367"/>
      <c r="AL42" s="368"/>
      <c r="AM42" s="479" t="str">
        <f t="shared" ref="AM42" si="98">IF(AO41="","",IF(OR(Y41=4,Y42=4,Y43=4),"！加算の要件上は問題ありませんが、算定期間の終わりが令和６年５月になっていません。区分変更の場合は、「基本情報入力シート」で同じ事業所を２行に分けて記入してください。",""))</f>
        <v/>
      </c>
      <c r="AN42" s="480"/>
      <c r="AO42" s="467" t="str">
        <f>IF(K41&lt;&gt;"","P列・R列に色付け","")</f>
        <v/>
      </c>
      <c r="AX42" s="453" t="str">
        <f>G41</f>
        <v/>
      </c>
    </row>
    <row r="43" spans="1:50" ht="32.1" customHeight="1" thickBot="1">
      <c r="A43" s="1276"/>
      <c r="B43" s="1213"/>
      <c r="C43" s="1213"/>
      <c r="D43" s="1213"/>
      <c r="E43" s="1213"/>
      <c r="F43" s="1213"/>
      <c r="G43" s="1216"/>
      <c r="H43" s="1216"/>
      <c r="I43" s="1216"/>
      <c r="J43" s="1216"/>
      <c r="K43" s="1216"/>
      <c r="L43" s="1219"/>
      <c r="M43" s="481" t="s">
        <v>114</v>
      </c>
      <c r="N43" s="77"/>
      <c r="O43" s="482" t="str">
        <f>IFERROR(VLOOKUP(K41,【参考】数式用!$A$5:$J$37,MATCH(N43,【参考】数式用!$B$4:$J$4,0)+1,0),"")</f>
        <v/>
      </c>
      <c r="P43" s="77"/>
      <c r="Q43" s="482" t="str">
        <f>IFERROR(VLOOKUP(K41,【参考】数式用!$A$5:$J$37,MATCH(P43,【参考】数式用!$B$4:$J$4,0)+1,0),"")</f>
        <v/>
      </c>
      <c r="R43" s="483" t="s">
        <v>15</v>
      </c>
      <c r="S43" s="484">
        <v>6</v>
      </c>
      <c r="T43" s="485" t="s">
        <v>10</v>
      </c>
      <c r="U43" s="59">
        <v>4</v>
      </c>
      <c r="V43" s="485" t="s">
        <v>38</v>
      </c>
      <c r="W43" s="484">
        <v>6</v>
      </c>
      <c r="X43" s="485" t="s">
        <v>10</v>
      </c>
      <c r="Y43" s="59">
        <v>5</v>
      </c>
      <c r="Z43" s="485" t="s">
        <v>13</v>
      </c>
      <c r="AA43" s="486" t="s">
        <v>20</v>
      </c>
      <c r="AB43" s="487">
        <f t="shared" si="72"/>
        <v>2</v>
      </c>
      <c r="AC43" s="485" t="s">
        <v>33</v>
      </c>
      <c r="AD43" s="488" t="str">
        <f t="shared" ref="AD43" si="99">IFERROR(ROUNDDOWN(ROUND(L41*Q43,0),0)*AB43,"")</f>
        <v/>
      </c>
      <c r="AE43" s="489" t="str">
        <f t="shared" ref="AE43" si="100">IFERROR(ROUNDDOWN(ROUND(L41*(Q43-O43),0),0)*AB43,"")</f>
        <v/>
      </c>
      <c r="AF43" s="490">
        <f t="shared" ref="AF43" si="101">IF(AND(N43="ベア加算なし",P43="ベア加算"),AD43,0)</f>
        <v>0</v>
      </c>
      <c r="AG43" s="369"/>
      <c r="AH43" s="370"/>
      <c r="AI43" s="371"/>
      <c r="AJ43" s="372"/>
      <c r="AK43" s="373"/>
      <c r="AL43" s="374"/>
      <c r="AM43" s="491" t="str">
        <f t="shared" ref="AM43" si="102">IF(AO41="","",IF(OR(N41="",AND(N43="ベア加算なし",P43="ベア加算",AG43=""),AND(OR(P41="処遇加算Ⅰ",P41="処遇加算Ⅱ"),AH41=""),AND(P41="処遇加算Ⅲ",AI41=""),AND(P41="処遇加算Ⅰ",AJ41=""),AND(OR(P42="特定加算Ⅰ",P42="特定加算Ⅱ"),AK42=""),AND(P42="特定加算Ⅰ",AL42="")),"！記入が必要な欄（緑色、水色、黄色のセル）に空欄があります。空欄を埋めてください。",""))</f>
        <v/>
      </c>
      <c r="AO43" s="492" t="str">
        <f>IF(K41&lt;&gt;"","P列・R列に色付け","")</f>
        <v/>
      </c>
      <c r="AP43" s="493"/>
      <c r="AQ43" s="493"/>
      <c r="AW43" s="494"/>
      <c r="AX43" s="453" t="str">
        <f>G41</f>
        <v/>
      </c>
    </row>
    <row r="44" spans="1:50" ht="32.1" customHeight="1">
      <c r="A44" s="1301">
        <v>11</v>
      </c>
      <c r="B44" s="1302" t="str">
        <f>IF(基本情報入力シート!C64="","",基本情報入力シート!C64)</f>
        <v/>
      </c>
      <c r="C44" s="1302"/>
      <c r="D44" s="1302"/>
      <c r="E44" s="1302"/>
      <c r="F44" s="1302"/>
      <c r="G44" s="1291" t="str">
        <f>IF(基本情報入力シート!M64="","",基本情報入力シート!M64)</f>
        <v/>
      </c>
      <c r="H44" s="1291" t="str">
        <f>IF(基本情報入力シート!R64="","",基本情報入力シート!R64)</f>
        <v/>
      </c>
      <c r="I44" s="1291" t="str">
        <f>IF(基本情報入力シート!W64="","",基本情報入力シート!W64)</f>
        <v/>
      </c>
      <c r="J44" s="1291" t="str">
        <f>IF(基本情報入力シート!X64="","",基本情報入力シート!X64)</f>
        <v/>
      </c>
      <c r="K44" s="1291" t="str">
        <f>IF(基本情報入力シート!Y64="","",基本情報入力シート!Y64)</f>
        <v/>
      </c>
      <c r="L44" s="1249" t="str">
        <f>IF(基本情報入力シート!AB64="","",基本情報入力シート!AB64)</f>
        <v/>
      </c>
      <c r="M44" s="495" t="s">
        <v>132</v>
      </c>
      <c r="N44" s="78"/>
      <c r="O44" s="458" t="str">
        <f>IFERROR(VLOOKUP(K44,【参考】数式用!$A$5:$J$37,MATCH(N44,【参考】数式用!$B$4:$J$4,0)+1,0),"")</f>
        <v/>
      </c>
      <c r="P44" s="78"/>
      <c r="Q44" s="458" t="str">
        <f>IFERROR(VLOOKUP(K44,【参考】数式用!$A$5:$J$37,MATCH(P44,【参考】数式用!$B$4:$J$4,0)+1,0),"")</f>
        <v/>
      </c>
      <c r="R44" s="496" t="s">
        <v>15</v>
      </c>
      <c r="S44" s="497">
        <v>6</v>
      </c>
      <c r="T44" s="132" t="s">
        <v>10</v>
      </c>
      <c r="U44" s="68">
        <v>4</v>
      </c>
      <c r="V44" s="132" t="s">
        <v>38</v>
      </c>
      <c r="W44" s="497">
        <v>6</v>
      </c>
      <c r="X44" s="132" t="s">
        <v>10</v>
      </c>
      <c r="Y44" s="68">
        <v>5</v>
      </c>
      <c r="Z44" s="132" t="s">
        <v>13</v>
      </c>
      <c r="AA44" s="498" t="s">
        <v>20</v>
      </c>
      <c r="AB44" s="499">
        <f t="shared" si="72"/>
        <v>2</v>
      </c>
      <c r="AC44" s="132" t="s">
        <v>33</v>
      </c>
      <c r="AD44" s="463" t="str">
        <f t="shared" ref="AD44" si="103">IFERROR(ROUNDDOWN(ROUND(L44*Q44,0),0)*AB44,"")</f>
        <v/>
      </c>
      <c r="AE44" s="464" t="str">
        <f t="shared" si="37"/>
        <v/>
      </c>
      <c r="AF44" s="465"/>
      <c r="AG44" s="391"/>
      <c r="AH44" s="392"/>
      <c r="AI44" s="377"/>
      <c r="AJ44" s="393"/>
      <c r="AK44" s="394"/>
      <c r="AL44" s="379"/>
      <c r="AM44" s="466" t="str">
        <f t="shared" ref="AM44" si="104">IF(AO44="","",IF(Q44&lt;O44,"！加算の要件上は問題ありませんが、令和６年３月と比較して４・５月に加算率が下がる計画になっています。",""))</f>
        <v/>
      </c>
      <c r="AO44" s="467" t="str">
        <f>IF(K44&lt;&gt;"","P列・R列に色付け","")</f>
        <v/>
      </c>
      <c r="AP44" s="468" t="str">
        <f>IFERROR(VLOOKUP(K44,【参考】数式用!$AH$2:$AI$34,2,FALSE),"")</f>
        <v/>
      </c>
      <c r="AQ44" s="470" t="str">
        <f>P44&amp;P45&amp;P46</f>
        <v/>
      </c>
      <c r="AR44" s="468" t="str">
        <f t="shared" ref="AR44" si="105">IF(AF46&lt;&gt;0,IF(AG46="○","入力済","未入力"),"")</f>
        <v/>
      </c>
      <c r="AS44" s="469" t="str">
        <f>IF(OR(P44="処遇加算Ⅰ",P44="処遇加算Ⅱ"),IF(OR(AH44="○",AH44="令和６年度中に満たす"),"入力済","未入力"),"")</f>
        <v/>
      </c>
      <c r="AT44" s="470" t="str">
        <f>IF(P44="処遇加算Ⅲ",IF(AI44="○","入力済","未入力"),"")</f>
        <v/>
      </c>
      <c r="AU44" s="468" t="str">
        <f>IF(P44="処遇加算Ⅰ",IF(OR(AJ44="○",AJ44="令和６年度中に満たす"),"入力済","未入力"),"")</f>
        <v/>
      </c>
      <c r="AV44" s="468" t="str">
        <f t="shared" ref="AV44" si="106">IF(OR(P45="特定加算Ⅰ",P45="特定加算Ⅱ"),1,"")</f>
        <v/>
      </c>
      <c r="AW44" s="453" t="str">
        <f>IF(P45="特定加算Ⅰ",IF(AL45="","未入力","入力済"),"")</f>
        <v/>
      </c>
      <c r="AX44" s="453" t="str">
        <f>G44</f>
        <v/>
      </c>
    </row>
    <row r="45" spans="1:50" ht="32.1" customHeight="1">
      <c r="A45" s="1275"/>
      <c r="B45" s="1212"/>
      <c r="C45" s="1212"/>
      <c r="D45" s="1212"/>
      <c r="E45" s="1212"/>
      <c r="F45" s="1212"/>
      <c r="G45" s="1215"/>
      <c r="H45" s="1215"/>
      <c r="I45" s="1215"/>
      <c r="J45" s="1215"/>
      <c r="K45" s="1215"/>
      <c r="L45" s="1218"/>
      <c r="M45" s="471" t="s">
        <v>121</v>
      </c>
      <c r="N45" s="76"/>
      <c r="O45" s="472" t="str">
        <f>IFERROR(VLOOKUP(K44,【参考】数式用!$A$5:$J$37,MATCH(N45,【参考】数式用!$B$4:$J$4,0)+1,0),"")</f>
        <v/>
      </c>
      <c r="P45" s="76"/>
      <c r="Q45" s="472" t="str">
        <f>IFERROR(VLOOKUP(K44,【参考】数式用!$A$5:$J$37,MATCH(P45,【参考】数式用!$B$4:$J$4,0)+1,0),"")</f>
        <v/>
      </c>
      <c r="R45" s="97" t="s">
        <v>15</v>
      </c>
      <c r="S45" s="473">
        <v>6</v>
      </c>
      <c r="T45" s="98" t="s">
        <v>10</v>
      </c>
      <c r="U45" s="58">
        <v>4</v>
      </c>
      <c r="V45" s="98" t="s">
        <v>38</v>
      </c>
      <c r="W45" s="473">
        <v>6</v>
      </c>
      <c r="X45" s="98" t="s">
        <v>10</v>
      </c>
      <c r="Y45" s="58">
        <v>5</v>
      </c>
      <c r="Z45" s="98" t="s">
        <v>13</v>
      </c>
      <c r="AA45" s="474" t="s">
        <v>20</v>
      </c>
      <c r="AB45" s="475">
        <f t="shared" si="72"/>
        <v>2</v>
      </c>
      <c r="AC45" s="98" t="s">
        <v>33</v>
      </c>
      <c r="AD45" s="476" t="str">
        <f t="shared" ref="AD45" si="107">IFERROR(ROUNDDOWN(ROUND(L44*Q45,0),0)*AB45,"")</f>
        <v/>
      </c>
      <c r="AE45" s="477" t="str">
        <f t="shared" si="42"/>
        <v/>
      </c>
      <c r="AF45" s="478"/>
      <c r="AG45" s="363"/>
      <c r="AH45" s="364"/>
      <c r="AI45" s="365"/>
      <c r="AJ45" s="366"/>
      <c r="AK45" s="367"/>
      <c r="AL45" s="368"/>
      <c r="AM45" s="479" t="str">
        <f t="shared" ref="AM45" si="108">IF(AO44="","",IF(OR(Y44=4,Y45=4,Y46=4),"！加算の要件上は問題ありませんが、算定期間の終わりが令和６年５月になっていません。区分変更の場合は、「基本情報入力シート」で同じ事業所を２行に分けて記入してください。",""))</f>
        <v/>
      </c>
      <c r="AN45" s="480"/>
      <c r="AO45" s="467" t="str">
        <f>IF(K44&lt;&gt;"","P列・R列に色付け","")</f>
        <v/>
      </c>
      <c r="AX45" s="453" t="str">
        <f>G44</f>
        <v/>
      </c>
    </row>
    <row r="46" spans="1:50" ht="32.1" customHeight="1" thickBot="1">
      <c r="A46" s="1276"/>
      <c r="B46" s="1213"/>
      <c r="C46" s="1213"/>
      <c r="D46" s="1213"/>
      <c r="E46" s="1213"/>
      <c r="F46" s="1213"/>
      <c r="G46" s="1216"/>
      <c r="H46" s="1216"/>
      <c r="I46" s="1216"/>
      <c r="J46" s="1216"/>
      <c r="K46" s="1216"/>
      <c r="L46" s="1219"/>
      <c r="M46" s="481" t="s">
        <v>114</v>
      </c>
      <c r="N46" s="79"/>
      <c r="O46" s="482" t="str">
        <f>IFERROR(VLOOKUP(K44,【参考】数式用!$A$5:$J$37,MATCH(N46,【参考】数式用!$B$4:$J$4,0)+1,0),"")</f>
        <v/>
      </c>
      <c r="P46" s="77"/>
      <c r="Q46" s="482" t="str">
        <f>IFERROR(VLOOKUP(K44,【参考】数式用!$A$5:$J$37,MATCH(P46,【参考】数式用!$B$4:$J$4,0)+1,0),"")</f>
        <v/>
      </c>
      <c r="R46" s="483" t="s">
        <v>15</v>
      </c>
      <c r="S46" s="484">
        <v>6</v>
      </c>
      <c r="T46" s="485" t="s">
        <v>10</v>
      </c>
      <c r="U46" s="59">
        <v>4</v>
      </c>
      <c r="V46" s="485" t="s">
        <v>38</v>
      </c>
      <c r="W46" s="484">
        <v>6</v>
      </c>
      <c r="X46" s="485" t="s">
        <v>10</v>
      </c>
      <c r="Y46" s="59">
        <v>5</v>
      </c>
      <c r="Z46" s="485" t="s">
        <v>13</v>
      </c>
      <c r="AA46" s="486" t="s">
        <v>20</v>
      </c>
      <c r="AB46" s="487">
        <f t="shared" si="72"/>
        <v>2</v>
      </c>
      <c r="AC46" s="485" t="s">
        <v>33</v>
      </c>
      <c r="AD46" s="488" t="str">
        <f t="shared" ref="AD46" si="109">IFERROR(ROUNDDOWN(ROUND(L44*Q46,0),0)*AB46,"")</f>
        <v/>
      </c>
      <c r="AE46" s="489" t="str">
        <f t="shared" si="45"/>
        <v/>
      </c>
      <c r="AF46" s="490">
        <f t="shared" ref="AF46" si="110">IF(AND(N46="ベア加算なし",P46="ベア加算"),AD46,0)</f>
        <v>0</v>
      </c>
      <c r="AG46" s="369"/>
      <c r="AH46" s="370"/>
      <c r="AI46" s="371"/>
      <c r="AJ46" s="372"/>
      <c r="AK46" s="373"/>
      <c r="AL46" s="374"/>
      <c r="AM46" s="491" t="str">
        <f t="shared" ref="AM46" si="111">IF(AO44="","",IF(OR(N44="",AND(N46="ベア加算なし",P46="ベア加算",AG46=""),AND(OR(P44="処遇加算Ⅰ",P44="処遇加算Ⅱ"),AH44=""),AND(P44="処遇加算Ⅲ",AI44=""),AND(P44="処遇加算Ⅰ",AJ44=""),AND(OR(P45="特定加算Ⅰ",P45="特定加算Ⅱ"),AK45=""),AND(P45="特定加算Ⅰ",AL45="")),"！記入が必要な欄（緑色、水色、黄色のセル）に空欄があります。空欄を埋めてください。",""))</f>
        <v/>
      </c>
      <c r="AO46" s="492" t="str">
        <f>IF(K44&lt;&gt;"","P列・R列に色付け","")</f>
        <v/>
      </c>
      <c r="AP46" s="493"/>
      <c r="AQ46" s="493"/>
      <c r="AW46" s="494"/>
      <c r="AX46" s="453" t="str">
        <f>G44</f>
        <v/>
      </c>
    </row>
    <row r="47" spans="1:50" ht="32.1" customHeight="1">
      <c r="A47" s="1274">
        <v>12</v>
      </c>
      <c r="B47" s="1211" t="str">
        <f>IF(基本情報入力シート!C65="","",基本情報入力シート!C65)</f>
        <v/>
      </c>
      <c r="C47" s="1211"/>
      <c r="D47" s="1211"/>
      <c r="E47" s="1211"/>
      <c r="F47" s="1211"/>
      <c r="G47" s="1214" t="str">
        <f>IF(基本情報入力シート!M65="","",基本情報入力シート!M65)</f>
        <v/>
      </c>
      <c r="H47" s="1214" t="str">
        <f>IF(基本情報入力シート!R65="","",基本情報入力シート!R65)</f>
        <v/>
      </c>
      <c r="I47" s="1214" t="str">
        <f>IF(基本情報入力シート!W65="","",基本情報入力シート!W65)</f>
        <v/>
      </c>
      <c r="J47" s="1214" t="str">
        <f>IF(基本情報入力シート!X65="","",基本情報入力シート!X65)</f>
        <v/>
      </c>
      <c r="K47" s="1214" t="str">
        <f>IF(基本情報入力シート!Y65="","",基本情報入力シート!Y65)</f>
        <v/>
      </c>
      <c r="L47" s="1217" t="str">
        <f>IF(基本情報入力シート!AB65="","",基本情報入力シート!AB65)</f>
        <v/>
      </c>
      <c r="M47" s="457" t="s">
        <v>132</v>
      </c>
      <c r="N47" s="75"/>
      <c r="O47" s="458" t="str">
        <f>IFERROR(VLOOKUP(K47,【参考】数式用!$A$5:$J$37,MATCH(N47,【参考】数式用!$B$4:$J$4,0)+1,0),"")</f>
        <v/>
      </c>
      <c r="P47" s="75"/>
      <c r="Q47" s="458" t="str">
        <f>IFERROR(VLOOKUP(K47,【参考】数式用!$A$5:$J$37,MATCH(P47,【参考】数式用!$B$4:$J$4,0)+1,0),"")</f>
        <v/>
      </c>
      <c r="R47" s="459" t="s">
        <v>15</v>
      </c>
      <c r="S47" s="460">
        <v>6</v>
      </c>
      <c r="T47" s="126" t="s">
        <v>10</v>
      </c>
      <c r="U47" s="39">
        <v>4</v>
      </c>
      <c r="V47" s="126" t="s">
        <v>38</v>
      </c>
      <c r="W47" s="460">
        <v>6</v>
      </c>
      <c r="X47" s="126" t="s">
        <v>10</v>
      </c>
      <c r="Y47" s="39">
        <v>5</v>
      </c>
      <c r="Z47" s="126" t="s">
        <v>13</v>
      </c>
      <c r="AA47" s="461" t="s">
        <v>20</v>
      </c>
      <c r="AB47" s="462">
        <f t="shared" ref="AB47:AB94" si="112">IF(U47&gt;=1,(W47*12+Y47)-(S47*12+U47)+1,"")</f>
        <v>2</v>
      </c>
      <c r="AC47" s="126" t="s">
        <v>33</v>
      </c>
      <c r="AD47" s="463" t="str">
        <f t="shared" ref="AD47" si="113">IFERROR(ROUNDDOWN(ROUND(L47*Q47,0),0)*AB47,"")</f>
        <v/>
      </c>
      <c r="AE47" s="464" t="str">
        <f t="shared" si="49"/>
        <v/>
      </c>
      <c r="AF47" s="465"/>
      <c r="AG47" s="375"/>
      <c r="AH47" s="383"/>
      <c r="AI47" s="380"/>
      <c r="AJ47" s="381"/>
      <c r="AK47" s="361"/>
      <c r="AL47" s="362"/>
      <c r="AM47" s="466" t="str">
        <f t="shared" ref="AM47" si="114">IF(AO47="","",IF(Q47&lt;O47,"！加算の要件上は問題ありませんが、令和６年３月と比較して４・５月に加算率が下がる計画になっています。",""))</f>
        <v/>
      </c>
      <c r="AO47" s="467" t="str">
        <f>IF(K47&lt;&gt;"","P列・R列に色付け","")</f>
        <v/>
      </c>
      <c r="AP47" s="468" t="str">
        <f>IFERROR(VLOOKUP(K47,【参考】数式用!$AH$2:$AI$34,2,FALSE),"")</f>
        <v/>
      </c>
      <c r="AQ47" s="470" t="str">
        <f>P47&amp;P48&amp;P49</f>
        <v/>
      </c>
      <c r="AR47" s="468" t="str">
        <f t="shared" ref="AR47" si="115">IF(AF49&lt;&gt;0,IF(AG49="○","入力済","未入力"),"")</f>
        <v/>
      </c>
      <c r="AS47" s="469" t="str">
        <f>IF(OR(P47="処遇加算Ⅰ",P47="処遇加算Ⅱ"),IF(OR(AH47="○",AH47="令和６年度中に満たす"),"入力済","未入力"),"")</f>
        <v/>
      </c>
      <c r="AT47" s="470" t="str">
        <f>IF(P47="処遇加算Ⅲ",IF(AI47="○","入力済","未入力"),"")</f>
        <v/>
      </c>
      <c r="AU47" s="468" t="str">
        <f>IF(P47="処遇加算Ⅰ",IF(OR(AJ47="○",AJ47="令和６年度中に満たす"),"入力済","未入力"),"")</f>
        <v/>
      </c>
      <c r="AV47" s="468" t="str">
        <f t="shared" ref="AV47" si="116">IF(OR(P48="特定加算Ⅰ",P48="特定加算Ⅱ"),1,"")</f>
        <v/>
      </c>
      <c r="AW47" s="453" t="str">
        <f>IF(P48="特定加算Ⅰ",IF(AL48="","未入力","入力済"),"")</f>
        <v/>
      </c>
      <c r="AX47" s="453" t="str">
        <f>G47</f>
        <v/>
      </c>
    </row>
    <row r="48" spans="1:50" ht="32.1" customHeight="1">
      <c r="A48" s="1275"/>
      <c r="B48" s="1212"/>
      <c r="C48" s="1212"/>
      <c r="D48" s="1212"/>
      <c r="E48" s="1212"/>
      <c r="F48" s="1212"/>
      <c r="G48" s="1215"/>
      <c r="H48" s="1215"/>
      <c r="I48" s="1215"/>
      <c r="J48" s="1215"/>
      <c r="K48" s="1215"/>
      <c r="L48" s="1218"/>
      <c r="M48" s="471" t="s">
        <v>121</v>
      </c>
      <c r="N48" s="76"/>
      <c r="O48" s="472" t="str">
        <f>IFERROR(VLOOKUP(K47,【参考】数式用!$A$5:$J$37,MATCH(N48,【参考】数式用!$B$4:$J$4,0)+1,0),"")</f>
        <v/>
      </c>
      <c r="P48" s="76"/>
      <c r="Q48" s="472" t="str">
        <f>IFERROR(VLOOKUP(K47,【参考】数式用!$A$5:$J$37,MATCH(P48,【参考】数式用!$B$4:$J$4,0)+1,0),"")</f>
        <v/>
      </c>
      <c r="R48" s="97" t="s">
        <v>15</v>
      </c>
      <c r="S48" s="473">
        <v>6</v>
      </c>
      <c r="T48" s="98" t="s">
        <v>10</v>
      </c>
      <c r="U48" s="58">
        <v>4</v>
      </c>
      <c r="V48" s="98" t="s">
        <v>38</v>
      </c>
      <c r="W48" s="473">
        <v>6</v>
      </c>
      <c r="X48" s="98" t="s">
        <v>10</v>
      </c>
      <c r="Y48" s="58">
        <v>5</v>
      </c>
      <c r="Z48" s="98" t="s">
        <v>13</v>
      </c>
      <c r="AA48" s="474" t="s">
        <v>20</v>
      </c>
      <c r="AB48" s="475">
        <f t="shared" si="112"/>
        <v>2</v>
      </c>
      <c r="AC48" s="98" t="s">
        <v>33</v>
      </c>
      <c r="AD48" s="476" t="str">
        <f t="shared" ref="AD48" si="117">IFERROR(ROUNDDOWN(ROUND(L47*Q48,0),0)*AB48,"")</f>
        <v/>
      </c>
      <c r="AE48" s="477" t="str">
        <f t="shared" si="54"/>
        <v/>
      </c>
      <c r="AF48" s="478"/>
      <c r="AG48" s="363"/>
      <c r="AH48" s="364"/>
      <c r="AI48" s="365"/>
      <c r="AJ48" s="366"/>
      <c r="AK48" s="367"/>
      <c r="AL48" s="368"/>
      <c r="AM48" s="479" t="str">
        <f t="shared" ref="AM48" si="118">IF(AO47="","",IF(OR(Y47=4,Y48=4,Y49=4),"！加算の要件上は問題ありませんが、算定期間の終わりが令和６年５月になっていません。区分変更の場合は、「基本情報入力シート」で同じ事業所を２行に分けて記入してください。",""))</f>
        <v/>
      </c>
      <c r="AN48" s="480"/>
      <c r="AO48" s="467" t="str">
        <f>IF(K47&lt;&gt;"","P列・R列に色付け","")</f>
        <v/>
      </c>
      <c r="AX48" s="453" t="str">
        <f>G47</f>
        <v/>
      </c>
    </row>
    <row r="49" spans="1:50" ht="32.1" customHeight="1" thickBot="1">
      <c r="A49" s="1276"/>
      <c r="B49" s="1213"/>
      <c r="C49" s="1213"/>
      <c r="D49" s="1213"/>
      <c r="E49" s="1213"/>
      <c r="F49" s="1213"/>
      <c r="G49" s="1216"/>
      <c r="H49" s="1216"/>
      <c r="I49" s="1216"/>
      <c r="J49" s="1216"/>
      <c r="K49" s="1216"/>
      <c r="L49" s="1219"/>
      <c r="M49" s="481" t="s">
        <v>114</v>
      </c>
      <c r="N49" s="79"/>
      <c r="O49" s="482" t="str">
        <f>IFERROR(VLOOKUP(K47,【参考】数式用!$A$5:$J$37,MATCH(N49,【参考】数式用!$B$4:$J$4,0)+1,0),"")</f>
        <v/>
      </c>
      <c r="P49" s="77"/>
      <c r="Q49" s="482" t="str">
        <f>IFERROR(VLOOKUP(K47,【参考】数式用!$A$5:$J$37,MATCH(P49,【参考】数式用!$B$4:$J$4,0)+1,0),"")</f>
        <v/>
      </c>
      <c r="R49" s="483" t="s">
        <v>15</v>
      </c>
      <c r="S49" s="484">
        <v>6</v>
      </c>
      <c r="T49" s="485" t="s">
        <v>10</v>
      </c>
      <c r="U49" s="59">
        <v>4</v>
      </c>
      <c r="V49" s="485" t="s">
        <v>38</v>
      </c>
      <c r="W49" s="484">
        <v>6</v>
      </c>
      <c r="X49" s="485" t="s">
        <v>10</v>
      </c>
      <c r="Y49" s="59">
        <v>5</v>
      </c>
      <c r="Z49" s="485" t="s">
        <v>13</v>
      </c>
      <c r="AA49" s="486" t="s">
        <v>20</v>
      </c>
      <c r="AB49" s="487">
        <f t="shared" si="112"/>
        <v>2</v>
      </c>
      <c r="AC49" s="485" t="s">
        <v>33</v>
      </c>
      <c r="AD49" s="488" t="str">
        <f t="shared" ref="AD49" si="119">IFERROR(ROUNDDOWN(ROUND(L47*Q49,0),0)*AB49,"")</f>
        <v/>
      </c>
      <c r="AE49" s="489" t="str">
        <f t="shared" si="57"/>
        <v/>
      </c>
      <c r="AF49" s="490">
        <f t="shared" ref="AF49" si="120">IF(AND(N49="ベア加算なし",P49="ベア加算"),AD49,0)</f>
        <v>0</v>
      </c>
      <c r="AG49" s="369"/>
      <c r="AH49" s="370"/>
      <c r="AI49" s="371"/>
      <c r="AJ49" s="372"/>
      <c r="AK49" s="373"/>
      <c r="AL49" s="374"/>
      <c r="AM49" s="491" t="str">
        <f t="shared" ref="AM49" si="121">IF(AO47="","",IF(OR(N47="",AND(N49="ベア加算なし",P49="ベア加算",AG49=""),AND(OR(P47="処遇加算Ⅰ",P47="処遇加算Ⅱ"),AH47=""),AND(P47="処遇加算Ⅲ",AI47=""),AND(P47="処遇加算Ⅰ",AJ47=""),AND(OR(P48="特定加算Ⅰ",P48="特定加算Ⅱ"),AK48=""),AND(P48="特定加算Ⅰ",AL48="")),"！記入が必要な欄（緑色、水色、黄色のセル）に空欄があります。空欄を埋めてください。",""))</f>
        <v/>
      </c>
      <c r="AO49" s="492" t="str">
        <f>IF(K47&lt;&gt;"","P列・R列に色付け","")</f>
        <v/>
      </c>
      <c r="AP49" s="493"/>
      <c r="AQ49" s="493"/>
      <c r="AW49" s="494"/>
      <c r="AX49" s="453" t="str">
        <f>G47</f>
        <v/>
      </c>
    </row>
    <row r="50" spans="1:50" ht="32.1" customHeight="1">
      <c r="A50" s="1274">
        <v>13</v>
      </c>
      <c r="B50" s="1211" t="str">
        <f>IF(基本情報入力シート!C66="","",基本情報入力シート!C66)</f>
        <v/>
      </c>
      <c r="C50" s="1211"/>
      <c r="D50" s="1211"/>
      <c r="E50" s="1211"/>
      <c r="F50" s="1211"/>
      <c r="G50" s="1214" t="str">
        <f>IF(基本情報入力シート!M66="","",基本情報入力シート!M66)</f>
        <v/>
      </c>
      <c r="H50" s="1214" t="str">
        <f>IF(基本情報入力シート!R66="","",基本情報入力シート!R66)</f>
        <v/>
      </c>
      <c r="I50" s="1214" t="str">
        <f>IF(基本情報入力シート!W66="","",基本情報入力シート!W66)</f>
        <v/>
      </c>
      <c r="J50" s="1214" t="str">
        <f>IF(基本情報入力シート!X66="","",基本情報入力シート!X66)</f>
        <v/>
      </c>
      <c r="K50" s="1214" t="str">
        <f>IF(基本情報入力シート!Y66="","",基本情報入力シート!Y66)</f>
        <v/>
      </c>
      <c r="L50" s="1217" t="str">
        <f>IF(基本情報入力シート!AB66="","",基本情報入力シート!AB66)</f>
        <v/>
      </c>
      <c r="M50" s="457" t="s">
        <v>132</v>
      </c>
      <c r="N50" s="75"/>
      <c r="O50" s="458" t="str">
        <f>IFERROR(VLOOKUP(K50,【参考】数式用!$A$5:$J$37,MATCH(N50,【参考】数式用!$B$4:$J$4,0)+1,0),"")</f>
        <v/>
      </c>
      <c r="P50" s="75"/>
      <c r="Q50" s="458" t="str">
        <f>IFERROR(VLOOKUP(K50,【参考】数式用!$A$5:$J$37,MATCH(P50,【参考】数式用!$B$4:$J$4,0)+1,0),"")</f>
        <v/>
      </c>
      <c r="R50" s="459" t="s">
        <v>15</v>
      </c>
      <c r="S50" s="460">
        <v>6</v>
      </c>
      <c r="T50" s="126" t="s">
        <v>10</v>
      </c>
      <c r="U50" s="39">
        <v>4</v>
      </c>
      <c r="V50" s="126" t="s">
        <v>38</v>
      </c>
      <c r="W50" s="460">
        <v>6</v>
      </c>
      <c r="X50" s="126" t="s">
        <v>10</v>
      </c>
      <c r="Y50" s="39">
        <v>5</v>
      </c>
      <c r="Z50" s="126" t="s">
        <v>13</v>
      </c>
      <c r="AA50" s="461" t="s">
        <v>20</v>
      </c>
      <c r="AB50" s="462">
        <f t="shared" si="112"/>
        <v>2</v>
      </c>
      <c r="AC50" s="126" t="s">
        <v>33</v>
      </c>
      <c r="AD50" s="463" t="str">
        <f t="shared" ref="AD50" si="122">IFERROR(ROUNDDOWN(ROUND(L50*Q50,0),0)*AB50,"")</f>
        <v/>
      </c>
      <c r="AE50" s="464" t="str">
        <f t="shared" ref="AE50" si="123">IFERROR(ROUNDDOWN(ROUND(L50*(Q50-O50),0),0)*AB50,"")</f>
        <v/>
      </c>
      <c r="AF50" s="465"/>
      <c r="AG50" s="375"/>
      <c r="AH50" s="383"/>
      <c r="AI50" s="380"/>
      <c r="AJ50" s="381"/>
      <c r="AK50" s="361"/>
      <c r="AL50" s="362"/>
      <c r="AM50" s="466" t="str">
        <f t="shared" ref="AM50" si="124">IF(AO50="","",IF(Q50&lt;O50,"！加算の要件上は問題ありませんが、令和６年３月と比較して４・５月に加算率が下がる計画になっています。",""))</f>
        <v/>
      </c>
      <c r="AO50" s="467" t="str">
        <f>IF(K50&lt;&gt;"","P列・R列に色付け","")</f>
        <v/>
      </c>
      <c r="AP50" s="468" t="str">
        <f>IFERROR(VLOOKUP(K50,【参考】数式用!$AH$2:$AI$34,2,FALSE),"")</f>
        <v/>
      </c>
      <c r="AQ50" s="470" t="str">
        <f>P50&amp;P51&amp;P52</f>
        <v/>
      </c>
      <c r="AR50" s="468" t="str">
        <f t="shared" ref="AR50" si="125">IF(AF52&lt;&gt;0,IF(AG52="○","入力済","未入力"),"")</f>
        <v/>
      </c>
      <c r="AS50" s="469" t="str">
        <f>IF(OR(P50="処遇加算Ⅰ",P50="処遇加算Ⅱ"),IF(OR(AH50="○",AH50="令和６年度中に満たす"),"入力済","未入力"),"")</f>
        <v/>
      </c>
      <c r="AT50" s="470" t="str">
        <f>IF(P50="処遇加算Ⅲ",IF(AI50="○","入力済","未入力"),"")</f>
        <v/>
      </c>
      <c r="AU50" s="468" t="str">
        <f>IF(P50="処遇加算Ⅰ",IF(OR(AJ50="○",AJ50="令和６年度中に満たす"),"入力済","未入力"),"")</f>
        <v/>
      </c>
      <c r="AV50" s="468" t="str">
        <f t="shared" ref="AV50" si="126">IF(OR(P51="特定加算Ⅰ",P51="特定加算Ⅱ"),1,"")</f>
        <v/>
      </c>
      <c r="AW50" s="453" t="str">
        <f>IF(P51="特定加算Ⅰ",IF(AL51="","未入力","入力済"),"")</f>
        <v/>
      </c>
      <c r="AX50" s="453" t="str">
        <f>G50</f>
        <v/>
      </c>
    </row>
    <row r="51" spans="1:50" ht="32.1" customHeight="1">
      <c r="A51" s="1275"/>
      <c r="B51" s="1212"/>
      <c r="C51" s="1212"/>
      <c r="D51" s="1212"/>
      <c r="E51" s="1212"/>
      <c r="F51" s="1212"/>
      <c r="G51" s="1215"/>
      <c r="H51" s="1215"/>
      <c r="I51" s="1215"/>
      <c r="J51" s="1215"/>
      <c r="K51" s="1215"/>
      <c r="L51" s="1218"/>
      <c r="M51" s="471" t="s">
        <v>121</v>
      </c>
      <c r="N51" s="76"/>
      <c r="O51" s="472" t="str">
        <f>IFERROR(VLOOKUP(K50,【参考】数式用!$A$5:$J$37,MATCH(N51,【参考】数式用!$B$4:$J$4,0)+1,0),"")</f>
        <v/>
      </c>
      <c r="P51" s="76"/>
      <c r="Q51" s="472" t="str">
        <f>IFERROR(VLOOKUP(K50,【参考】数式用!$A$5:$J$37,MATCH(P51,【参考】数式用!$B$4:$J$4,0)+1,0),"")</f>
        <v/>
      </c>
      <c r="R51" s="97" t="s">
        <v>15</v>
      </c>
      <c r="S51" s="473">
        <v>6</v>
      </c>
      <c r="T51" s="98" t="s">
        <v>10</v>
      </c>
      <c r="U51" s="58">
        <v>4</v>
      </c>
      <c r="V51" s="98" t="s">
        <v>38</v>
      </c>
      <c r="W51" s="473">
        <v>6</v>
      </c>
      <c r="X51" s="98" t="s">
        <v>10</v>
      </c>
      <c r="Y51" s="58">
        <v>5</v>
      </c>
      <c r="Z51" s="98" t="s">
        <v>13</v>
      </c>
      <c r="AA51" s="474" t="s">
        <v>20</v>
      </c>
      <c r="AB51" s="475">
        <f t="shared" si="112"/>
        <v>2</v>
      </c>
      <c r="AC51" s="98" t="s">
        <v>33</v>
      </c>
      <c r="AD51" s="476" t="str">
        <f t="shared" ref="AD51" si="127">IFERROR(ROUNDDOWN(ROUND(L50*Q51,0),0)*AB51,"")</f>
        <v/>
      </c>
      <c r="AE51" s="477" t="str">
        <f t="shared" ref="AE51" si="128">IFERROR(ROUNDDOWN(ROUND(L50*(Q51-O51),0),0)*AB51,"")</f>
        <v/>
      </c>
      <c r="AF51" s="478"/>
      <c r="AG51" s="363"/>
      <c r="AH51" s="364"/>
      <c r="AI51" s="365"/>
      <c r="AJ51" s="366"/>
      <c r="AK51" s="367"/>
      <c r="AL51" s="368"/>
      <c r="AM51" s="479" t="str">
        <f t="shared" ref="AM51" si="129">IF(AO50="","",IF(OR(Y50=4,Y51=4,Y52=4),"！加算の要件上は問題ありませんが、算定期間の終わりが令和６年５月になっていません。区分変更の場合は、「基本情報入力シート」で同じ事業所を２行に分けて記入してください。",""))</f>
        <v/>
      </c>
      <c r="AN51" s="480"/>
      <c r="AO51" s="467" t="str">
        <f>IF(K50&lt;&gt;"","P列・R列に色付け","")</f>
        <v/>
      </c>
      <c r="AX51" s="453" t="str">
        <f>G50</f>
        <v/>
      </c>
    </row>
    <row r="52" spans="1:50" ht="32.1" customHeight="1" thickBot="1">
      <c r="A52" s="1276"/>
      <c r="B52" s="1213"/>
      <c r="C52" s="1213"/>
      <c r="D52" s="1213"/>
      <c r="E52" s="1213"/>
      <c r="F52" s="1213"/>
      <c r="G52" s="1216"/>
      <c r="H52" s="1216"/>
      <c r="I52" s="1216"/>
      <c r="J52" s="1216"/>
      <c r="K52" s="1216"/>
      <c r="L52" s="1219"/>
      <c r="M52" s="481" t="s">
        <v>114</v>
      </c>
      <c r="N52" s="79"/>
      <c r="O52" s="482" t="str">
        <f>IFERROR(VLOOKUP(K50,【参考】数式用!$A$5:$J$37,MATCH(N52,【参考】数式用!$B$4:$J$4,0)+1,0),"")</f>
        <v/>
      </c>
      <c r="P52" s="77"/>
      <c r="Q52" s="482" t="str">
        <f>IFERROR(VLOOKUP(K50,【参考】数式用!$A$5:$J$37,MATCH(P52,【参考】数式用!$B$4:$J$4,0)+1,0),"")</f>
        <v/>
      </c>
      <c r="R52" s="483" t="s">
        <v>15</v>
      </c>
      <c r="S52" s="484">
        <v>6</v>
      </c>
      <c r="T52" s="485" t="s">
        <v>10</v>
      </c>
      <c r="U52" s="59">
        <v>4</v>
      </c>
      <c r="V52" s="485" t="s">
        <v>38</v>
      </c>
      <c r="W52" s="484">
        <v>6</v>
      </c>
      <c r="X52" s="485" t="s">
        <v>10</v>
      </c>
      <c r="Y52" s="59">
        <v>5</v>
      </c>
      <c r="Z52" s="485" t="s">
        <v>13</v>
      </c>
      <c r="AA52" s="486" t="s">
        <v>20</v>
      </c>
      <c r="AB52" s="487">
        <f t="shared" si="112"/>
        <v>2</v>
      </c>
      <c r="AC52" s="485" t="s">
        <v>33</v>
      </c>
      <c r="AD52" s="488" t="str">
        <f t="shared" ref="AD52" si="130">IFERROR(ROUNDDOWN(ROUND(L50*Q52,0),0)*AB52,"")</f>
        <v/>
      </c>
      <c r="AE52" s="489" t="str">
        <f t="shared" ref="AE52" si="131">IFERROR(ROUNDDOWN(ROUND(L50*(Q52-O52),0),0)*AB52,"")</f>
        <v/>
      </c>
      <c r="AF52" s="490">
        <f t="shared" ref="AF52" si="132">IF(AND(N52="ベア加算なし",P52="ベア加算"),AD52,0)</f>
        <v>0</v>
      </c>
      <c r="AG52" s="369"/>
      <c r="AH52" s="370"/>
      <c r="AI52" s="371"/>
      <c r="AJ52" s="372"/>
      <c r="AK52" s="373"/>
      <c r="AL52" s="374"/>
      <c r="AM52" s="491" t="str">
        <f t="shared" ref="AM52" si="133">IF(AO50="","",IF(OR(N50="",AND(N52="ベア加算なし",P52="ベア加算",AG52=""),AND(OR(P50="処遇加算Ⅰ",P50="処遇加算Ⅱ"),AH50=""),AND(P50="処遇加算Ⅲ",AI50=""),AND(P50="処遇加算Ⅰ",AJ50=""),AND(OR(P51="特定加算Ⅰ",P51="特定加算Ⅱ"),AK51=""),AND(P51="特定加算Ⅰ",AL51="")),"！記入が必要な欄（緑色、水色、黄色のセル）に空欄があります。空欄を埋めてください。",""))</f>
        <v/>
      </c>
      <c r="AO52" s="492" t="str">
        <f>IF(K50&lt;&gt;"","P列・R列に色付け","")</f>
        <v/>
      </c>
      <c r="AP52" s="493"/>
      <c r="AQ52" s="493"/>
      <c r="AW52" s="494"/>
      <c r="AX52" s="453" t="str">
        <f>G50</f>
        <v/>
      </c>
    </row>
    <row r="53" spans="1:50" ht="32.1" customHeight="1">
      <c r="A53" s="1274">
        <v>14</v>
      </c>
      <c r="B53" s="1211" t="str">
        <f>IF(基本情報入力シート!C67="","",基本情報入力シート!C67)</f>
        <v/>
      </c>
      <c r="C53" s="1211"/>
      <c r="D53" s="1211"/>
      <c r="E53" s="1211"/>
      <c r="F53" s="1211"/>
      <c r="G53" s="1214" t="str">
        <f>IF(基本情報入力シート!M67="","",基本情報入力シート!M67)</f>
        <v/>
      </c>
      <c r="H53" s="1214" t="str">
        <f>IF(基本情報入力シート!R67="","",基本情報入力シート!R67)</f>
        <v/>
      </c>
      <c r="I53" s="1214" t="str">
        <f>IF(基本情報入力シート!W67="","",基本情報入力シート!W67)</f>
        <v/>
      </c>
      <c r="J53" s="1214" t="str">
        <f>IF(基本情報入力シート!X67="","",基本情報入力シート!X67)</f>
        <v/>
      </c>
      <c r="K53" s="1214" t="str">
        <f>IF(基本情報入力シート!Y67="","",基本情報入力シート!Y67)</f>
        <v/>
      </c>
      <c r="L53" s="1217" t="str">
        <f>IF(基本情報入力シート!AB67="","",基本情報入力シート!AB67)</f>
        <v/>
      </c>
      <c r="M53" s="457" t="s">
        <v>132</v>
      </c>
      <c r="N53" s="75"/>
      <c r="O53" s="458" t="str">
        <f>IFERROR(VLOOKUP(K53,【参考】数式用!$A$5:$J$37,MATCH(N53,【参考】数式用!$B$4:$J$4,0)+1,0),"")</f>
        <v/>
      </c>
      <c r="P53" s="75"/>
      <c r="Q53" s="458" t="str">
        <f>IFERROR(VLOOKUP(K53,【参考】数式用!$A$5:$J$37,MATCH(P53,【参考】数式用!$B$4:$J$4,0)+1,0),"")</f>
        <v/>
      </c>
      <c r="R53" s="459" t="s">
        <v>15</v>
      </c>
      <c r="S53" s="460">
        <v>6</v>
      </c>
      <c r="T53" s="126" t="s">
        <v>10</v>
      </c>
      <c r="U53" s="39">
        <v>4</v>
      </c>
      <c r="V53" s="126" t="s">
        <v>38</v>
      </c>
      <c r="W53" s="460">
        <v>6</v>
      </c>
      <c r="X53" s="126" t="s">
        <v>10</v>
      </c>
      <c r="Y53" s="39">
        <v>5</v>
      </c>
      <c r="Z53" s="126" t="s">
        <v>13</v>
      </c>
      <c r="AA53" s="461" t="s">
        <v>20</v>
      </c>
      <c r="AB53" s="462">
        <f t="shared" si="112"/>
        <v>2</v>
      </c>
      <c r="AC53" s="126" t="s">
        <v>33</v>
      </c>
      <c r="AD53" s="463" t="str">
        <f t="shared" ref="AD53" si="134">IFERROR(ROUNDDOWN(ROUND(L53*Q53,0),0)*AB53,"")</f>
        <v/>
      </c>
      <c r="AE53" s="464" t="str">
        <f t="shared" si="37"/>
        <v/>
      </c>
      <c r="AF53" s="465"/>
      <c r="AG53" s="375"/>
      <c r="AH53" s="383"/>
      <c r="AI53" s="380"/>
      <c r="AJ53" s="381"/>
      <c r="AK53" s="361"/>
      <c r="AL53" s="362"/>
      <c r="AM53" s="466" t="str">
        <f t="shared" ref="AM53" si="135">IF(AO53="","",IF(Q53&lt;O53,"！加算の要件上は問題ありませんが、令和６年３月と比較して４・５月に加算率が下がる計画になっています。",""))</f>
        <v/>
      </c>
      <c r="AO53" s="467" t="str">
        <f>IF(K53&lt;&gt;"","P列・R列に色付け","")</f>
        <v/>
      </c>
      <c r="AP53" s="468" t="str">
        <f>IFERROR(VLOOKUP(K53,【参考】数式用!$AH$2:$AI$34,2,FALSE),"")</f>
        <v/>
      </c>
      <c r="AQ53" s="470" t="str">
        <f>P53&amp;P54&amp;P55</f>
        <v/>
      </c>
      <c r="AR53" s="468" t="str">
        <f t="shared" ref="AR53" si="136">IF(AF55&lt;&gt;0,IF(AG55="○","入力済","未入力"),"")</f>
        <v/>
      </c>
      <c r="AS53" s="469" t="str">
        <f>IF(OR(P53="処遇加算Ⅰ",P53="処遇加算Ⅱ"),IF(OR(AH53="○",AH53="令和６年度中に満たす"),"入力済","未入力"),"")</f>
        <v/>
      </c>
      <c r="AT53" s="470" t="str">
        <f>IF(P53="処遇加算Ⅲ",IF(AI53="○","入力済","未入力"),"")</f>
        <v/>
      </c>
      <c r="AU53" s="468" t="str">
        <f>IF(P53="処遇加算Ⅰ",IF(OR(AJ53="○",AJ53="令和６年度中に満たす"),"入力済","未入力"),"")</f>
        <v/>
      </c>
      <c r="AV53" s="468" t="str">
        <f t="shared" ref="AV53" si="137">IF(OR(P54="特定加算Ⅰ",P54="特定加算Ⅱ"),1,"")</f>
        <v/>
      </c>
      <c r="AW53" s="453" t="str">
        <f>IF(P54="特定加算Ⅰ",IF(AL54="","未入力","入力済"),"")</f>
        <v/>
      </c>
      <c r="AX53" s="453" t="str">
        <f>G53</f>
        <v/>
      </c>
    </row>
    <row r="54" spans="1:50" ht="32.1" customHeight="1">
      <c r="A54" s="1275"/>
      <c r="B54" s="1212"/>
      <c r="C54" s="1212"/>
      <c r="D54" s="1212"/>
      <c r="E54" s="1212"/>
      <c r="F54" s="1212"/>
      <c r="G54" s="1215"/>
      <c r="H54" s="1215"/>
      <c r="I54" s="1215"/>
      <c r="J54" s="1215"/>
      <c r="K54" s="1215"/>
      <c r="L54" s="1218"/>
      <c r="M54" s="471" t="s">
        <v>121</v>
      </c>
      <c r="N54" s="76"/>
      <c r="O54" s="472" t="str">
        <f>IFERROR(VLOOKUP(K53,【参考】数式用!$A$5:$J$37,MATCH(N54,【参考】数式用!$B$4:$J$4,0)+1,0),"")</f>
        <v/>
      </c>
      <c r="P54" s="76"/>
      <c r="Q54" s="472" t="str">
        <f>IFERROR(VLOOKUP(K53,【参考】数式用!$A$5:$J$37,MATCH(P54,【参考】数式用!$B$4:$J$4,0)+1,0),"")</f>
        <v/>
      </c>
      <c r="R54" s="97" t="s">
        <v>15</v>
      </c>
      <c r="S54" s="473">
        <v>6</v>
      </c>
      <c r="T54" s="98" t="s">
        <v>10</v>
      </c>
      <c r="U54" s="58">
        <v>4</v>
      </c>
      <c r="V54" s="98" t="s">
        <v>38</v>
      </c>
      <c r="W54" s="473">
        <v>6</v>
      </c>
      <c r="X54" s="98" t="s">
        <v>10</v>
      </c>
      <c r="Y54" s="58">
        <v>5</v>
      </c>
      <c r="Z54" s="98" t="s">
        <v>13</v>
      </c>
      <c r="AA54" s="474" t="s">
        <v>20</v>
      </c>
      <c r="AB54" s="475">
        <f t="shared" si="112"/>
        <v>2</v>
      </c>
      <c r="AC54" s="98" t="s">
        <v>33</v>
      </c>
      <c r="AD54" s="476" t="str">
        <f t="shared" ref="AD54" si="138">IFERROR(ROUNDDOWN(ROUND(L53*Q54,0),0)*AB54,"")</f>
        <v/>
      </c>
      <c r="AE54" s="477" t="str">
        <f t="shared" si="42"/>
        <v/>
      </c>
      <c r="AF54" s="478"/>
      <c r="AG54" s="363"/>
      <c r="AH54" s="364"/>
      <c r="AI54" s="365"/>
      <c r="AJ54" s="366"/>
      <c r="AK54" s="367"/>
      <c r="AL54" s="368"/>
      <c r="AM54" s="479" t="str">
        <f t="shared" ref="AM54" si="139">IF(AO53="","",IF(OR(Y53=4,Y54=4,Y55=4),"！加算の要件上は問題ありませんが、算定期間の終わりが令和６年５月になっていません。区分変更の場合は、「基本情報入力シート」で同じ事業所を２行に分けて記入してください。",""))</f>
        <v/>
      </c>
      <c r="AN54" s="480"/>
      <c r="AO54" s="467" t="str">
        <f>IF(K53&lt;&gt;"","P列・R列に色付け","")</f>
        <v/>
      </c>
      <c r="AX54" s="453" t="str">
        <f>G53</f>
        <v/>
      </c>
    </row>
    <row r="55" spans="1:50" ht="32.1" customHeight="1" thickBot="1">
      <c r="A55" s="1276"/>
      <c r="B55" s="1213"/>
      <c r="C55" s="1213"/>
      <c r="D55" s="1213"/>
      <c r="E55" s="1213"/>
      <c r="F55" s="1213"/>
      <c r="G55" s="1216"/>
      <c r="H55" s="1216"/>
      <c r="I55" s="1216"/>
      <c r="J55" s="1216"/>
      <c r="K55" s="1216"/>
      <c r="L55" s="1219"/>
      <c r="M55" s="481" t="s">
        <v>114</v>
      </c>
      <c r="N55" s="79"/>
      <c r="O55" s="482" t="str">
        <f>IFERROR(VLOOKUP(K53,【参考】数式用!$A$5:$J$37,MATCH(N55,【参考】数式用!$B$4:$J$4,0)+1,0),"")</f>
        <v/>
      </c>
      <c r="P55" s="77"/>
      <c r="Q55" s="482" t="str">
        <f>IFERROR(VLOOKUP(K53,【参考】数式用!$A$5:$J$37,MATCH(P55,【参考】数式用!$B$4:$J$4,0)+1,0),"")</f>
        <v/>
      </c>
      <c r="R55" s="483" t="s">
        <v>15</v>
      </c>
      <c r="S55" s="484">
        <v>6</v>
      </c>
      <c r="T55" s="485" t="s">
        <v>10</v>
      </c>
      <c r="U55" s="59">
        <v>4</v>
      </c>
      <c r="V55" s="485" t="s">
        <v>38</v>
      </c>
      <c r="W55" s="484">
        <v>6</v>
      </c>
      <c r="X55" s="485" t="s">
        <v>10</v>
      </c>
      <c r="Y55" s="59">
        <v>5</v>
      </c>
      <c r="Z55" s="485" t="s">
        <v>13</v>
      </c>
      <c r="AA55" s="486" t="s">
        <v>20</v>
      </c>
      <c r="AB55" s="487">
        <f t="shared" si="112"/>
        <v>2</v>
      </c>
      <c r="AC55" s="485" t="s">
        <v>33</v>
      </c>
      <c r="AD55" s="488" t="str">
        <f t="shared" ref="AD55" si="140">IFERROR(ROUNDDOWN(ROUND(L53*Q55,0),0)*AB55,"")</f>
        <v/>
      </c>
      <c r="AE55" s="489" t="str">
        <f t="shared" si="45"/>
        <v/>
      </c>
      <c r="AF55" s="490">
        <f t="shared" ref="AF55:AF118" si="141">IF(AND(N55="ベア加算なし",P55="ベア加算"),AD55,0)</f>
        <v>0</v>
      </c>
      <c r="AG55" s="369"/>
      <c r="AH55" s="370"/>
      <c r="AI55" s="371"/>
      <c r="AJ55" s="372"/>
      <c r="AK55" s="373"/>
      <c r="AL55" s="374"/>
      <c r="AM55" s="491" t="str">
        <f t="shared" ref="AM55" si="142">IF(AO53="","",IF(OR(N53="",AND(N55="ベア加算なし",P55="ベア加算",AG55=""),AND(OR(P53="処遇加算Ⅰ",P53="処遇加算Ⅱ"),AH53=""),AND(P53="処遇加算Ⅲ",AI53=""),AND(P53="処遇加算Ⅰ",AJ53=""),AND(OR(P54="特定加算Ⅰ",P54="特定加算Ⅱ"),AK54=""),AND(P54="特定加算Ⅰ",AL54="")),"！記入が必要な欄（緑色、水色、黄色のセル）に空欄があります。空欄を埋めてください。",""))</f>
        <v/>
      </c>
      <c r="AO55" s="492" t="str">
        <f>IF(K53&lt;&gt;"","P列・R列に色付け","")</f>
        <v/>
      </c>
      <c r="AP55" s="493"/>
      <c r="AQ55" s="493"/>
      <c r="AW55" s="494"/>
      <c r="AX55" s="453" t="str">
        <f>G53</f>
        <v/>
      </c>
    </row>
    <row r="56" spans="1:50" ht="32.1" customHeight="1">
      <c r="A56" s="1274">
        <v>15</v>
      </c>
      <c r="B56" s="1211" t="str">
        <f>IF(基本情報入力シート!C68="","",基本情報入力シート!C68)</f>
        <v/>
      </c>
      <c r="C56" s="1211"/>
      <c r="D56" s="1211"/>
      <c r="E56" s="1211"/>
      <c r="F56" s="1211"/>
      <c r="G56" s="1214" t="str">
        <f>IF(基本情報入力シート!M68="","",基本情報入力シート!M68)</f>
        <v/>
      </c>
      <c r="H56" s="1214" t="str">
        <f>IF(基本情報入力シート!R68="","",基本情報入力シート!R68)</f>
        <v/>
      </c>
      <c r="I56" s="1214" t="str">
        <f>IF(基本情報入力シート!W68="","",基本情報入力シート!W68)</f>
        <v/>
      </c>
      <c r="J56" s="1214" t="str">
        <f>IF(基本情報入力シート!X68="","",基本情報入力シート!X68)</f>
        <v/>
      </c>
      <c r="K56" s="1214" t="str">
        <f>IF(基本情報入力シート!Y68="","",基本情報入力シート!Y68)</f>
        <v/>
      </c>
      <c r="L56" s="1217" t="str">
        <f>IF(基本情報入力シート!AB68="","",基本情報入力シート!AB68)</f>
        <v/>
      </c>
      <c r="M56" s="457" t="s">
        <v>132</v>
      </c>
      <c r="N56" s="75"/>
      <c r="O56" s="458" t="str">
        <f>IFERROR(VLOOKUP(K56,【参考】数式用!$A$5:$J$37,MATCH(N56,【参考】数式用!$B$4:$J$4,0)+1,0),"")</f>
        <v/>
      </c>
      <c r="P56" s="75"/>
      <c r="Q56" s="458" t="str">
        <f>IFERROR(VLOOKUP(K56,【参考】数式用!$A$5:$J$37,MATCH(P56,【参考】数式用!$B$4:$J$4,0)+1,0),"")</f>
        <v/>
      </c>
      <c r="R56" s="459" t="s">
        <v>15</v>
      </c>
      <c r="S56" s="460">
        <v>6</v>
      </c>
      <c r="T56" s="126" t="s">
        <v>10</v>
      </c>
      <c r="U56" s="39">
        <v>4</v>
      </c>
      <c r="V56" s="126" t="s">
        <v>38</v>
      </c>
      <c r="W56" s="460">
        <v>6</v>
      </c>
      <c r="X56" s="126" t="s">
        <v>10</v>
      </c>
      <c r="Y56" s="39">
        <v>5</v>
      </c>
      <c r="Z56" s="126" t="s">
        <v>13</v>
      </c>
      <c r="AA56" s="461" t="s">
        <v>20</v>
      </c>
      <c r="AB56" s="462">
        <f t="shared" si="112"/>
        <v>2</v>
      </c>
      <c r="AC56" s="126" t="s">
        <v>33</v>
      </c>
      <c r="AD56" s="463" t="str">
        <f t="shared" ref="AD56" si="143">IFERROR(ROUNDDOWN(ROUND(L56*Q56,0),0)*AB56,"")</f>
        <v/>
      </c>
      <c r="AE56" s="464" t="str">
        <f t="shared" si="49"/>
        <v/>
      </c>
      <c r="AF56" s="465"/>
      <c r="AG56" s="375"/>
      <c r="AH56" s="383"/>
      <c r="AI56" s="380"/>
      <c r="AJ56" s="381"/>
      <c r="AK56" s="361"/>
      <c r="AL56" s="362"/>
      <c r="AM56" s="466" t="str">
        <f t="shared" ref="AM56" si="144">IF(AO56="","",IF(Q56&lt;O56,"！加算の要件上は問題ありませんが、令和６年３月と比較して４・５月に加算率が下がる計画になっています。",""))</f>
        <v/>
      </c>
      <c r="AO56" s="467" t="str">
        <f>IF(K56&lt;&gt;"","P列・R列に色付け","")</f>
        <v/>
      </c>
      <c r="AP56" s="468" t="str">
        <f>IFERROR(VLOOKUP(K56,【参考】数式用!$AH$2:$AI$34,2,FALSE),"")</f>
        <v/>
      </c>
      <c r="AQ56" s="470" t="str">
        <f>P56&amp;P57&amp;P58</f>
        <v/>
      </c>
      <c r="AR56" s="468" t="str">
        <f t="shared" ref="AR56" si="145">IF(AF58&lt;&gt;0,IF(AG58="○","入力済","未入力"),"")</f>
        <v/>
      </c>
      <c r="AS56" s="469" t="str">
        <f>IF(OR(P56="処遇加算Ⅰ",P56="処遇加算Ⅱ"),IF(OR(AH56="○",AH56="令和６年度中に満たす"),"入力済","未入力"),"")</f>
        <v/>
      </c>
      <c r="AT56" s="470" t="str">
        <f>IF(P56="処遇加算Ⅲ",IF(AI56="○","入力済","未入力"),"")</f>
        <v/>
      </c>
      <c r="AU56" s="468" t="str">
        <f>IF(P56="処遇加算Ⅰ",IF(OR(AJ56="○",AJ56="令和６年度中に満たす"),"入力済","未入力"),"")</f>
        <v/>
      </c>
      <c r="AV56" s="468" t="str">
        <f t="shared" ref="AV56" si="146">IF(OR(P57="特定加算Ⅰ",P57="特定加算Ⅱ"),1,"")</f>
        <v/>
      </c>
      <c r="AW56" s="453" t="str">
        <f>IF(P57="特定加算Ⅰ",IF(AL57="","未入力","入力済"),"")</f>
        <v/>
      </c>
      <c r="AX56" s="453" t="str">
        <f>G56</f>
        <v/>
      </c>
    </row>
    <row r="57" spans="1:50" ht="32.1" customHeight="1">
      <c r="A57" s="1275"/>
      <c r="B57" s="1212"/>
      <c r="C57" s="1212"/>
      <c r="D57" s="1212"/>
      <c r="E57" s="1212"/>
      <c r="F57" s="1212"/>
      <c r="G57" s="1215"/>
      <c r="H57" s="1215"/>
      <c r="I57" s="1215"/>
      <c r="J57" s="1215"/>
      <c r="K57" s="1215"/>
      <c r="L57" s="1218"/>
      <c r="M57" s="471" t="s">
        <v>121</v>
      </c>
      <c r="N57" s="76"/>
      <c r="O57" s="472" t="str">
        <f>IFERROR(VLOOKUP(K56,【参考】数式用!$A$5:$J$37,MATCH(N57,【参考】数式用!$B$4:$J$4,0)+1,0),"")</f>
        <v/>
      </c>
      <c r="P57" s="76"/>
      <c r="Q57" s="472" t="str">
        <f>IFERROR(VLOOKUP(K56,【参考】数式用!$A$5:$J$37,MATCH(P57,【参考】数式用!$B$4:$J$4,0)+1,0),"")</f>
        <v/>
      </c>
      <c r="R57" s="97" t="s">
        <v>15</v>
      </c>
      <c r="S57" s="473">
        <v>6</v>
      </c>
      <c r="T57" s="98" t="s">
        <v>10</v>
      </c>
      <c r="U57" s="58">
        <v>4</v>
      </c>
      <c r="V57" s="98" t="s">
        <v>38</v>
      </c>
      <c r="W57" s="473">
        <v>6</v>
      </c>
      <c r="X57" s="98" t="s">
        <v>10</v>
      </c>
      <c r="Y57" s="58">
        <v>5</v>
      </c>
      <c r="Z57" s="98" t="s">
        <v>13</v>
      </c>
      <c r="AA57" s="474" t="s">
        <v>20</v>
      </c>
      <c r="AB57" s="475">
        <f t="shared" si="112"/>
        <v>2</v>
      </c>
      <c r="AC57" s="98" t="s">
        <v>33</v>
      </c>
      <c r="AD57" s="476" t="str">
        <f t="shared" ref="AD57" si="147">IFERROR(ROUNDDOWN(ROUND(L56*Q57,0),0)*AB57,"")</f>
        <v/>
      </c>
      <c r="AE57" s="477" t="str">
        <f t="shared" si="54"/>
        <v/>
      </c>
      <c r="AF57" s="478"/>
      <c r="AG57" s="363"/>
      <c r="AH57" s="364"/>
      <c r="AI57" s="365"/>
      <c r="AJ57" s="366"/>
      <c r="AK57" s="367"/>
      <c r="AL57" s="368"/>
      <c r="AM57" s="479" t="str">
        <f t="shared" ref="AM57" si="148">IF(AO56="","",IF(OR(Y56=4,Y57=4,Y58=4),"！加算の要件上は問題ありませんが、算定期間の終わりが令和６年５月になっていません。区分変更の場合は、「基本情報入力シート」で同じ事業所を２行に分けて記入してください。",""))</f>
        <v/>
      </c>
      <c r="AN57" s="480"/>
      <c r="AO57" s="467" t="str">
        <f>IF(K56&lt;&gt;"","P列・R列に色付け","")</f>
        <v/>
      </c>
      <c r="AX57" s="453" t="str">
        <f>G56</f>
        <v/>
      </c>
    </row>
    <row r="58" spans="1:50" ht="32.1" customHeight="1" thickBot="1">
      <c r="A58" s="1276"/>
      <c r="B58" s="1213"/>
      <c r="C58" s="1213"/>
      <c r="D58" s="1213"/>
      <c r="E58" s="1213"/>
      <c r="F58" s="1213"/>
      <c r="G58" s="1216"/>
      <c r="H58" s="1216"/>
      <c r="I58" s="1216"/>
      <c r="J58" s="1216"/>
      <c r="K58" s="1216"/>
      <c r="L58" s="1219"/>
      <c r="M58" s="481" t="s">
        <v>114</v>
      </c>
      <c r="N58" s="79"/>
      <c r="O58" s="482" t="str">
        <f>IFERROR(VLOOKUP(K56,【参考】数式用!$A$5:$J$37,MATCH(N58,【参考】数式用!$B$4:$J$4,0)+1,0),"")</f>
        <v/>
      </c>
      <c r="P58" s="77"/>
      <c r="Q58" s="482" t="str">
        <f>IFERROR(VLOOKUP(K56,【参考】数式用!$A$5:$J$37,MATCH(P58,【参考】数式用!$B$4:$J$4,0)+1,0),"")</f>
        <v/>
      </c>
      <c r="R58" s="483" t="s">
        <v>15</v>
      </c>
      <c r="S58" s="484">
        <v>6</v>
      </c>
      <c r="T58" s="485" t="s">
        <v>10</v>
      </c>
      <c r="U58" s="59">
        <v>4</v>
      </c>
      <c r="V58" s="485" t="s">
        <v>38</v>
      </c>
      <c r="W58" s="484">
        <v>6</v>
      </c>
      <c r="X58" s="485" t="s">
        <v>10</v>
      </c>
      <c r="Y58" s="59">
        <v>5</v>
      </c>
      <c r="Z58" s="485" t="s">
        <v>13</v>
      </c>
      <c r="AA58" s="486" t="s">
        <v>20</v>
      </c>
      <c r="AB58" s="487">
        <f t="shared" si="112"/>
        <v>2</v>
      </c>
      <c r="AC58" s="485" t="s">
        <v>33</v>
      </c>
      <c r="AD58" s="488" t="str">
        <f t="shared" ref="AD58" si="149">IFERROR(ROUNDDOWN(ROUND(L56*Q58,0),0)*AB58,"")</f>
        <v/>
      </c>
      <c r="AE58" s="489" t="str">
        <f t="shared" si="57"/>
        <v/>
      </c>
      <c r="AF58" s="490">
        <f t="shared" si="141"/>
        <v>0</v>
      </c>
      <c r="AG58" s="369"/>
      <c r="AH58" s="370"/>
      <c r="AI58" s="371"/>
      <c r="AJ58" s="372"/>
      <c r="AK58" s="373"/>
      <c r="AL58" s="374"/>
      <c r="AM58" s="491" t="str">
        <f t="shared" ref="AM58" si="150">IF(AO56="","",IF(OR(N56="",AND(N58="ベア加算なし",P58="ベア加算",AG58=""),AND(OR(P56="処遇加算Ⅰ",P56="処遇加算Ⅱ"),AH56=""),AND(P56="処遇加算Ⅲ",AI56=""),AND(P56="処遇加算Ⅰ",AJ56=""),AND(OR(P57="特定加算Ⅰ",P57="特定加算Ⅱ"),AK57=""),AND(P57="特定加算Ⅰ",AL57="")),"！記入が必要な欄（緑色、水色、黄色のセル）に空欄があります。空欄を埋めてください。",""))</f>
        <v/>
      </c>
      <c r="AO58" s="492" t="str">
        <f>IF(K56&lt;&gt;"","P列・R列に色付け","")</f>
        <v/>
      </c>
      <c r="AP58" s="493"/>
      <c r="AQ58" s="493"/>
      <c r="AW58" s="494"/>
      <c r="AX58" s="453" t="str">
        <f>G56</f>
        <v/>
      </c>
    </row>
    <row r="59" spans="1:50" ht="32.1" customHeight="1">
      <c r="A59" s="1274">
        <v>16</v>
      </c>
      <c r="B59" s="1211" t="str">
        <f>IF(基本情報入力シート!C69="","",基本情報入力シート!C69)</f>
        <v/>
      </c>
      <c r="C59" s="1211"/>
      <c r="D59" s="1211"/>
      <c r="E59" s="1211"/>
      <c r="F59" s="1211"/>
      <c r="G59" s="1214" t="str">
        <f>IF(基本情報入力シート!M69="","",基本情報入力シート!M69)</f>
        <v/>
      </c>
      <c r="H59" s="1214" t="str">
        <f>IF(基本情報入力シート!R69="","",基本情報入力シート!R69)</f>
        <v/>
      </c>
      <c r="I59" s="1214" t="str">
        <f>IF(基本情報入力シート!W69="","",基本情報入力シート!W69)</f>
        <v/>
      </c>
      <c r="J59" s="1214" t="str">
        <f>IF(基本情報入力シート!X69="","",基本情報入力シート!X69)</f>
        <v/>
      </c>
      <c r="K59" s="1214" t="str">
        <f>IF(基本情報入力シート!Y69="","",基本情報入力シート!Y69)</f>
        <v/>
      </c>
      <c r="L59" s="1217" t="str">
        <f>IF(基本情報入力シート!AB69="","",基本情報入力シート!AB69)</f>
        <v/>
      </c>
      <c r="M59" s="457" t="s">
        <v>132</v>
      </c>
      <c r="N59" s="75"/>
      <c r="O59" s="458" t="str">
        <f>IFERROR(VLOOKUP(K59,【参考】数式用!$A$5:$J$37,MATCH(N59,【参考】数式用!$B$4:$J$4,0)+1,0),"")</f>
        <v/>
      </c>
      <c r="P59" s="75"/>
      <c r="Q59" s="458" t="str">
        <f>IFERROR(VLOOKUP(K59,【参考】数式用!$A$5:$J$37,MATCH(P59,【参考】数式用!$B$4:$J$4,0)+1,0),"")</f>
        <v/>
      </c>
      <c r="R59" s="459" t="s">
        <v>15</v>
      </c>
      <c r="S59" s="460">
        <v>6</v>
      </c>
      <c r="T59" s="126" t="s">
        <v>10</v>
      </c>
      <c r="U59" s="39">
        <v>4</v>
      </c>
      <c r="V59" s="126" t="s">
        <v>38</v>
      </c>
      <c r="W59" s="460">
        <v>6</v>
      </c>
      <c r="X59" s="126" t="s">
        <v>10</v>
      </c>
      <c r="Y59" s="39">
        <v>5</v>
      </c>
      <c r="Z59" s="126" t="s">
        <v>13</v>
      </c>
      <c r="AA59" s="461" t="s">
        <v>20</v>
      </c>
      <c r="AB59" s="462">
        <f t="shared" si="112"/>
        <v>2</v>
      </c>
      <c r="AC59" s="126" t="s">
        <v>33</v>
      </c>
      <c r="AD59" s="463" t="str">
        <f t="shared" ref="AD59" si="151">IFERROR(ROUNDDOWN(ROUND(L59*Q59,0),0)*AB59,"")</f>
        <v/>
      </c>
      <c r="AE59" s="464" t="str">
        <f t="shared" ref="AE59" si="152">IFERROR(ROUNDDOWN(ROUND(L59*(Q59-O59),0),0)*AB59,"")</f>
        <v/>
      </c>
      <c r="AF59" s="465"/>
      <c r="AG59" s="375"/>
      <c r="AH59" s="383"/>
      <c r="AI59" s="380"/>
      <c r="AJ59" s="381"/>
      <c r="AK59" s="361"/>
      <c r="AL59" s="362"/>
      <c r="AM59" s="466" t="str">
        <f t="shared" ref="AM59" si="153">IF(AO59="","",IF(Q59&lt;O59,"！加算の要件上は問題ありませんが、令和６年３月と比較して４・５月に加算率が下がる計画になっています。",""))</f>
        <v/>
      </c>
      <c r="AO59" s="467" t="str">
        <f>IF(K59&lt;&gt;"","P列・R列に色付け","")</f>
        <v/>
      </c>
      <c r="AP59" s="468" t="str">
        <f>IFERROR(VLOOKUP(K59,【参考】数式用!$AH$2:$AI$34,2,FALSE),"")</f>
        <v/>
      </c>
      <c r="AQ59" s="470" t="str">
        <f>P59&amp;P60&amp;P61</f>
        <v/>
      </c>
      <c r="AR59" s="468" t="str">
        <f t="shared" ref="AR59" si="154">IF(AF61&lt;&gt;0,IF(AG61="○","入力済","未入力"),"")</f>
        <v/>
      </c>
      <c r="AS59" s="469" t="str">
        <f>IF(OR(P59="処遇加算Ⅰ",P59="処遇加算Ⅱ"),IF(OR(AH59="○",AH59="令和６年度中に満たす"),"入力済","未入力"),"")</f>
        <v/>
      </c>
      <c r="AT59" s="470" t="str">
        <f>IF(P59="処遇加算Ⅲ",IF(AI59="○","入力済","未入力"),"")</f>
        <v/>
      </c>
      <c r="AU59" s="468" t="str">
        <f>IF(P59="処遇加算Ⅰ",IF(OR(AJ59="○",AJ59="令和６年度中に満たす"),"入力済","未入力"),"")</f>
        <v/>
      </c>
      <c r="AV59" s="468" t="str">
        <f t="shared" ref="AV59" si="155">IF(OR(P60="特定加算Ⅰ",P60="特定加算Ⅱ"),1,"")</f>
        <v/>
      </c>
      <c r="AW59" s="453" t="str">
        <f>IF(P60="特定加算Ⅰ",IF(AL60="","未入力","入力済"),"")</f>
        <v/>
      </c>
      <c r="AX59" s="453" t="str">
        <f>G59</f>
        <v/>
      </c>
    </row>
    <row r="60" spans="1:50" ht="32.1" customHeight="1">
      <c r="A60" s="1275"/>
      <c r="B60" s="1212"/>
      <c r="C60" s="1212"/>
      <c r="D60" s="1212"/>
      <c r="E60" s="1212"/>
      <c r="F60" s="1212"/>
      <c r="G60" s="1215"/>
      <c r="H60" s="1215"/>
      <c r="I60" s="1215"/>
      <c r="J60" s="1215"/>
      <c r="K60" s="1215"/>
      <c r="L60" s="1218"/>
      <c r="M60" s="471" t="s">
        <v>121</v>
      </c>
      <c r="N60" s="76"/>
      <c r="O60" s="472" t="str">
        <f>IFERROR(VLOOKUP(K59,【参考】数式用!$A$5:$J$37,MATCH(N60,【参考】数式用!$B$4:$J$4,0)+1,0),"")</f>
        <v/>
      </c>
      <c r="P60" s="76"/>
      <c r="Q60" s="472" t="str">
        <f>IFERROR(VLOOKUP(K59,【参考】数式用!$A$5:$J$37,MATCH(P60,【参考】数式用!$B$4:$J$4,0)+1,0),"")</f>
        <v/>
      </c>
      <c r="R60" s="97" t="s">
        <v>15</v>
      </c>
      <c r="S60" s="473">
        <v>6</v>
      </c>
      <c r="T60" s="98" t="s">
        <v>10</v>
      </c>
      <c r="U60" s="58">
        <v>4</v>
      </c>
      <c r="V60" s="98" t="s">
        <v>38</v>
      </c>
      <c r="W60" s="473">
        <v>6</v>
      </c>
      <c r="X60" s="98" t="s">
        <v>10</v>
      </c>
      <c r="Y60" s="58">
        <v>5</v>
      </c>
      <c r="Z60" s="98" t="s">
        <v>13</v>
      </c>
      <c r="AA60" s="474" t="s">
        <v>20</v>
      </c>
      <c r="AB60" s="475">
        <f t="shared" si="112"/>
        <v>2</v>
      </c>
      <c r="AC60" s="98" t="s">
        <v>33</v>
      </c>
      <c r="AD60" s="476" t="str">
        <f t="shared" ref="AD60" si="156">IFERROR(ROUNDDOWN(ROUND(L59*Q60,0),0)*AB60,"")</f>
        <v/>
      </c>
      <c r="AE60" s="477" t="str">
        <f t="shared" ref="AE60" si="157">IFERROR(ROUNDDOWN(ROUND(L59*(Q60-O60),0),0)*AB60,"")</f>
        <v/>
      </c>
      <c r="AF60" s="478"/>
      <c r="AG60" s="363"/>
      <c r="AH60" s="364"/>
      <c r="AI60" s="365"/>
      <c r="AJ60" s="366"/>
      <c r="AK60" s="367"/>
      <c r="AL60" s="368"/>
      <c r="AM60" s="479" t="str">
        <f t="shared" ref="AM60" si="158">IF(AO59="","",IF(OR(Y59=4,Y60=4,Y61=4),"！加算の要件上は問題ありませんが、算定期間の終わりが令和６年５月になっていません。区分変更の場合は、「基本情報入力シート」で同じ事業所を２行に分けて記入してください。",""))</f>
        <v/>
      </c>
      <c r="AN60" s="480"/>
      <c r="AO60" s="467" t="str">
        <f>IF(K59&lt;&gt;"","P列・R列に色付け","")</f>
        <v/>
      </c>
      <c r="AX60" s="453" t="str">
        <f>G59</f>
        <v/>
      </c>
    </row>
    <row r="61" spans="1:50" ht="32.1" customHeight="1" thickBot="1">
      <c r="A61" s="1276"/>
      <c r="B61" s="1213"/>
      <c r="C61" s="1213"/>
      <c r="D61" s="1213"/>
      <c r="E61" s="1213"/>
      <c r="F61" s="1213"/>
      <c r="G61" s="1216"/>
      <c r="H61" s="1216"/>
      <c r="I61" s="1216"/>
      <c r="J61" s="1216"/>
      <c r="K61" s="1216"/>
      <c r="L61" s="1219"/>
      <c r="M61" s="481" t="s">
        <v>114</v>
      </c>
      <c r="N61" s="79"/>
      <c r="O61" s="482" t="str">
        <f>IFERROR(VLOOKUP(K59,【参考】数式用!$A$5:$J$37,MATCH(N61,【参考】数式用!$B$4:$J$4,0)+1,0),"")</f>
        <v/>
      </c>
      <c r="P61" s="77"/>
      <c r="Q61" s="482" t="str">
        <f>IFERROR(VLOOKUP(K59,【参考】数式用!$A$5:$J$37,MATCH(P61,【参考】数式用!$B$4:$J$4,0)+1,0),"")</f>
        <v/>
      </c>
      <c r="R61" s="483" t="s">
        <v>15</v>
      </c>
      <c r="S61" s="484">
        <v>6</v>
      </c>
      <c r="T61" s="485" t="s">
        <v>10</v>
      </c>
      <c r="U61" s="59">
        <v>4</v>
      </c>
      <c r="V61" s="485" t="s">
        <v>38</v>
      </c>
      <c r="W61" s="484">
        <v>6</v>
      </c>
      <c r="X61" s="485" t="s">
        <v>10</v>
      </c>
      <c r="Y61" s="59">
        <v>5</v>
      </c>
      <c r="Z61" s="485" t="s">
        <v>13</v>
      </c>
      <c r="AA61" s="486" t="s">
        <v>20</v>
      </c>
      <c r="AB61" s="487">
        <f t="shared" si="112"/>
        <v>2</v>
      </c>
      <c r="AC61" s="485" t="s">
        <v>33</v>
      </c>
      <c r="AD61" s="488" t="str">
        <f t="shared" ref="AD61" si="159">IFERROR(ROUNDDOWN(ROUND(L59*Q61,0),0)*AB61,"")</f>
        <v/>
      </c>
      <c r="AE61" s="489" t="str">
        <f t="shared" ref="AE61" si="160">IFERROR(ROUNDDOWN(ROUND(L59*(Q61-O61),0),0)*AB61,"")</f>
        <v/>
      </c>
      <c r="AF61" s="490">
        <f t="shared" si="141"/>
        <v>0</v>
      </c>
      <c r="AG61" s="369"/>
      <c r="AH61" s="370"/>
      <c r="AI61" s="371"/>
      <c r="AJ61" s="372"/>
      <c r="AK61" s="373"/>
      <c r="AL61" s="374"/>
      <c r="AM61" s="491" t="str">
        <f t="shared" ref="AM61" si="161">IF(AO59="","",IF(OR(N59="",AND(N61="ベア加算なし",P61="ベア加算",AG61=""),AND(OR(P59="処遇加算Ⅰ",P59="処遇加算Ⅱ"),AH59=""),AND(P59="処遇加算Ⅲ",AI59=""),AND(P59="処遇加算Ⅰ",AJ59=""),AND(OR(P60="特定加算Ⅰ",P60="特定加算Ⅱ"),AK60=""),AND(P60="特定加算Ⅰ",AL60="")),"！記入が必要な欄（緑色、水色、黄色のセル）に空欄があります。空欄を埋めてください。",""))</f>
        <v/>
      </c>
      <c r="AO61" s="492" t="str">
        <f>IF(K59&lt;&gt;"","P列・R列に色付け","")</f>
        <v/>
      </c>
      <c r="AP61" s="493"/>
      <c r="AQ61" s="493"/>
      <c r="AW61" s="494"/>
      <c r="AX61" s="453" t="str">
        <f>G59</f>
        <v/>
      </c>
    </row>
    <row r="62" spans="1:50" ht="32.1" customHeight="1">
      <c r="A62" s="1274">
        <v>17</v>
      </c>
      <c r="B62" s="1211" t="str">
        <f>IF(基本情報入力シート!C70="","",基本情報入力シート!C70)</f>
        <v/>
      </c>
      <c r="C62" s="1211"/>
      <c r="D62" s="1211"/>
      <c r="E62" s="1211"/>
      <c r="F62" s="1211"/>
      <c r="G62" s="1214" t="str">
        <f>IF(基本情報入力シート!M70="","",基本情報入力シート!M70)</f>
        <v/>
      </c>
      <c r="H62" s="1214" t="str">
        <f>IF(基本情報入力シート!R70="","",基本情報入力シート!R70)</f>
        <v/>
      </c>
      <c r="I62" s="1214" t="str">
        <f>IF(基本情報入力シート!W70="","",基本情報入力シート!W70)</f>
        <v/>
      </c>
      <c r="J62" s="1214" t="str">
        <f>IF(基本情報入力シート!X70="","",基本情報入力シート!X70)</f>
        <v/>
      </c>
      <c r="K62" s="1214" t="str">
        <f>IF(基本情報入力シート!Y70="","",基本情報入力シート!Y70)</f>
        <v/>
      </c>
      <c r="L62" s="1217" t="str">
        <f>IF(基本情報入力シート!AB70="","",基本情報入力シート!AB70)</f>
        <v/>
      </c>
      <c r="M62" s="457" t="s">
        <v>132</v>
      </c>
      <c r="N62" s="75"/>
      <c r="O62" s="458" t="str">
        <f>IFERROR(VLOOKUP(K62,【参考】数式用!$A$5:$J$37,MATCH(N62,【参考】数式用!$B$4:$J$4,0)+1,0),"")</f>
        <v/>
      </c>
      <c r="P62" s="75"/>
      <c r="Q62" s="458" t="str">
        <f>IFERROR(VLOOKUP(K62,【参考】数式用!$A$5:$J$37,MATCH(P62,【参考】数式用!$B$4:$J$4,0)+1,0),"")</f>
        <v/>
      </c>
      <c r="R62" s="459" t="s">
        <v>15</v>
      </c>
      <c r="S62" s="460">
        <v>6</v>
      </c>
      <c r="T62" s="126" t="s">
        <v>10</v>
      </c>
      <c r="U62" s="39">
        <v>4</v>
      </c>
      <c r="V62" s="126" t="s">
        <v>38</v>
      </c>
      <c r="W62" s="460">
        <v>6</v>
      </c>
      <c r="X62" s="126" t="s">
        <v>10</v>
      </c>
      <c r="Y62" s="39">
        <v>5</v>
      </c>
      <c r="Z62" s="126" t="s">
        <v>13</v>
      </c>
      <c r="AA62" s="461" t="s">
        <v>20</v>
      </c>
      <c r="AB62" s="462">
        <f t="shared" si="112"/>
        <v>2</v>
      </c>
      <c r="AC62" s="126" t="s">
        <v>33</v>
      </c>
      <c r="AD62" s="463" t="str">
        <f t="shared" ref="AD62" si="162">IFERROR(ROUNDDOWN(ROUND(L62*Q62,0),0)*AB62,"")</f>
        <v/>
      </c>
      <c r="AE62" s="464" t="str">
        <f t="shared" si="37"/>
        <v/>
      </c>
      <c r="AF62" s="465"/>
      <c r="AG62" s="375"/>
      <c r="AH62" s="383"/>
      <c r="AI62" s="380"/>
      <c r="AJ62" s="381"/>
      <c r="AK62" s="361"/>
      <c r="AL62" s="362"/>
      <c r="AM62" s="466" t="str">
        <f t="shared" ref="AM62" si="163">IF(AO62="","",IF(Q62&lt;O62,"！加算の要件上は問題ありませんが、令和６年３月と比較して４・５月に加算率が下がる計画になっています。",""))</f>
        <v/>
      </c>
      <c r="AO62" s="467" t="str">
        <f>IF(K62&lt;&gt;"","P列・R列に色付け","")</f>
        <v/>
      </c>
      <c r="AP62" s="468" t="str">
        <f>IFERROR(VLOOKUP(K62,【参考】数式用!$AH$2:$AI$34,2,FALSE),"")</f>
        <v/>
      </c>
      <c r="AQ62" s="470" t="str">
        <f>P62&amp;P63&amp;P64</f>
        <v/>
      </c>
      <c r="AR62" s="468" t="str">
        <f t="shared" ref="AR62" si="164">IF(AF64&lt;&gt;0,IF(AG64="○","入力済","未入力"),"")</f>
        <v/>
      </c>
      <c r="AS62" s="469" t="str">
        <f>IF(OR(P62="処遇加算Ⅰ",P62="処遇加算Ⅱ"),IF(OR(AH62="○",AH62="令和６年度中に満たす"),"入力済","未入力"),"")</f>
        <v/>
      </c>
      <c r="AT62" s="470" t="str">
        <f>IF(P62="処遇加算Ⅲ",IF(AI62="○","入力済","未入力"),"")</f>
        <v/>
      </c>
      <c r="AU62" s="468" t="str">
        <f>IF(P62="処遇加算Ⅰ",IF(OR(AJ62="○",AJ62="令和６年度中に満たす"),"入力済","未入力"),"")</f>
        <v/>
      </c>
      <c r="AV62" s="468" t="str">
        <f t="shared" ref="AV62" si="165">IF(OR(P63="特定加算Ⅰ",P63="特定加算Ⅱ"),1,"")</f>
        <v/>
      </c>
      <c r="AW62" s="453" t="str">
        <f>IF(P63="特定加算Ⅰ",IF(AL63="","未入力","入力済"),"")</f>
        <v/>
      </c>
      <c r="AX62" s="453" t="str">
        <f>G62</f>
        <v/>
      </c>
    </row>
    <row r="63" spans="1:50" ht="32.1" customHeight="1">
      <c r="A63" s="1275"/>
      <c r="B63" s="1212"/>
      <c r="C63" s="1212"/>
      <c r="D63" s="1212"/>
      <c r="E63" s="1212"/>
      <c r="F63" s="1212"/>
      <c r="G63" s="1215"/>
      <c r="H63" s="1215"/>
      <c r="I63" s="1215"/>
      <c r="J63" s="1215"/>
      <c r="K63" s="1215"/>
      <c r="L63" s="1218"/>
      <c r="M63" s="471" t="s">
        <v>121</v>
      </c>
      <c r="N63" s="76"/>
      <c r="O63" s="472" t="str">
        <f>IFERROR(VLOOKUP(K62,【参考】数式用!$A$5:$J$37,MATCH(N63,【参考】数式用!$B$4:$J$4,0)+1,0),"")</f>
        <v/>
      </c>
      <c r="P63" s="76"/>
      <c r="Q63" s="472" t="str">
        <f>IFERROR(VLOOKUP(K62,【参考】数式用!$A$5:$J$37,MATCH(P63,【参考】数式用!$B$4:$J$4,0)+1,0),"")</f>
        <v/>
      </c>
      <c r="R63" s="97" t="s">
        <v>15</v>
      </c>
      <c r="S63" s="473">
        <v>6</v>
      </c>
      <c r="T63" s="98" t="s">
        <v>10</v>
      </c>
      <c r="U63" s="58">
        <v>4</v>
      </c>
      <c r="V63" s="98" t="s">
        <v>38</v>
      </c>
      <c r="W63" s="473">
        <v>6</v>
      </c>
      <c r="X63" s="98" t="s">
        <v>10</v>
      </c>
      <c r="Y63" s="58">
        <v>5</v>
      </c>
      <c r="Z63" s="98" t="s">
        <v>13</v>
      </c>
      <c r="AA63" s="474" t="s">
        <v>20</v>
      </c>
      <c r="AB63" s="475">
        <f t="shared" si="112"/>
        <v>2</v>
      </c>
      <c r="AC63" s="98" t="s">
        <v>33</v>
      </c>
      <c r="AD63" s="476" t="str">
        <f t="shared" ref="AD63" si="166">IFERROR(ROUNDDOWN(ROUND(L62*Q63,0),0)*AB63,"")</f>
        <v/>
      </c>
      <c r="AE63" s="477" t="str">
        <f t="shared" si="42"/>
        <v/>
      </c>
      <c r="AF63" s="478"/>
      <c r="AG63" s="363"/>
      <c r="AH63" s="364"/>
      <c r="AI63" s="365"/>
      <c r="AJ63" s="366"/>
      <c r="AK63" s="367"/>
      <c r="AL63" s="368"/>
      <c r="AM63" s="479" t="str">
        <f t="shared" ref="AM63" si="167">IF(AO62="","",IF(OR(Y62=4,Y63=4,Y64=4),"！加算の要件上は問題ありませんが、算定期間の終わりが令和６年５月になっていません。区分変更の場合は、「基本情報入力シート」で同じ事業所を２行に分けて記入してください。",""))</f>
        <v/>
      </c>
      <c r="AN63" s="480"/>
      <c r="AO63" s="467" t="str">
        <f>IF(K62&lt;&gt;"","P列・R列に色付け","")</f>
        <v/>
      </c>
      <c r="AX63" s="453" t="str">
        <f>G62</f>
        <v/>
      </c>
    </row>
    <row r="64" spans="1:50" ht="32.1" customHeight="1" thickBot="1">
      <c r="A64" s="1276"/>
      <c r="B64" s="1213"/>
      <c r="C64" s="1213"/>
      <c r="D64" s="1213"/>
      <c r="E64" s="1213"/>
      <c r="F64" s="1213"/>
      <c r="G64" s="1216"/>
      <c r="H64" s="1216"/>
      <c r="I64" s="1216"/>
      <c r="J64" s="1216"/>
      <c r="K64" s="1216"/>
      <c r="L64" s="1219"/>
      <c r="M64" s="481" t="s">
        <v>114</v>
      </c>
      <c r="N64" s="79"/>
      <c r="O64" s="482" t="str">
        <f>IFERROR(VLOOKUP(K62,【参考】数式用!$A$5:$J$37,MATCH(N64,【参考】数式用!$B$4:$J$4,0)+1,0),"")</f>
        <v/>
      </c>
      <c r="P64" s="77"/>
      <c r="Q64" s="482" t="str">
        <f>IFERROR(VLOOKUP(K62,【参考】数式用!$A$5:$J$37,MATCH(P64,【参考】数式用!$B$4:$J$4,0)+1,0),"")</f>
        <v/>
      </c>
      <c r="R64" s="483" t="s">
        <v>15</v>
      </c>
      <c r="S64" s="484">
        <v>6</v>
      </c>
      <c r="T64" s="485" t="s">
        <v>10</v>
      </c>
      <c r="U64" s="59">
        <v>4</v>
      </c>
      <c r="V64" s="485" t="s">
        <v>38</v>
      </c>
      <c r="W64" s="484">
        <v>6</v>
      </c>
      <c r="X64" s="485" t="s">
        <v>10</v>
      </c>
      <c r="Y64" s="59">
        <v>5</v>
      </c>
      <c r="Z64" s="485" t="s">
        <v>13</v>
      </c>
      <c r="AA64" s="486" t="s">
        <v>20</v>
      </c>
      <c r="AB64" s="487">
        <f t="shared" si="112"/>
        <v>2</v>
      </c>
      <c r="AC64" s="485" t="s">
        <v>33</v>
      </c>
      <c r="AD64" s="488" t="str">
        <f t="shared" ref="AD64" si="168">IFERROR(ROUNDDOWN(ROUND(L62*Q64,0),0)*AB64,"")</f>
        <v/>
      </c>
      <c r="AE64" s="489" t="str">
        <f t="shared" si="45"/>
        <v/>
      </c>
      <c r="AF64" s="490">
        <f t="shared" si="141"/>
        <v>0</v>
      </c>
      <c r="AG64" s="369"/>
      <c r="AH64" s="370"/>
      <c r="AI64" s="371"/>
      <c r="AJ64" s="372"/>
      <c r="AK64" s="373"/>
      <c r="AL64" s="374"/>
      <c r="AM64" s="491" t="str">
        <f t="shared" ref="AM64" si="169">IF(AO62="","",IF(OR(N62="",AND(N64="ベア加算なし",P64="ベア加算",AG64=""),AND(OR(P62="処遇加算Ⅰ",P62="処遇加算Ⅱ"),AH62=""),AND(P62="処遇加算Ⅲ",AI62=""),AND(P62="処遇加算Ⅰ",AJ62=""),AND(OR(P63="特定加算Ⅰ",P63="特定加算Ⅱ"),AK63=""),AND(P63="特定加算Ⅰ",AL63="")),"！記入が必要な欄（緑色、水色、黄色のセル）に空欄があります。空欄を埋めてください。",""))</f>
        <v/>
      </c>
      <c r="AO64" s="492" t="str">
        <f>IF(K62&lt;&gt;"","P列・R列に色付け","")</f>
        <v/>
      </c>
      <c r="AP64" s="493"/>
      <c r="AQ64" s="493"/>
      <c r="AW64" s="494"/>
      <c r="AX64" s="453" t="str">
        <f>G62</f>
        <v/>
      </c>
    </row>
    <row r="65" spans="1:50" ht="32.1" customHeight="1">
      <c r="A65" s="1274">
        <v>18</v>
      </c>
      <c r="B65" s="1211" t="str">
        <f>IF(基本情報入力シート!C71="","",基本情報入力シート!C71)</f>
        <v/>
      </c>
      <c r="C65" s="1211"/>
      <c r="D65" s="1211"/>
      <c r="E65" s="1211"/>
      <c r="F65" s="1211"/>
      <c r="G65" s="1214" t="str">
        <f>IF(基本情報入力シート!M71="","",基本情報入力シート!M71)</f>
        <v/>
      </c>
      <c r="H65" s="1214" t="str">
        <f>IF(基本情報入力シート!R71="","",基本情報入力シート!R71)</f>
        <v/>
      </c>
      <c r="I65" s="1214" t="str">
        <f>IF(基本情報入力シート!W71="","",基本情報入力シート!W71)</f>
        <v/>
      </c>
      <c r="J65" s="1214" t="str">
        <f>IF(基本情報入力シート!X71="","",基本情報入力シート!X71)</f>
        <v/>
      </c>
      <c r="K65" s="1214" t="str">
        <f>IF(基本情報入力シート!Y71="","",基本情報入力シート!Y71)</f>
        <v/>
      </c>
      <c r="L65" s="1217" t="str">
        <f>IF(基本情報入力シート!AB71="","",基本情報入力シート!AB71)</f>
        <v/>
      </c>
      <c r="M65" s="457" t="s">
        <v>132</v>
      </c>
      <c r="N65" s="75"/>
      <c r="O65" s="458" t="str">
        <f>IFERROR(VLOOKUP(K65,【参考】数式用!$A$5:$J$37,MATCH(N65,【参考】数式用!$B$4:$J$4,0)+1,0),"")</f>
        <v/>
      </c>
      <c r="P65" s="75"/>
      <c r="Q65" s="458" t="str">
        <f>IFERROR(VLOOKUP(K65,【参考】数式用!$A$5:$J$37,MATCH(P65,【参考】数式用!$B$4:$J$4,0)+1,0),"")</f>
        <v/>
      </c>
      <c r="R65" s="459" t="s">
        <v>15</v>
      </c>
      <c r="S65" s="460">
        <v>6</v>
      </c>
      <c r="T65" s="126" t="s">
        <v>10</v>
      </c>
      <c r="U65" s="39">
        <v>4</v>
      </c>
      <c r="V65" s="126" t="s">
        <v>38</v>
      </c>
      <c r="W65" s="460">
        <v>6</v>
      </c>
      <c r="X65" s="126" t="s">
        <v>10</v>
      </c>
      <c r="Y65" s="39">
        <v>5</v>
      </c>
      <c r="Z65" s="126" t="s">
        <v>13</v>
      </c>
      <c r="AA65" s="461" t="s">
        <v>20</v>
      </c>
      <c r="AB65" s="462">
        <f t="shared" si="112"/>
        <v>2</v>
      </c>
      <c r="AC65" s="126" t="s">
        <v>33</v>
      </c>
      <c r="AD65" s="463" t="str">
        <f t="shared" ref="AD65" si="170">IFERROR(ROUNDDOWN(ROUND(L65*Q65,0),0)*AB65,"")</f>
        <v/>
      </c>
      <c r="AE65" s="464" t="str">
        <f t="shared" si="49"/>
        <v/>
      </c>
      <c r="AF65" s="465"/>
      <c r="AG65" s="375"/>
      <c r="AH65" s="383"/>
      <c r="AI65" s="380"/>
      <c r="AJ65" s="381"/>
      <c r="AK65" s="361"/>
      <c r="AL65" s="362"/>
      <c r="AM65" s="466" t="str">
        <f t="shared" ref="AM65" si="171">IF(AO65="","",IF(Q65&lt;O65,"！加算の要件上は問題ありませんが、令和６年３月と比較して４・５月に加算率が下がる計画になっています。",""))</f>
        <v/>
      </c>
      <c r="AO65" s="467" t="str">
        <f>IF(K65&lt;&gt;"","P列・R列に色付け","")</f>
        <v/>
      </c>
      <c r="AP65" s="468" t="str">
        <f>IFERROR(VLOOKUP(K65,【参考】数式用!$AH$2:$AI$34,2,FALSE),"")</f>
        <v/>
      </c>
      <c r="AQ65" s="470" t="str">
        <f>P65&amp;P66&amp;P67</f>
        <v/>
      </c>
      <c r="AR65" s="468" t="str">
        <f t="shared" ref="AR65" si="172">IF(AF67&lt;&gt;0,IF(AG67="○","入力済","未入力"),"")</f>
        <v/>
      </c>
      <c r="AS65" s="469" t="str">
        <f>IF(OR(P65="処遇加算Ⅰ",P65="処遇加算Ⅱ"),IF(OR(AH65="○",AH65="令和６年度中に満たす"),"入力済","未入力"),"")</f>
        <v/>
      </c>
      <c r="AT65" s="470" t="str">
        <f>IF(P65="処遇加算Ⅲ",IF(AI65="○","入力済","未入力"),"")</f>
        <v/>
      </c>
      <c r="AU65" s="468" t="str">
        <f>IF(P65="処遇加算Ⅰ",IF(OR(AJ65="○",AJ65="令和６年度中に満たす"),"入力済","未入力"),"")</f>
        <v/>
      </c>
      <c r="AV65" s="468" t="str">
        <f t="shared" ref="AV65" si="173">IF(OR(P66="特定加算Ⅰ",P66="特定加算Ⅱ"),1,"")</f>
        <v/>
      </c>
      <c r="AW65" s="453" t="str">
        <f>IF(P66="特定加算Ⅰ",IF(AL66="","未入力","入力済"),"")</f>
        <v/>
      </c>
      <c r="AX65" s="453" t="str">
        <f>G65</f>
        <v/>
      </c>
    </row>
    <row r="66" spans="1:50" ht="32.1" customHeight="1">
      <c r="A66" s="1275"/>
      <c r="B66" s="1212"/>
      <c r="C66" s="1212"/>
      <c r="D66" s="1212"/>
      <c r="E66" s="1212"/>
      <c r="F66" s="1212"/>
      <c r="G66" s="1215"/>
      <c r="H66" s="1215"/>
      <c r="I66" s="1215"/>
      <c r="J66" s="1215"/>
      <c r="K66" s="1215"/>
      <c r="L66" s="1218"/>
      <c r="M66" s="471" t="s">
        <v>121</v>
      </c>
      <c r="N66" s="76"/>
      <c r="O66" s="472" t="str">
        <f>IFERROR(VLOOKUP(K65,【参考】数式用!$A$5:$J$37,MATCH(N66,【参考】数式用!$B$4:$J$4,0)+1,0),"")</f>
        <v/>
      </c>
      <c r="P66" s="76"/>
      <c r="Q66" s="472" t="str">
        <f>IFERROR(VLOOKUP(K65,【参考】数式用!$A$5:$J$37,MATCH(P66,【参考】数式用!$B$4:$J$4,0)+1,0),"")</f>
        <v/>
      </c>
      <c r="R66" s="97" t="s">
        <v>15</v>
      </c>
      <c r="S66" s="473">
        <v>6</v>
      </c>
      <c r="T66" s="98" t="s">
        <v>10</v>
      </c>
      <c r="U66" s="58">
        <v>4</v>
      </c>
      <c r="V66" s="98" t="s">
        <v>38</v>
      </c>
      <c r="W66" s="473">
        <v>6</v>
      </c>
      <c r="X66" s="98" t="s">
        <v>10</v>
      </c>
      <c r="Y66" s="58">
        <v>5</v>
      </c>
      <c r="Z66" s="98" t="s">
        <v>13</v>
      </c>
      <c r="AA66" s="474" t="s">
        <v>20</v>
      </c>
      <c r="AB66" s="475">
        <f t="shared" si="112"/>
        <v>2</v>
      </c>
      <c r="AC66" s="98" t="s">
        <v>33</v>
      </c>
      <c r="AD66" s="476" t="str">
        <f t="shared" ref="AD66" si="174">IFERROR(ROUNDDOWN(ROUND(L65*Q66,0),0)*AB66,"")</f>
        <v/>
      </c>
      <c r="AE66" s="477" t="str">
        <f t="shared" si="54"/>
        <v/>
      </c>
      <c r="AF66" s="478"/>
      <c r="AG66" s="363"/>
      <c r="AH66" s="364"/>
      <c r="AI66" s="365"/>
      <c r="AJ66" s="366"/>
      <c r="AK66" s="367"/>
      <c r="AL66" s="368"/>
      <c r="AM66" s="479" t="str">
        <f t="shared" ref="AM66" si="175">IF(AO65="","",IF(OR(Y65=4,Y66=4,Y67=4),"！加算の要件上は問題ありませんが、算定期間の終わりが令和６年５月になっていません。区分変更の場合は、「基本情報入力シート」で同じ事業所を２行に分けて記入してください。",""))</f>
        <v/>
      </c>
      <c r="AN66" s="480"/>
      <c r="AO66" s="467" t="str">
        <f>IF(K65&lt;&gt;"","P列・R列に色付け","")</f>
        <v/>
      </c>
      <c r="AX66" s="453" t="str">
        <f>G65</f>
        <v/>
      </c>
    </row>
    <row r="67" spans="1:50" ht="32.1" customHeight="1" thickBot="1">
      <c r="A67" s="1276"/>
      <c r="B67" s="1213"/>
      <c r="C67" s="1213"/>
      <c r="D67" s="1213"/>
      <c r="E67" s="1213"/>
      <c r="F67" s="1213"/>
      <c r="G67" s="1216"/>
      <c r="H67" s="1216"/>
      <c r="I67" s="1216"/>
      <c r="J67" s="1216"/>
      <c r="K67" s="1216"/>
      <c r="L67" s="1219"/>
      <c r="M67" s="481" t="s">
        <v>114</v>
      </c>
      <c r="N67" s="79"/>
      <c r="O67" s="482" t="str">
        <f>IFERROR(VLOOKUP(K65,【参考】数式用!$A$5:$J$37,MATCH(N67,【参考】数式用!$B$4:$J$4,0)+1,0),"")</f>
        <v/>
      </c>
      <c r="P67" s="77"/>
      <c r="Q67" s="482" t="str">
        <f>IFERROR(VLOOKUP(K65,【参考】数式用!$A$5:$J$37,MATCH(P67,【参考】数式用!$B$4:$J$4,0)+1,0),"")</f>
        <v/>
      </c>
      <c r="R67" s="483" t="s">
        <v>15</v>
      </c>
      <c r="S67" s="484">
        <v>6</v>
      </c>
      <c r="T67" s="485" t="s">
        <v>10</v>
      </c>
      <c r="U67" s="59">
        <v>4</v>
      </c>
      <c r="V67" s="485" t="s">
        <v>38</v>
      </c>
      <c r="W67" s="484">
        <v>6</v>
      </c>
      <c r="X67" s="485" t="s">
        <v>10</v>
      </c>
      <c r="Y67" s="59">
        <v>5</v>
      </c>
      <c r="Z67" s="485" t="s">
        <v>13</v>
      </c>
      <c r="AA67" s="486" t="s">
        <v>20</v>
      </c>
      <c r="AB67" s="487">
        <f t="shared" si="112"/>
        <v>2</v>
      </c>
      <c r="AC67" s="485" t="s">
        <v>33</v>
      </c>
      <c r="AD67" s="488" t="str">
        <f t="shared" ref="AD67" si="176">IFERROR(ROUNDDOWN(ROUND(L65*Q67,0),0)*AB67,"")</f>
        <v/>
      </c>
      <c r="AE67" s="489" t="str">
        <f t="shared" si="57"/>
        <v/>
      </c>
      <c r="AF67" s="490">
        <f t="shared" si="141"/>
        <v>0</v>
      </c>
      <c r="AG67" s="369"/>
      <c r="AH67" s="370"/>
      <c r="AI67" s="371"/>
      <c r="AJ67" s="372"/>
      <c r="AK67" s="373"/>
      <c r="AL67" s="374"/>
      <c r="AM67" s="491" t="str">
        <f t="shared" ref="AM67" si="177">IF(AO65="","",IF(OR(N65="",AND(N67="ベア加算なし",P67="ベア加算",AG67=""),AND(OR(P65="処遇加算Ⅰ",P65="処遇加算Ⅱ"),AH65=""),AND(P65="処遇加算Ⅲ",AI65=""),AND(P65="処遇加算Ⅰ",AJ65=""),AND(OR(P66="特定加算Ⅰ",P66="特定加算Ⅱ"),AK66=""),AND(P66="特定加算Ⅰ",AL66="")),"！記入が必要な欄（緑色、水色、黄色のセル）に空欄があります。空欄を埋めてください。",""))</f>
        <v/>
      </c>
      <c r="AO67" s="492" t="str">
        <f>IF(K65&lt;&gt;"","P列・R列に色付け","")</f>
        <v/>
      </c>
      <c r="AP67" s="493"/>
      <c r="AQ67" s="493"/>
      <c r="AW67" s="494"/>
      <c r="AX67" s="453" t="str">
        <f>G65</f>
        <v/>
      </c>
    </row>
    <row r="68" spans="1:50" ht="32.1" customHeight="1">
      <c r="A68" s="1274">
        <v>19</v>
      </c>
      <c r="B68" s="1211" t="str">
        <f>IF(基本情報入力シート!C72="","",基本情報入力シート!C72)</f>
        <v/>
      </c>
      <c r="C68" s="1211"/>
      <c r="D68" s="1211"/>
      <c r="E68" s="1211"/>
      <c r="F68" s="1211"/>
      <c r="G68" s="1214" t="str">
        <f>IF(基本情報入力シート!M72="","",基本情報入力シート!M72)</f>
        <v/>
      </c>
      <c r="H68" s="1214" t="str">
        <f>IF(基本情報入力シート!R72="","",基本情報入力シート!R72)</f>
        <v/>
      </c>
      <c r="I68" s="1214" t="str">
        <f>IF(基本情報入力シート!W72="","",基本情報入力シート!W72)</f>
        <v/>
      </c>
      <c r="J68" s="1214" t="str">
        <f>IF(基本情報入力シート!X72="","",基本情報入力シート!X72)</f>
        <v/>
      </c>
      <c r="K68" s="1214" t="str">
        <f>IF(基本情報入力シート!Y72="","",基本情報入力シート!Y72)</f>
        <v/>
      </c>
      <c r="L68" s="1217" t="str">
        <f>IF(基本情報入力シート!AB72="","",基本情報入力シート!AB72)</f>
        <v/>
      </c>
      <c r="M68" s="457" t="s">
        <v>132</v>
      </c>
      <c r="N68" s="75"/>
      <c r="O68" s="458" t="str">
        <f>IFERROR(VLOOKUP(K68,【参考】数式用!$A$5:$J$37,MATCH(N68,【参考】数式用!$B$4:$J$4,0)+1,0),"")</f>
        <v/>
      </c>
      <c r="P68" s="75"/>
      <c r="Q68" s="458" t="str">
        <f>IFERROR(VLOOKUP(K68,【参考】数式用!$A$5:$J$37,MATCH(P68,【参考】数式用!$B$4:$J$4,0)+1,0),"")</f>
        <v/>
      </c>
      <c r="R68" s="459" t="s">
        <v>15</v>
      </c>
      <c r="S68" s="460">
        <v>6</v>
      </c>
      <c r="T68" s="126" t="s">
        <v>10</v>
      </c>
      <c r="U68" s="39">
        <v>4</v>
      </c>
      <c r="V68" s="126" t="s">
        <v>38</v>
      </c>
      <c r="W68" s="460">
        <v>6</v>
      </c>
      <c r="X68" s="126" t="s">
        <v>10</v>
      </c>
      <c r="Y68" s="39">
        <v>5</v>
      </c>
      <c r="Z68" s="126" t="s">
        <v>13</v>
      </c>
      <c r="AA68" s="461" t="s">
        <v>20</v>
      </c>
      <c r="AB68" s="462">
        <f t="shared" si="112"/>
        <v>2</v>
      </c>
      <c r="AC68" s="126" t="s">
        <v>33</v>
      </c>
      <c r="AD68" s="463" t="str">
        <f t="shared" ref="AD68" si="178">IFERROR(ROUNDDOWN(ROUND(L68*Q68,0),0)*AB68,"")</f>
        <v/>
      </c>
      <c r="AE68" s="464" t="str">
        <f t="shared" ref="AE68" si="179">IFERROR(ROUNDDOWN(ROUND(L68*(Q68-O68),0),0)*AB68,"")</f>
        <v/>
      </c>
      <c r="AF68" s="465"/>
      <c r="AG68" s="375"/>
      <c r="AH68" s="383"/>
      <c r="AI68" s="380"/>
      <c r="AJ68" s="381"/>
      <c r="AK68" s="361"/>
      <c r="AL68" s="362"/>
      <c r="AM68" s="466" t="str">
        <f t="shared" ref="AM68" si="180">IF(AO68="","",IF(Q68&lt;O68,"！加算の要件上は問題ありませんが、令和６年３月と比較して４・５月に加算率が下がる計画になっています。",""))</f>
        <v/>
      </c>
      <c r="AO68" s="467" t="str">
        <f>IF(K68&lt;&gt;"","P列・R列に色付け","")</f>
        <v/>
      </c>
      <c r="AP68" s="468" t="str">
        <f>IFERROR(VLOOKUP(K68,【参考】数式用!$AH$2:$AI$34,2,FALSE),"")</f>
        <v/>
      </c>
      <c r="AQ68" s="470" t="str">
        <f>P68&amp;P69&amp;P70</f>
        <v/>
      </c>
      <c r="AR68" s="468" t="str">
        <f t="shared" ref="AR68" si="181">IF(AF70&lt;&gt;0,IF(AG70="○","入力済","未入力"),"")</f>
        <v/>
      </c>
      <c r="AS68" s="469" t="str">
        <f>IF(OR(P68="処遇加算Ⅰ",P68="処遇加算Ⅱ"),IF(OR(AH68="○",AH68="令和６年度中に満たす"),"入力済","未入力"),"")</f>
        <v/>
      </c>
      <c r="AT68" s="470" t="str">
        <f>IF(P68="処遇加算Ⅲ",IF(AI68="○","入力済","未入力"),"")</f>
        <v/>
      </c>
      <c r="AU68" s="468" t="str">
        <f>IF(P68="処遇加算Ⅰ",IF(OR(AJ68="○",AJ68="令和６年度中に満たす"),"入力済","未入力"),"")</f>
        <v/>
      </c>
      <c r="AV68" s="468" t="str">
        <f t="shared" ref="AV68" si="182">IF(OR(P69="特定加算Ⅰ",P69="特定加算Ⅱ"),1,"")</f>
        <v/>
      </c>
      <c r="AW68" s="453" t="str">
        <f>IF(P69="特定加算Ⅰ",IF(AL69="","未入力","入力済"),"")</f>
        <v/>
      </c>
      <c r="AX68" s="453" t="str">
        <f>G68</f>
        <v/>
      </c>
    </row>
    <row r="69" spans="1:50" ht="32.1" customHeight="1">
      <c r="A69" s="1275"/>
      <c r="B69" s="1212"/>
      <c r="C69" s="1212"/>
      <c r="D69" s="1212"/>
      <c r="E69" s="1212"/>
      <c r="F69" s="1212"/>
      <c r="G69" s="1215"/>
      <c r="H69" s="1215"/>
      <c r="I69" s="1215"/>
      <c r="J69" s="1215"/>
      <c r="K69" s="1215"/>
      <c r="L69" s="1218"/>
      <c r="M69" s="471" t="s">
        <v>121</v>
      </c>
      <c r="N69" s="76"/>
      <c r="O69" s="472" t="str">
        <f>IFERROR(VLOOKUP(K68,【参考】数式用!$A$5:$J$37,MATCH(N69,【参考】数式用!$B$4:$J$4,0)+1,0),"")</f>
        <v/>
      </c>
      <c r="P69" s="76"/>
      <c r="Q69" s="472" t="str">
        <f>IFERROR(VLOOKUP(K68,【参考】数式用!$A$5:$J$37,MATCH(P69,【参考】数式用!$B$4:$J$4,0)+1,0),"")</f>
        <v/>
      </c>
      <c r="R69" s="97" t="s">
        <v>15</v>
      </c>
      <c r="S69" s="473">
        <v>6</v>
      </c>
      <c r="T69" s="98" t="s">
        <v>10</v>
      </c>
      <c r="U69" s="58">
        <v>4</v>
      </c>
      <c r="V69" s="98" t="s">
        <v>38</v>
      </c>
      <c r="W69" s="473">
        <v>6</v>
      </c>
      <c r="X69" s="98" t="s">
        <v>10</v>
      </c>
      <c r="Y69" s="58">
        <v>5</v>
      </c>
      <c r="Z69" s="98" t="s">
        <v>13</v>
      </c>
      <c r="AA69" s="474" t="s">
        <v>20</v>
      </c>
      <c r="AB69" s="475">
        <f t="shared" si="112"/>
        <v>2</v>
      </c>
      <c r="AC69" s="98" t="s">
        <v>33</v>
      </c>
      <c r="AD69" s="476" t="str">
        <f t="shared" ref="AD69" si="183">IFERROR(ROUNDDOWN(ROUND(L68*Q69,0),0)*AB69,"")</f>
        <v/>
      </c>
      <c r="AE69" s="477" t="str">
        <f t="shared" ref="AE69" si="184">IFERROR(ROUNDDOWN(ROUND(L68*(Q69-O69),0),0)*AB69,"")</f>
        <v/>
      </c>
      <c r="AF69" s="478"/>
      <c r="AG69" s="363"/>
      <c r="AH69" s="364"/>
      <c r="AI69" s="365"/>
      <c r="AJ69" s="366"/>
      <c r="AK69" s="367"/>
      <c r="AL69" s="368"/>
      <c r="AM69" s="479" t="str">
        <f t="shared" ref="AM69" si="185">IF(AO68="","",IF(OR(Y68=4,Y69=4,Y70=4),"！加算の要件上は問題ありませんが、算定期間の終わりが令和６年５月になっていません。区分変更の場合は、「基本情報入力シート」で同じ事業所を２行に分けて記入してください。",""))</f>
        <v/>
      </c>
      <c r="AN69" s="480"/>
      <c r="AO69" s="467" t="str">
        <f>IF(K68&lt;&gt;"","P列・R列に色付け","")</f>
        <v/>
      </c>
      <c r="AX69" s="453" t="str">
        <f>G68</f>
        <v/>
      </c>
    </row>
    <row r="70" spans="1:50" ht="32.1" customHeight="1" thickBot="1">
      <c r="A70" s="1276"/>
      <c r="B70" s="1213"/>
      <c r="C70" s="1213"/>
      <c r="D70" s="1213"/>
      <c r="E70" s="1213"/>
      <c r="F70" s="1213"/>
      <c r="G70" s="1216"/>
      <c r="H70" s="1216"/>
      <c r="I70" s="1216"/>
      <c r="J70" s="1216"/>
      <c r="K70" s="1216"/>
      <c r="L70" s="1219"/>
      <c r="M70" s="481" t="s">
        <v>114</v>
      </c>
      <c r="N70" s="79"/>
      <c r="O70" s="482" t="str">
        <f>IFERROR(VLOOKUP(K68,【参考】数式用!$A$5:$J$37,MATCH(N70,【参考】数式用!$B$4:$J$4,0)+1,0),"")</f>
        <v/>
      </c>
      <c r="P70" s="77"/>
      <c r="Q70" s="482" t="str">
        <f>IFERROR(VLOOKUP(K68,【参考】数式用!$A$5:$J$37,MATCH(P70,【参考】数式用!$B$4:$J$4,0)+1,0),"")</f>
        <v/>
      </c>
      <c r="R70" s="483" t="s">
        <v>15</v>
      </c>
      <c r="S70" s="484">
        <v>6</v>
      </c>
      <c r="T70" s="485" t="s">
        <v>10</v>
      </c>
      <c r="U70" s="59">
        <v>4</v>
      </c>
      <c r="V70" s="485" t="s">
        <v>38</v>
      </c>
      <c r="W70" s="484">
        <v>6</v>
      </c>
      <c r="X70" s="485" t="s">
        <v>10</v>
      </c>
      <c r="Y70" s="59">
        <v>5</v>
      </c>
      <c r="Z70" s="485" t="s">
        <v>13</v>
      </c>
      <c r="AA70" s="486" t="s">
        <v>20</v>
      </c>
      <c r="AB70" s="487">
        <f t="shared" si="112"/>
        <v>2</v>
      </c>
      <c r="AC70" s="485" t="s">
        <v>33</v>
      </c>
      <c r="AD70" s="488" t="str">
        <f t="shared" ref="AD70" si="186">IFERROR(ROUNDDOWN(ROUND(L68*Q70,0),0)*AB70,"")</f>
        <v/>
      </c>
      <c r="AE70" s="489" t="str">
        <f t="shared" ref="AE70" si="187">IFERROR(ROUNDDOWN(ROUND(L68*(Q70-O70),0),0)*AB70,"")</f>
        <v/>
      </c>
      <c r="AF70" s="490">
        <f t="shared" si="141"/>
        <v>0</v>
      </c>
      <c r="AG70" s="369"/>
      <c r="AH70" s="370"/>
      <c r="AI70" s="371"/>
      <c r="AJ70" s="372"/>
      <c r="AK70" s="373"/>
      <c r="AL70" s="374"/>
      <c r="AM70" s="491" t="str">
        <f t="shared" ref="AM70" si="188">IF(AO68="","",IF(OR(N68="",AND(N70="ベア加算なし",P70="ベア加算",AG70=""),AND(OR(P68="処遇加算Ⅰ",P68="処遇加算Ⅱ"),AH68=""),AND(P68="処遇加算Ⅲ",AI68=""),AND(P68="処遇加算Ⅰ",AJ68=""),AND(OR(P69="特定加算Ⅰ",P69="特定加算Ⅱ"),AK69=""),AND(P69="特定加算Ⅰ",AL69="")),"！記入が必要な欄（緑色、水色、黄色のセル）に空欄があります。空欄を埋めてください。",""))</f>
        <v/>
      </c>
      <c r="AO70" s="492" t="str">
        <f>IF(K68&lt;&gt;"","P列・R列に色付け","")</f>
        <v/>
      </c>
      <c r="AP70" s="493"/>
      <c r="AQ70" s="493"/>
      <c r="AW70" s="494"/>
      <c r="AX70" s="453" t="str">
        <f>G68</f>
        <v/>
      </c>
    </row>
    <row r="71" spans="1:50" ht="32.1" customHeight="1">
      <c r="A71" s="1274">
        <v>20</v>
      </c>
      <c r="B71" s="1211" t="str">
        <f>IF(基本情報入力シート!C73="","",基本情報入力シート!C73)</f>
        <v/>
      </c>
      <c r="C71" s="1211"/>
      <c r="D71" s="1211"/>
      <c r="E71" s="1211"/>
      <c r="F71" s="1211"/>
      <c r="G71" s="1214" t="str">
        <f>IF(基本情報入力シート!M73="","",基本情報入力シート!M73)</f>
        <v/>
      </c>
      <c r="H71" s="1214" t="str">
        <f>IF(基本情報入力シート!R73="","",基本情報入力シート!R73)</f>
        <v/>
      </c>
      <c r="I71" s="1214" t="str">
        <f>IF(基本情報入力シート!W73="","",基本情報入力シート!W73)</f>
        <v/>
      </c>
      <c r="J71" s="1214" t="str">
        <f>IF(基本情報入力シート!X73="","",基本情報入力シート!X73)</f>
        <v/>
      </c>
      <c r="K71" s="1214" t="str">
        <f>IF(基本情報入力シート!Y73="","",基本情報入力シート!Y73)</f>
        <v/>
      </c>
      <c r="L71" s="1217" t="str">
        <f>IF(基本情報入力シート!AB73="","",基本情報入力シート!AB73)</f>
        <v/>
      </c>
      <c r="M71" s="457" t="s">
        <v>132</v>
      </c>
      <c r="N71" s="75"/>
      <c r="O71" s="458" t="str">
        <f>IFERROR(VLOOKUP(K71,【参考】数式用!$A$5:$J$37,MATCH(N71,【参考】数式用!$B$4:$J$4,0)+1,0),"")</f>
        <v/>
      </c>
      <c r="P71" s="75"/>
      <c r="Q71" s="458" t="str">
        <f>IFERROR(VLOOKUP(K71,【参考】数式用!$A$5:$J$37,MATCH(P71,【参考】数式用!$B$4:$J$4,0)+1,0),"")</f>
        <v/>
      </c>
      <c r="R71" s="459" t="s">
        <v>15</v>
      </c>
      <c r="S71" s="460">
        <v>6</v>
      </c>
      <c r="T71" s="126" t="s">
        <v>10</v>
      </c>
      <c r="U71" s="39">
        <v>4</v>
      </c>
      <c r="V71" s="126" t="s">
        <v>38</v>
      </c>
      <c r="W71" s="460">
        <v>6</v>
      </c>
      <c r="X71" s="126" t="s">
        <v>10</v>
      </c>
      <c r="Y71" s="39">
        <v>5</v>
      </c>
      <c r="Z71" s="126" t="s">
        <v>13</v>
      </c>
      <c r="AA71" s="461" t="s">
        <v>20</v>
      </c>
      <c r="AB71" s="462">
        <f t="shared" si="112"/>
        <v>2</v>
      </c>
      <c r="AC71" s="126" t="s">
        <v>33</v>
      </c>
      <c r="AD71" s="463" t="str">
        <f t="shared" ref="AD71" si="189">IFERROR(ROUNDDOWN(ROUND(L71*Q71,0),0)*AB71,"")</f>
        <v/>
      </c>
      <c r="AE71" s="464" t="str">
        <f t="shared" si="37"/>
        <v/>
      </c>
      <c r="AF71" s="465"/>
      <c r="AG71" s="375"/>
      <c r="AH71" s="383"/>
      <c r="AI71" s="380"/>
      <c r="AJ71" s="381"/>
      <c r="AK71" s="361"/>
      <c r="AL71" s="362"/>
      <c r="AM71" s="466" t="str">
        <f t="shared" ref="AM71" si="190">IF(AO71="","",IF(Q71&lt;O71,"！加算の要件上は問題ありませんが、令和６年３月と比較して４・５月に加算率が下がる計画になっています。",""))</f>
        <v/>
      </c>
      <c r="AO71" s="467" t="str">
        <f>IF(K71&lt;&gt;"","P列・R列に色付け","")</f>
        <v/>
      </c>
      <c r="AP71" s="468" t="str">
        <f>IFERROR(VLOOKUP(K71,【参考】数式用!$AH$2:$AI$34,2,FALSE),"")</f>
        <v/>
      </c>
      <c r="AQ71" s="470" t="str">
        <f>P71&amp;P72&amp;P73</f>
        <v/>
      </c>
      <c r="AR71" s="468" t="str">
        <f t="shared" ref="AR71" si="191">IF(AF73&lt;&gt;0,IF(AG73="○","入力済","未入力"),"")</f>
        <v/>
      </c>
      <c r="AS71" s="469" t="str">
        <f>IF(OR(P71="処遇加算Ⅰ",P71="処遇加算Ⅱ"),IF(OR(AH71="○",AH71="令和６年度中に満たす"),"入力済","未入力"),"")</f>
        <v/>
      </c>
      <c r="AT71" s="470" t="str">
        <f>IF(P71="処遇加算Ⅲ",IF(AI71="○","入力済","未入力"),"")</f>
        <v/>
      </c>
      <c r="AU71" s="468" t="str">
        <f>IF(P71="処遇加算Ⅰ",IF(OR(AJ71="○",AJ71="令和６年度中に満たす"),"入力済","未入力"),"")</f>
        <v/>
      </c>
      <c r="AV71" s="468" t="str">
        <f t="shared" ref="AV71" si="192">IF(OR(P72="特定加算Ⅰ",P72="特定加算Ⅱ"),1,"")</f>
        <v/>
      </c>
      <c r="AW71" s="453" t="str">
        <f>IF(P72="特定加算Ⅰ",IF(AL72="","未入力","入力済"),"")</f>
        <v/>
      </c>
      <c r="AX71" s="453" t="str">
        <f>G71</f>
        <v/>
      </c>
    </row>
    <row r="72" spans="1:50" ht="32.1" customHeight="1">
      <c r="A72" s="1275"/>
      <c r="B72" s="1212"/>
      <c r="C72" s="1212"/>
      <c r="D72" s="1212"/>
      <c r="E72" s="1212"/>
      <c r="F72" s="1212"/>
      <c r="G72" s="1215"/>
      <c r="H72" s="1215"/>
      <c r="I72" s="1215"/>
      <c r="J72" s="1215"/>
      <c r="K72" s="1215"/>
      <c r="L72" s="1218"/>
      <c r="M72" s="471" t="s">
        <v>121</v>
      </c>
      <c r="N72" s="76"/>
      <c r="O72" s="472" t="str">
        <f>IFERROR(VLOOKUP(K71,【参考】数式用!$A$5:$J$37,MATCH(N72,【参考】数式用!$B$4:$J$4,0)+1,0),"")</f>
        <v/>
      </c>
      <c r="P72" s="76"/>
      <c r="Q72" s="472" t="str">
        <f>IFERROR(VLOOKUP(K71,【参考】数式用!$A$5:$J$37,MATCH(P72,【参考】数式用!$B$4:$J$4,0)+1,0),"")</f>
        <v/>
      </c>
      <c r="R72" s="97" t="s">
        <v>15</v>
      </c>
      <c r="S72" s="473">
        <v>6</v>
      </c>
      <c r="T72" s="98" t="s">
        <v>10</v>
      </c>
      <c r="U72" s="58">
        <v>4</v>
      </c>
      <c r="V72" s="98" t="s">
        <v>38</v>
      </c>
      <c r="W72" s="473">
        <v>6</v>
      </c>
      <c r="X72" s="98" t="s">
        <v>10</v>
      </c>
      <c r="Y72" s="58">
        <v>5</v>
      </c>
      <c r="Z72" s="98" t="s">
        <v>13</v>
      </c>
      <c r="AA72" s="474" t="s">
        <v>20</v>
      </c>
      <c r="AB72" s="475">
        <f t="shared" si="112"/>
        <v>2</v>
      </c>
      <c r="AC72" s="98" t="s">
        <v>33</v>
      </c>
      <c r="AD72" s="476" t="str">
        <f t="shared" ref="AD72" si="193">IFERROR(ROUNDDOWN(ROUND(L71*Q72,0),0)*AB72,"")</f>
        <v/>
      </c>
      <c r="AE72" s="477" t="str">
        <f t="shared" si="42"/>
        <v/>
      </c>
      <c r="AF72" s="478"/>
      <c r="AG72" s="363"/>
      <c r="AH72" s="364"/>
      <c r="AI72" s="365"/>
      <c r="AJ72" s="366"/>
      <c r="AK72" s="367"/>
      <c r="AL72" s="368"/>
      <c r="AM72" s="479" t="str">
        <f t="shared" ref="AM72" si="194">IF(AO71="","",IF(OR(Y71=4,Y72=4,Y73=4),"！加算の要件上は問題ありませんが、算定期間の終わりが令和６年５月になっていません。区分変更の場合は、「基本情報入力シート」で同じ事業所を２行に分けて記入してください。",""))</f>
        <v/>
      </c>
      <c r="AN72" s="480"/>
      <c r="AO72" s="467" t="str">
        <f>IF(K71&lt;&gt;"","P列・R列に色付け","")</f>
        <v/>
      </c>
      <c r="AX72" s="453" t="str">
        <f>G71</f>
        <v/>
      </c>
    </row>
    <row r="73" spans="1:50" ht="32.1" customHeight="1" thickBot="1">
      <c r="A73" s="1276"/>
      <c r="B73" s="1213"/>
      <c r="C73" s="1213"/>
      <c r="D73" s="1213"/>
      <c r="E73" s="1213"/>
      <c r="F73" s="1213"/>
      <c r="G73" s="1216"/>
      <c r="H73" s="1216"/>
      <c r="I73" s="1216"/>
      <c r="J73" s="1216"/>
      <c r="K73" s="1216"/>
      <c r="L73" s="1219"/>
      <c r="M73" s="481" t="s">
        <v>114</v>
      </c>
      <c r="N73" s="79"/>
      <c r="O73" s="482" t="str">
        <f>IFERROR(VLOOKUP(K71,【参考】数式用!$A$5:$J$37,MATCH(N73,【参考】数式用!$B$4:$J$4,0)+1,0),"")</f>
        <v/>
      </c>
      <c r="P73" s="77"/>
      <c r="Q73" s="482" t="str">
        <f>IFERROR(VLOOKUP(K71,【参考】数式用!$A$5:$J$37,MATCH(P73,【参考】数式用!$B$4:$J$4,0)+1,0),"")</f>
        <v/>
      </c>
      <c r="R73" s="483" t="s">
        <v>15</v>
      </c>
      <c r="S73" s="484">
        <v>6</v>
      </c>
      <c r="T73" s="485" t="s">
        <v>10</v>
      </c>
      <c r="U73" s="59">
        <v>4</v>
      </c>
      <c r="V73" s="485" t="s">
        <v>38</v>
      </c>
      <c r="W73" s="484">
        <v>6</v>
      </c>
      <c r="X73" s="485" t="s">
        <v>10</v>
      </c>
      <c r="Y73" s="59">
        <v>5</v>
      </c>
      <c r="Z73" s="485" t="s">
        <v>13</v>
      </c>
      <c r="AA73" s="486" t="s">
        <v>20</v>
      </c>
      <c r="AB73" s="487">
        <f t="shared" si="112"/>
        <v>2</v>
      </c>
      <c r="AC73" s="485" t="s">
        <v>33</v>
      </c>
      <c r="AD73" s="488" t="str">
        <f t="shared" ref="AD73" si="195">IFERROR(ROUNDDOWN(ROUND(L71*Q73,0),0)*AB73,"")</f>
        <v/>
      </c>
      <c r="AE73" s="489" t="str">
        <f t="shared" si="45"/>
        <v/>
      </c>
      <c r="AF73" s="490">
        <f t="shared" si="141"/>
        <v>0</v>
      </c>
      <c r="AG73" s="369"/>
      <c r="AH73" s="370"/>
      <c r="AI73" s="371"/>
      <c r="AJ73" s="372"/>
      <c r="AK73" s="373"/>
      <c r="AL73" s="374"/>
      <c r="AM73" s="491" t="str">
        <f t="shared" ref="AM73" si="196">IF(AO71="","",IF(OR(N71="",AND(N73="ベア加算なし",P73="ベア加算",AG73=""),AND(OR(P71="処遇加算Ⅰ",P71="処遇加算Ⅱ"),AH71=""),AND(P71="処遇加算Ⅲ",AI71=""),AND(P71="処遇加算Ⅰ",AJ71=""),AND(OR(P72="特定加算Ⅰ",P72="特定加算Ⅱ"),AK72=""),AND(P72="特定加算Ⅰ",AL72="")),"！記入が必要な欄（緑色、水色、黄色のセル）に空欄があります。空欄を埋めてください。",""))</f>
        <v/>
      </c>
      <c r="AO73" s="492" t="str">
        <f>IF(K71&lt;&gt;"","P列・R列に色付け","")</f>
        <v/>
      </c>
      <c r="AP73" s="493"/>
      <c r="AQ73" s="493"/>
      <c r="AW73" s="494"/>
      <c r="AX73" s="453" t="str">
        <f>G71</f>
        <v/>
      </c>
    </row>
    <row r="74" spans="1:50" ht="32.1" customHeight="1">
      <c r="A74" s="1274">
        <v>21</v>
      </c>
      <c r="B74" s="1211" t="str">
        <f>IF(基本情報入力シート!C74="","",基本情報入力シート!C74)</f>
        <v/>
      </c>
      <c r="C74" s="1211"/>
      <c r="D74" s="1211"/>
      <c r="E74" s="1211"/>
      <c r="F74" s="1211"/>
      <c r="G74" s="1214" t="str">
        <f>IF(基本情報入力シート!M74="","",基本情報入力シート!M74)</f>
        <v/>
      </c>
      <c r="H74" s="1214" t="str">
        <f>IF(基本情報入力シート!R74="","",基本情報入力シート!R74)</f>
        <v/>
      </c>
      <c r="I74" s="1214" t="str">
        <f>IF(基本情報入力シート!W74="","",基本情報入力シート!W74)</f>
        <v/>
      </c>
      <c r="J74" s="1214" t="str">
        <f>IF(基本情報入力シート!X74="","",基本情報入力シート!X74)</f>
        <v/>
      </c>
      <c r="K74" s="1214" t="str">
        <f>IF(基本情報入力シート!Y74="","",基本情報入力シート!Y74)</f>
        <v/>
      </c>
      <c r="L74" s="1217" t="str">
        <f>IF(基本情報入力シート!AB74="","",基本情報入力シート!AB74)</f>
        <v/>
      </c>
      <c r="M74" s="457" t="s">
        <v>132</v>
      </c>
      <c r="N74" s="75"/>
      <c r="O74" s="458" t="str">
        <f>IFERROR(VLOOKUP(K74,【参考】数式用!$A$5:$J$37,MATCH(N74,【参考】数式用!$B$4:$J$4,0)+1,0),"")</f>
        <v/>
      </c>
      <c r="P74" s="75"/>
      <c r="Q74" s="458" t="str">
        <f>IFERROR(VLOOKUP(K74,【参考】数式用!$A$5:$J$37,MATCH(P74,【参考】数式用!$B$4:$J$4,0)+1,0),"")</f>
        <v/>
      </c>
      <c r="R74" s="459" t="s">
        <v>15</v>
      </c>
      <c r="S74" s="460">
        <v>6</v>
      </c>
      <c r="T74" s="126" t="s">
        <v>10</v>
      </c>
      <c r="U74" s="39">
        <v>4</v>
      </c>
      <c r="V74" s="126" t="s">
        <v>38</v>
      </c>
      <c r="W74" s="460">
        <v>6</v>
      </c>
      <c r="X74" s="126" t="s">
        <v>10</v>
      </c>
      <c r="Y74" s="39">
        <v>5</v>
      </c>
      <c r="Z74" s="126" t="s">
        <v>13</v>
      </c>
      <c r="AA74" s="461" t="s">
        <v>20</v>
      </c>
      <c r="AB74" s="462">
        <f t="shared" si="112"/>
        <v>2</v>
      </c>
      <c r="AC74" s="126" t="s">
        <v>33</v>
      </c>
      <c r="AD74" s="463" t="str">
        <f t="shared" ref="AD74" si="197">IFERROR(ROUNDDOWN(ROUND(L74*Q74,0),0)*AB74,"")</f>
        <v/>
      </c>
      <c r="AE74" s="464" t="str">
        <f t="shared" si="49"/>
        <v/>
      </c>
      <c r="AF74" s="465"/>
      <c r="AG74" s="375"/>
      <c r="AH74" s="383"/>
      <c r="AI74" s="380"/>
      <c r="AJ74" s="381"/>
      <c r="AK74" s="361"/>
      <c r="AL74" s="362"/>
      <c r="AM74" s="466" t="str">
        <f t="shared" ref="AM74" si="198">IF(AO74="","",IF(Q74&lt;O74,"！加算の要件上は問題ありませんが、令和６年３月と比較して４・５月に加算率が下がる計画になっています。",""))</f>
        <v/>
      </c>
      <c r="AO74" s="467" t="str">
        <f>IF(K74&lt;&gt;"","P列・R列に色付け","")</f>
        <v/>
      </c>
      <c r="AP74" s="468" t="str">
        <f>IFERROR(VLOOKUP(K74,【参考】数式用!$AH$2:$AI$34,2,FALSE),"")</f>
        <v/>
      </c>
      <c r="AQ74" s="470" t="str">
        <f>P74&amp;P75&amp;P76</f>
        <v/>
      </c>
      <c r="AR74" s="468" t="str">
        <f t="shared" ref="AR74" si="199">IF(AF76&lt;&gt;0,IF(AG76="○","入力済","未入力"),"")</f>
        <v/>
      </c>
      <c r="AS74" s="469" t="str">
        <f>IF(OR(P74="処遇加算Ⅰ",P74="処遇加算Ⅱ"),IF(OR(AH74="○",AH74="令和６年度中に満たす"),"入力済","未入力"),"")</f>
        <v/>
      </c>
      <c r="AT74" s="470" t="str">
        <f>IF(P74="処遇加算Ⅲ",IF(AI74="○","入力済","未入力"),"")</f>
        <v/>
      </c>
      <c r="AU74" s="468" t="str">
        <f>IF(P74="処遇加算Ⅰ",IF(OR(AJ74="○",AJ74="令和６年度中に満たす"),"入力済","未入力"),"")</f>
        <v/>
      </c>
      <c r="AV74" s="468" t="str">
        <f t="shared" ref="AV74" si="200">IF(OR(P75="特定加算Ⅰ",P75="特定加算Ⅱ"),1,"")</f>
        <v/>
      </c>
      <c r="AW74" s="453" t="str">
        <f>IF(P75="特定加算Ⅰ",IF(AL75="","未入力","入力済"),"")</f>
        <v/>
      </c>
      <c r="AX74" s="453" t="str">
        <f>G74</f>
        <v/>
      </c>
    </row>
    <row r="75" spans="1:50" ht="32.1" customHeight="1">
      <c r="A75" s="1275"/>
      <c r="B75" s="1212"/>
      <c r="C75" s="1212"/>
      <c r="D75" s="1212"/>
      <c r="E75" s="1212"/>
      <c r="F75" s="1212"/>
      <c r="G75" s="1215"/>
      <c r="H75" s="1215"/>
      <c r="I75" s="1215"/>
      <c r="J75" s="1215"/>
      <c r="K75" s="1215"/>
      <c r="L75" s="1218"/>
      <c r="M75" s="471" t="s">
        <v>121</v>
      </c>
      <c r="N75" s="76"/>
      <c r="O75" s="472" t="str">
        <f>IFERROR(VLOOKUP(K74,【参考】数式用!$A$5:$J$37,MATCH(N75,【参考】数式用!$B$4:$J$4,0)+1,0),"")</f>
        <v/>
      </c>
      <c r="P75" s="76"/>
      <c r="Q75" s="472" t="str">
        <f>IFERROR(VLOOKUP(K74,【参考】数式用!$A$5:$J$37,MATCH(P75,【参考】数式用!$B$4:$J$4,0)+1,0),"")</f>
        <v/>
      </c>
      <c r="R75" s="97" t="s">
        <v>15</v>
      </c>
      <c r="S75" s="473">
        <v>6</v>
      </c>
      <c r="T75" s="98" t="s">
        <v>10</v>
      </c>
      <c r="U75" s="58">
        <v>4</v>
      </c>
      <c r="V75" s="98" t="s">
        <v>38</v>
      </c>
      <c r="W75" s="473">
        <v>6</v>
      </c>
      <c r="X75" s="98" t="s">
        <v>10</v>
      </c>
      <c r="Y75" s="58">
        <v>5</v>
      </c>
      <c r="Z75" s="98" t="s">
        <v>13</v>
      </c>
      <c r="AA75" s="474" t="s">
        <v>20</v>
      </c>
      <c r="AB75" s="475">
        <f t="shared" si="112"/>
        <v>2</v>
      </c>
      <c r="AC75" s="98" t="s">
        <v>33</v>
      </c>
      <c r="AD75" s="476" t="str">
        <f t="shared" ref="AD75" si="201">IFERROR(ROUNDDOWN(ROUND(L74*Q75,0),0)*AB75,"")</f>
        <v/>
      </c>
      <c r="AE75" s="477" t="str">
        <f t="shared" si="54"/>
        <v/>
      </c>
      <c r="AF75" s="478"/>
      <c r="AG75" s="363"/>
      <c r="AH75" s="364"/>
      <c r="AI75" s="365"/>
      <c r="AJ75" s="366"/>
      <c r="AK75" s="367"/>
      <c r="AL75" s="368"/>
      <c r="AM75" s="479" t="str">
        <f t="shared" ref="AM75" si="202">IF(AO74="","",IF(OR(Y74=4,Y75=4,Y76=4),"！加算の要件上は問題ありませんが、算定期間の終わりが令和６年５月になっていません。区分変更の場合は、「基本情報入力シート」で同じ事業所を２行に分けて記入してください。",""))</f>
        <v/>
      </c>
      <c r="AN75" s="480"/>
      <c r="AO75" s="467" t="str">
        <f>IF(K74&lt;&gt;"","P列・R列に色付け","")</f>
        <v/>
      </c>
      <c r="AX75" s="453" t="str">
        <f>G74</f>
        <v/>
      </c>
    </row>
    <row r="76" spans="1:50" ht="32.1" customHeight="1" thickBot="1">
      <c r="A76" s="1276"/>
      <c r="B76" s="1213"/>
      <c r="C76" s="1213"/>
      <c r="D76" s="1213"/>
      <c r="E76" s="1213"/>
      <c r="F76" s="1213"/>
      <c r="G76" s="1216"/>
      <c r="H76" s="1216"/>
      <c r="I76" s="1216"/>
      <c r="J76" s="1216"/>
      <c r="K76" s="1216"/>
      <c r="L76" s="1219"/>
      <c r="M76" s="481" t="s">
        <v>114</v>
      </c>
      <c r="N76" s="79"/>
      <c r="O76" s="482" t="str">
        <f>IFERROR(VLOOKUP(K74,【参考】数式用!$A$5:$J$37,MATCH(N76,【参考】数式用!$B$4:$J$4,0)+1,0),"")</f>
        <v/>
      </c>
      <c r="P76" s="77"/>
      <c r="Q76" s="482" t="str">
        <f>IFERROR(VLOOKUP(K74,【参考】数式用!$A$5:$J$37,MATCH(P76,【参考】数式用!$B$4:$J$4,0)+1,0),"")</f>
        <v/>
      </c>
      <c r="R76" s="483" t="s">
        <v>15</v>
      </c>
      <c r="S76" s="484">
        <v>6</v>
      </c>
      <c r="T76" s="485" t="s">
        <v>10</v>
      </c>
      <c r="U76" s="59">
        <v>4</v>
      </c>
      <c r="V76" s="485" t="s">
        <v>38</v>
      </c>
      <c r="W76" s="484">
        <v>6</v>
      </c>
      <c r="X76" s="485" t="s">
        <v>10</v>
      </c>
      <c r="Y76" s="59">
        <v>5</v>
      </c>
      <c r="Z76" s="485" t="s">
        <v>13</v>
      </c>
      <c r="AA76" s="486" t="s">
        <v>20</v>
      </c>
      <c r="AB76" s="487">
        <f t="shared" si="112"/>
        <v>2</v>
      </c>
      <c r="AC76" s="485" t="s">
        <v>33</v>
      </c>
      <c r="AD76" s="488" t="str">
        <f t="shared" ref="AD76" si="203">IFERROR(ROUNDDOWN(ROUND(L74*Q76,0),0)*AB76,"")</f>
        <v/>
      </c>
      <c r="AE76" s="489" t="str">
        <f t="shared" si="57"/>
        <v/>
      </c>
      <c r="AF76" s="490">
        <f t="shared" si="141"/>
        <v>0</v>
      </c>
      <c r="AG76" s="369"/>
      <c r="AH76" s="370"/>
      <c r="AI76" s="371"/>
      <c r="AJ76" s="372"/>
      <c r="AK76" s="373"/>
      <c r="AL76" s="374"/>
      <c r="AM76" s="491" t="str">
        <f t="shared" ref="AM76" si="204">IF(AO74="","",IF(OR(N74="",AND(N76="ベア加算なし",P76="ベア加算",AG76=""),AND(OR(P74="処遇加算Ⅰ",P74="処遇加算Ⅱ"),AH74=""),AND(P74="処遇加算Ⅲ",AI74=""),AND(P74="処遇加算Ⅰ",AJ74=""),AND(OR(P75="特定加算Ⅰ",P75="特定加算Ⅱ"),AK75=""),AND(P75="特定加算Ⅰ",AL75="")),"！記入が必要な欄（緑色、水色、黄色のセル）に空欄があります。空欄を埋めてください。",""))</f>
        <v/>
      </c>
      <c r="AO76" s="492" t="str">
        <f>IF(K74&lt;&gt;"","P列・R列に色付け","")</f>
        <v/>
      </c>
      <c r="AP76" s="493"/>
      <c r="AQ76" s="493"/>
      <c r="AW76" s="494"/>
      <c r="AX76" s="453" t="str">
        <f>G74</f>
        <v/>
      </c>
    </row>
    <row r="77" spans="1:50" ht="32.1" customHeight="1">
      <c r="A77" s="1274">
        <v>22</v>
      </c>
      <c r="B77" s="1211" t="str">
        <f>IF(基本情報入力シート!C75="","",基本情報入力シート!C75)</f>
        <v/>
      </c>
      <c r="C77" s="1211"/>
      <c r="D77" s="1211"/>
      <c r="E77" s="1211"/>
      <c r="F77" s="1211"/>
      <c r="G77" s="1214" t="str">
        <f>IF(基本情報入力シート!M75="","",基本情報入力シート!M75)</f>
        <v/>
      </c>
      <c r="H77" s="1214" t="str">
        <f>IF(基本情報入力シート!R75="","",基本情報入力シート!R75)</f>
        <v/>
      </c>
      <c r="I77" s="1214" t="str">
        <f>IF(基本情報入力シート!W75="","",基本情報入力シート!W75)</f>
        <v/>
      </c>
      <c r="J77" s="1214" t="str">
        <f>IF(基本情報入力シート!X75="","",基本情報入力シート!X75)</f>
        <v/>
      </c>
      <c r="K77" s="1214" t="str">
        <f>IF(基本情報入力シート!Y75="","",基本情報入力シート!Y75)</f>
        <v/>
      </c>
      <c r="L77" s="1217" t="str">
        <f>IF(基本情報入力シート!AB75="","",基本情報入力シート!AB75)</f>
        <v/>
      </c>
      <c r="M77" s="457" t="s">
        <v>132</v>
      </c>
      <c r="N77" s="75"/>
      <c r="O77" s="458" t="str">
        <f>IFERROR(VLOOKUP(K77,【参考】数式用!$A$5:$J$37,MATCH(N77,【参考】数式用!$B$4:$J$4,0)+1,0),"")</f>
        <v/>
      </c>
      <c r="P77" s="75"/>
      <c r="Q77" s="458" t="str">
        <f>IFERROR(VLOOKUP(K77,【参考】数式用!$A$5:$J$37,MATCH(P77,【参考】数式用!$B$4:$J$4,0)+1,0),"")</f>
        <v/>
      </c>
      <c r="R77" s="459" t="s">
        <v>15</v>
      </c>
      <c r="S77" s="460">
        <v>6</v>
      </c>
      <c r="T77" s="126" t="s">
        <v>10</v>
      </c>
      <c r="U77" s="39">
        <v>4</v>
      </c>
      <c r="V77" s="126" t="s">
        <v>38</v>
      </c>
      <c r="W77" s="460">
        <v>6</v>
      </c>
      <c r="X77" s="126" t="s">
        <v>10</v>
      </c>
      <c r="Y77" s="39">
        <v>5</v>
      </c>
      <c r="Z77" s="126" t="s">
        <v>13</v>
      </c>
      <c r="AA77" s="461" t="s">
        <v>20</v>
      </c>
      <c r="AB77" s="462">
        <f t="shared" si="112"/>
        <v>2</v>
      </c>
      <c r="AC77" s="126" t="s">
        <v>33</v>
      </c>
      <c r="AD77" s="463" t="str">
        <f t="shared" ref="AD77" si="205">IFERROR(ROUNDDOWN(ROUND(L77*Q77,0),0)*AB77,"")</f>
        <v/>
      </c>
      <c r="AE77" s="464" t="str">
        <f t="shared" ref="AE77" si="206">IFERROR(ROUNDDOWN(ROUND(L77*(Q77-O77),0),0)*AB77,"")</f>
        <v/>
      </c>
      <c r="AF77" s="465"/>
      <c r="AG77" s="375"/>
      <c r="AH77" s="383"/>
      <c r="AI77" s="380"/>
      <c r="AJ77" s="381"/>
      <c r="AK77" s="361"/>
      <c r="AL77" s="362"/>
      <c r="AM77" s="466" t="str">
        <f t="shared" ref="AM77" si="207">IF(AO77="","",IF(Q77&lt;O77,"！加算の要件上は問題ありませんが、令和６年３月と比較して４・５月に加算率が下がる計画になっています。",""))</f>
        <v/>
      </c>
      <c r="AO77" s="467" t="str">
        <f>IF(K77&lt;&gt;"","P列・R列に色付け","")</f>
        <v/>
      </c>
      <c r="AP77" s="468" t="str">
        <f>IFERROR(VLOOKUP(K77,【参考】数式用!$AH$2:$AI$34,2,FALSE),"")</f>
        <v/>
      </c>
      <c r="AQ77" s="470" t="str">
        <f>P77&amp;P78&amp;P79</f>
        <v/>
      </c>
      <c r="AR77" s="468" t="str">
        <f t="shared" ref="AR77" si="208">IF(AF79&lt;&gt;0,IF(AG79="○","入力済","未入力"),"")</f>
        <v/>
      </c>
      <c r="AS77" s="469" t="str">
        <f>IF(OR(P77="処遇加算Ⅰ",P77="処遇加算Ⅱ"),IF(OR(AH77="○",AH77="令和６年度中に満たす"),"入力済","未入力"),"")</f>
        <v/>
      </c>
      <c r="AT77" s="470" t="str">
        <f>IF(P77="処遇加算Ⅲ",IF(AI77="○","入力済","未入力"),"")</f>
        <v/>
      </c>
      <c r="AU77" s="468" t="str">
        <f>IF(P77="処遇加算Ⅰ",IF(OR(AJ77="○",AJ77="令和６年度中に満たす"),"入力済","未入力"),"")</f>
        <v/>
      </c>
      <c r="AV77" s="468" t="str">
        <f t="shared" ref="AV77" si="209">IF(OR(P78="特定加算Ⅰ",P78="特定加算Ⅱ"),1,"")</f>
        <v/>
      </c>
      <c r="AW77" s="453" t="str">
        <f>IF(P78="特定加算Ⅰ",IF(AL78="","未入力","入力済"),"")</f>
        <v/>
      </c>
      <c r="AX77" s="453" t="str">
        <f>G77</f>
        <v/>
      </c>
    </row>
    <row r="78" spans="1:50" ht="32.1" customHeight="1">
      <c r="A78" s="1275"/>
      <c r="B78" s="1212"/>
      <c r="C78" s="1212"/>
      <c r="D78" s="1212"/>
      <c r="E78" s="1212"/>
      <c r="F78" s="1212"/>
      <c r="G78" s="1215"/>
      <c r="H78" s="1215"/>
      <c r="I78" s="1215"/>
      <c r="J78" s="1215"/>
      <c r="K78" s="1215"/>
      <c r="L78" s="1218"/>
      <c r="M78" s="471" t="s">
        <v>121</v>
      </c>
      <c r="N78" s="76"/>
      <c r="O78" s="472" t="str">
        <f>IFERROR(VLOOKUP(K77,【参考】数式用!$A$5:$J$37,MATCH(N78,【参考】数式用!$B$4:$J$4,0)+1,0),"")</f>
        <v/>
      </c>
      <c r="P78" s="76"/>
      <c r="Q78" s="472" t="str">
        <f>IFERROR(VLOOKUP(K77,【参考】数式用!$A$5:$J$37,MATCH(P78,【参考】数式用!$B$4:$J$4,0)+1,0),"")</f>
        <v/>
      </c>
      <c r="R78" s="97" t="s">
        <v>15</v>
      </c>
      <c r="S78" s="473">
        <v>6</v>
      </c>
      <c r="T78" s="98" t="s">
        <v>10</v>
      </c>
      <c r="U78" s="58">
        <v>4</v>
      </c>
      <c r="V78" s="98" t="s">
        <v>38</v>
      </c>
      <c r="W78" s="473">
        <v>6</v>
      </c>
      <c r="X78" s="98" t="s">
        <v>10</v>
      </c>
      <c r="Y78" s="58">
        <v>5</v>
      </c>
      <c r="Z78" s="98" t="s">
        <v>13</v>
      </c>
      <c r="AA78" s="474" t="s">
        <v>20</v>
      </c>
      <c r="AB78" s="475">
        <f t="shared" si="112"/>
        <v>2</v>
      </c>
      <c r="AC78" s="98" t="s">
        <v>33</v>
      </c>
      <c r="AD78" s="476" t="str">
        <f t="shared" ref="AD78" si="210">IFERROR(ROUNDDOWN(ROUND(L77*Q78,0),0)*AB78,"")</f>
        <v/>
      </c>
      <c r="AE78" s="477" t="str">
        <f t="shared" ref="AE78" si="211">IFERROR(ROUNDDOWN(ROUND(L77*(Q78-O78),0),0)*AB78,"")</f>
        <v/>
      </c>
      <c r="AF78" s="478"/>
      <c r="AG78" s="363"/>
      <c r="AH78" s="364"/>
      <c r="AI78" s="365"/>
      <c r="AJ78" s="366"/>
      <c r="AK78" s="367"/>
      <c r="AL78" s="368"/>
      <c r="AM78" s="479" t="str">
        <f t="shared" ref="AM78" si="212">IF(AO77="","",IF(OR(Y77=4,Y78=4,Y79=4),"！加算の要件上は問題ありませんが、算定期間の終わりが令和６年５月になっていません。区分変更の場合は、「基本情報入力シート」で同じ事業所を２行に分けて記入してください。",""))</f>
        <v/>
      </c>
      <c r="AN78" s="480"/>
      <c r="AO78" s="467" t="str">
        <f>IF(K77&lt;&gt;"","P列・R列に色付け","")</f>
        <v/>
      </c>
      <c r="AX78" s="453" t="str">
        <f>G77</f>
        <v/>
      </c>
    </row>
    <row r="79" spans="1:50" ht="32.1" customHeight="1" thickBot="1">
      <c r="A79" s="1276"/>
      <c r="B79" s="1213"/>
      <c r="C79" s="1213"/>
      <c r="D79" s="1213"/>
      <c r="E79" s="1213"/>
      <c r="F79" s="1213"/>
      <c r="G79" s="1216"/>
      <c r="H79" s="1216"/>
      <c r="I79" s="1216"/>
      <c r="J79" s="1216"/>
      <c r="K79" s="1216"/>
      <c r="L79" s="1219"/>
      <c r="M79" s="481" t="s">
        <v>114</v>
      </c>
      <c r="N79" s="79"/>
      <c r="O79" s="482" t="str">
        <f>IFERROR(VLOOKUP(K77,【参考】数式用!$A$5:$J$37,MATCH(N79,【参考】数式用!$B$4:$J$4,0)+1,0),"")</f>
        <v/>
      </c>
      <c r="P79" s="77"/>
      <c r="Q79" s="482" t="str">
        <f>IFERROR(VLOOKUP(K77,【参考】数式用!$A$5:$J$37,MATCH(P79,【参考】数式用!$B$4:$J$4,0)+1,0),"")</f>
        <v/>
      </c>
      <c r="R79" s="483" t="s">
        <v>15</v>
      </c>
      <c r="S79" s="484">
        <v>6</v>
      </c>
      <c r="T79" s="485" t="s">
        <v>10</v>
      </c>
      <c r="U79" s="59">
        <v>4</v>
      </c>
      <c r="V79" s="485" t="s">
        <v>38</v>
      </c>
      <c r="W79" s="484">
        <v>6</v>
      </c>
      <c r="X79" s="485" t="s">
        <v>10</v>
      </c>
      <c r="Y79" s="59">
        <v>5</v>
      </c>
      <c r="Z79" s="485" t="s">
        <v>13</v>
      </c>
      <c r="AA79" s="486" t="s">
        <v>20</v>
      </c>
      <c r="AB79" s="487">
        <f t="shared" si="112"/>
        <v>2</v>
      </c>
      <c r="AC79" s="485" t="s">
        <v>33</v>
      </c>
      <c r="AD79" s="488" t="str">
        <f t="shared" ref="AD79" si="213">IFERROR(ROUNDDOWN(ROUND(L77*Q79,0),0)*AB79,"")</f>
        <v/>
      </c>
      <c r="AE79" s="489" t="str">
        <f t="shared" ref="AE79" si="214">IFERROR(ROUNDDOWN(ROUND(L77*(Q79-O79),0),0)*AB79,"")</f>
        <v/>
      </c>
      <c r="AF79" s="490">
        <f t="shared" si="141"/>
        <v>0</v>
      </c>
      <c r="AG79" s="369"/>
      <c r="AH79" s="370"/>
      <c r="AI79" s="371"/>
      <c r="AJ79" s="372"/>
      <c r="AK79" s="373"/>
      <c r="AL79" s="374"/>
      <c r="AM79" s="491" t="str">
        <f t="shared" ref="AM79" si="215">IF(AO77="","",IF(OR(N77="",AND(N79="ベア加算なし",P79="ベア加算",AG79=""),AND(OR(P77="処遇加算Ⅰ",P77="処遇加算Ⅱ"),AH77=""),AND(P77="処遇加算Ⅲ",AI77=""),AND(P77="処遇加算Ⅰ",AJ77=""),AND(OR(P78="特定加算Ⅰ",P78="特定加算Ⅱ"),AK78=""),AND(P78="特定加算Ⅰ",AL78="")),"！記入が必要な欄（緑色、水色、黄色のセル）に空欄があります。空欄を埋めてください。",""))</f>
        <v/>
      </c>
      <c r="AO79" s="492" t="str">
        <f>IF(K77&lt;&gt;"","P列・R列に色付け","")</f>
        <v/>
      </c>
      <c r="AP79" s="493"/>
      <c r="AQ79" s="493"/>
      <c r="AW79" s="494"/>
      <c r="AX79" s="453" t="str">
        <f>G77</f>
        <v/>
      </c>
    </row>
    <row r="80" spans="1:50" ht="32.1" customHeight="1">
      <c r="A80" s="1274">
        <v>23</v>
      </c>
      <c r="B80" s="1211" t="str">
        <f>IF(基本情報入力シート!C76="","",基本情報入力シート!C76)</f>
        <v/>
      </c>
      <c r="C80" s="1211"/>
      <c r="D80" s="1211"/>
      <c r="E80" s="1211"/>
      <c r="F80" s="1211"/>
      <c r="G80" s="1214" t="str">
        <f>IF(基本情報入力シート!M76="","",基本情報入力シート!M76)</f>
        <v/>
      </c>
      <c r="H80" s="1214" t="str">
        <f>IF(基本情報入力シート!R76="","",基本情報入力シート!R76)</f>
        <v/>
      </c>
      <c r="I80" s="1214" t="str">
        <f>IF(基本情報入力シート!W76="","",基本情報入力シート!W76)</f>
        <v/>
      </c>
      <c r="J80" s="1214" t="str">
        <f>IF(基本情報入力シート!X76="","",基本情報入力シート!X76)</f>
        <v/>
      </c>
      <c r="K80" s="1214" t="str">
        <f>IF(基本情報入力シート!Y76="","",基本情報入力シート!Y76)</f>
        <v/>
      </c>
      <c r="L80" s="1217" t="str">
        <f>IF(基本情報入力シート!AB76="","",基本情報入力シート!AB76)</f>
        <v/>
      </c>
      <c r="M80" s="457" t="s">
        <v>132</v>
      </c>
      <c r="N80" s="75"/>
      <c r="O80" s="458" t="str">
        <f>IFERROR(VLOOKUP(K80,【参考】数式用!$A$5:$J$37,MATCH(N80,【参考】数式用!$B$4:$J$4,0)+1,0),"")</f>
        <v/>
      </c>
      <c r="P80" s="75"/>
      <c r="Q80" s="458" t="str">
        <f>IFERROR(VLOOKUP(K80,【参考】数式用!$A$5:$J$37,MATCH(P80,【参考】数式用!$B$4:$J$4,0)+1,0),"")</f>
        <v/>
      </c>
      <c r="R80" s="459" t="s">
        <v>15</v>
      </c>
      <c r="S80" s="460">
        <v>6</v>
      </c>
      <c r="T80" s="126" t="s">
        <v>10</v>
      </c>
      <c r="U80" s="39">
        <v>4</v>
      </c>
      <c r="V80" s="126" t="s">
        <v>38</v>
      </c>
      <c r="W80" s="460">
        <v>6</v>
      </c>
      <c r="X80" s="126" t="s">
        <v>10</v>
      </c>
      <c r="Y80" s="39">
        <v>5</v>
      </c>
      <c r="Z80" s="126" t="s">
        <v>13</v>
      </c>
      <c r="AA80" s="461" t="s">
        <v>20</v>
      </c>
      <c r="AB80" s="462">
        <f t="shared" si="112"/>
        <v>2</v>
      </c>
      <c r="AC80" s="126" t="s">
        <v>33</v>
      </c>
      <c r="AD80" s="463" t="str">
        <f t="shared" ref="AD80" si="216">IFERROR(ROUNDDOWN(ROUND(L80*Q80,0),0)*AB80,"")</f>
        <v/>
      </c>
      <c r="AE80" s="464" t="str">
        <f t="shared" si="37"/>
        <v/>
      </c>
      <c r="AF80" s="465"/>
      <c r="AG80" s="375"/>
      <c r="AH80" s="383"/>
      <c r="AI80" s="380"/>
      <c r="AJ80" s="381"/>
      <c r="AK80" s="361"/>
      <c r="AL80" s="362"/>
      <c r="AM80" s="466" t="str">
        <f t="shared" ref="AM80" si="217">IF(AO80="","",IF(Q80&lt;O80,"！加算の要件上は問題ありませんが、令和６年３月と比較して４・５月に加算率が下がる計画になっています。",""))</f>
        <v/>
      </c>
      <c r="AO80" s="467" t="str">
        <f>IF(K80&lt;&gt;"","P列・R列に色付け","")</f>
        <v/>
      </c>
      <c r="AP80" s="468" t="str">
        <f>IFERROR(VLOOKUP(K80,【参考】数式用!$AH$2:$AI$34,2,FALSE),"")</f>
        <v/>
      </c>
      <c r="AQ80" s="470" t="str">
        <f>P80&amp;P81&amp;P82</f>
        <v/>
      </c>
      <c r="AR80" s="468" t="str">
        <f t="shared" ref="AR80" si="218">IF(AF82&lt;&gt;0,IF(AG82="○","入力済","未入力"),"")</f>
        <v/>
      </c>
      <c r="AS80" s="469" t="str">
        <f>IF(OR(P80="処遇加算Ⅰ",P80="処遇加算Ⅱ"),IF(OR(AH80="○",AH80="令和６年度中に満たす"),"入力済","未入力"),"")</f>
        <v/>
      </c>
      <c r="AT80" s="470" t="str">
        <f>IF(P80="処遇加算Ⅲ",IF(AI80="○","入力済","未入力"),"")</f>
        <v/>
      </c>
      <c r="AU80" s="468" t="str">
        <f>IF(P80="処遇加算Ⅰ",IF(OR(AJ80="○",AJ80="令和６年度中に満たす"),"入力済","未入力"),"")</f>
        <v/>
      </c>
      <c r="AV80" s="468" t="str">
        <f t="shared" ref="AV80" si="219">IF(OR(P81="特定加算Ⅰ",P81="特定加算Ⅱ"),1,"")</f>
        <v/>
      </c>
      <c r="AW80" s="453" t="str">
        <f>IF(P81="特定加算Ⅰ",IF(AL81="","未入力","入力済"),"")</f>
        <v/>
      </c>
      <c r="AX80" s="453" t="str">
        <f>G80</f>
        <v/>
      </c>
    </row>
    <row r="81" spans="1:50" ht="32.1" customHeight="1">
      <c r="A81" s="1275"/>
      <c r="B81" s="1212"/>
      <c r="C81" s="1212"/>
      <c r="D81" s="1212"/>
      <c r="E81" s="1212"/>
      <c r="F81" s="1212"/>
      <c r="G81" s="1215"/>
      <c r="H81" s="1215"/>
      <c r="I81" s="1215"/>
      <c r="J81" s="1215"/>
      <c r="K81" s="1215"/>
      <c r="L81" s="1218"/>
      <c r="M81" s="471" t="s">
        <v>121</v>
      </c>
      <c r="N81" s="76"/>
      <c r="O81" s="472" t="str">
        <f>IFERROR(VLOOKUP(K80,【参考】数式用!$A$5:$J$37,MATCH(N81,【参考】数式用!$B$4:$J$4,0)+1,0),"")</f>
        <v/>
      </c>
      <c r="P81" s="76"/>
      <c r="Q81" s="472" t="str">
        <f>IFERROR(VLOOKUP(K80,【参考】数式用!$A$5:$J$37,MATCH(P81,【参考】数式用!$B$4:$J$4,0)+1,0),"")</f>
        <v/>
      </c>
      <c r="R81" s="97" t="s">
        <v>15</v>
      </c>
      <c r="S81" s="473">
        <v>6</v>
      </c>
      <c r="T81" s="98" t="s">
        <v>10</v>
      </c>
      <c r="U81" s="58">
        <v>4</v>
      </c>
      <c r="V81" s="98" t="s">
        <v>38</v>
      </c>
      <c r="W81" s="473">
        <v>6</v>
      </c>
      <c r="X81" s="98" t="s">
        <v>10</v>
      </c>
      <c r="Y81" s="58">
        <v>5</v>
      </c>
      <c r="Z81" s="98" t="s">
        <v>13</v>
      </c>
      <c r="AA81" s="474" t="s">
        <v>20</v>
      </c>
      <c r="AB81" s="475">
        <f t="shared" si="112"/>
        <v>2</v>
      </c>
      <c r="AC81" s="98" t="s">
        <v>33</v>
      </c>
      <c r="AD81" s="476" t="str">
        <f t="shared" ref="AD81" si="220">IFERROR(ROUNDDOWN(ROUND(L80*Q81,0),0)*AB81,"")</f>
        <v/>
      </c>
      <c r="AE81" s="477" t="str">
        <f t="shared" si="42"/>
        <v/>
      </c>
      <c r="AF81" s="478"/>
      <c r="AG81" s="363"/>
      <c r="AH81" s="364"/>
      <c r="AI81" s="365"/>
      <c r="AJ81" s="366"/>
      <c r="AK81" s="367"/>
      <c r="AL81" s="368"/>
      <c r="AM81" s="479" t="str">
        <f t="shared" ref="AM81" si="221">IF(AO80="","",IF(OR(Y80=4,Y81=4,Y82=4),"！加算の要件上は問題ありませんが、算定期間の終わりが令和６年５月になっていません。区分変更の場合は、「基本情報入力シート」で同じ事業所を２行に分けて記入してください。",""))</f>
        <v/>
      </c>
      <c r="AN81" s="480"/>
      <c r="AO81" s="467" t="str">
        <f>IF(K80&lt;&gt;"","P列・R列に色付け","")</f>
        <v/>
      </c>
      <c r="AX81" s="453" t="str">
        <f>G80</f>
        <v/>
      </c>
    </row>
    <row r="82" spans="1:50" ht="32.1" customHeight="1" thickBot="1">
      <c r="A82" s="1276"/>
      <c r="B82" s="1213"/>
      <c r="C82" s="1213"/>
      <c r="D82" s="1213"/>
      <c r="E82" s="1213"/>
      <c r="F82" s="1213"/>
      <c r="G82" s="1216"/>
      <c r="H82" s="1216"/>
      <c r="I82" s="1216"/>
      <c r="J82" s="1216"/>
      <c r="K82" s="1216"/>
      <c r="L82" s="1219"/>
      <c r="M82" s="481" t="s">
        <v>114</v>
      </c>
      <c r="N82" s="79"/>
      <c r="O82" s="482" t="str">
        <f>IFERROR(VLOOKUP(K80,【参考】数式用!$A$5:$J$37,MATCH(N82,【参考】数式用!$B$4:$J$4,0)+1,0),"")</f>
        <v/>
      </c>
      <c r="P82" s="77"/>
      <c r="Q82" s="482" t="str">
        <f>IFERROR(VLOOKUP(K80,【参考】数式用!$A$5:$J$37,MATCH(P82,【参考】数式用!$B$4:$J$4,0)+1,0),"")</f>
        <v/>
      </c>
      <c r="R82" s="483" t="s">
        <v>15</v>
      </c>
      <c r="S82" s="484">
        <v>6</v>
      </c>
      <c r="T82" s="485" t="s">
        <v>10</v>
      </c>
      <c r="U82" s="59">
        <v>4</v>
      </c>
      <c r="V82" s="485" t="s">
        <v>38</v>
      </c>
      <c r="W82" s="484">
        <v>6</v>
      </c>
      <c r="X82" s="485" t="s">
        <v>10</v>
      </c>
      <c r="Y82" s="59">
        <v>5</v>
      </c>
      <c r="Z82" s="485" t="s">
        <v>13</v>
      </c>
      <c r="AA82" s="486" t="s">
        <v>20</v>
      </c>
      <c r="AB82" s="487">
        <f t="shared" si="112"/>
        <v>2</v>
      </c>
      <c r="AC82" s="485" t="s">
        <v>33</v>
      </c>
      <c r="AD82" s="488" t="str">
        <f t="shared" ref="AD82" si="222">IFERROR(ROUNDDOWN(ROUND(L80*Q82,0),0)*AB82,"")</f>
        <v/>
      </c>
      <c r="AE82" s="489" t="str">
        <f t="shared" si="45"/>
        <v/>
      </c>
      <c r="AF82" s="490">
        <f t="shared" si="141"/>
        <v>0</v>
      </c>
      <c r="AG82" s="369"/>
      <c r="AH82" s="370"/>
      <c r="AI82" s="371"/>
      <c r="AJ82" s="372"/>
      <c r="AK82" s="373"/>
      <c r="AL82" s="374"/>
      <c r="AM82" s="491" t="str">
        <f t="shared" ref="AM82" si="223">IF(AO80="","",IF(OR(N80="",AND(N82="ベア加算なし",P82="ベア加算",AG82=""),AND(OR(P80="処遇加算Ⅰ",P80="処遇加算Ⅱ"),AH80=""),AND(P80="処遇加算Ⅲ",AI80=""),AND(P80="処遇加算Ⅰ",AJ80=""),AND(OR(P81="特定加算Ⅰ",P81="特定加算Ⅱ"),AK81=""),AND(P81="特定加算Ⅰ",AL81="")),"！記入が必要な欄（緑色、水色、黄色のセル）に空欄があります。空欄を埋めてください。",""))</f>
        <v/>
      </c>
      <c r="AO82" s="492" t="str">
        <f>IF(K80&lt;&gt;"","P列・R列に色付け","")</f>
        <v/>
      </c>
      <c r="AP82" s="493"/>
      <c r="AQ82" s="493"/>
      <c r="AW82" s="494"/>
      <c r="AX82" s="453" t="str">
        <f>G80</f>
        <v/>
      </c>
    </row>
    <row r="83" spans="1:50" ht="32.1" customHeight="1">
      <c r="A83" s="1274">
        <v>24</v>
      </c>
      <c r="B83" s="1211" t="str">
        <f>IF(基本情報入力シート!C77="","",基本情報入力シート!C77)</f>
        <v/>
      </c>
      <c r="C83" s="1211"/>
      <c r="D83" s="1211"/>
      <c r="E83" s="1211"/>
      <c r="F83" s="1211"/>
      <c r="G83" s="1214" t="str">
        <f>IF(基本情報入力シート!M77="","",基本情報入力シート!M77)</f>
        <v/>
      </c>
      <c r="H83" s="1214" t="str">
        <f>IF(基本情報入力シート!R77="","",基本情報入力シート!R77)</f>
        <v/>
      </c>
      <c r="I83" s="1214" t="str">
        <f>IF(基本情報入力シート!W77="","",基本情報入力シート!W77)</f>
        <v/>
      </c>
      <c r="J83" s="1214" t="str">
        <f>IF(基本情報入力シート!X77="","",基本情報入力シート!X77)</f>
        <v/>
      </c>
      <c r="K83" s="1214" t="str">
        <f>IF(基本情報入力シート!Y77="","",基本情報入力シート!Y77)</f>
        <v/>
      </c>
      <c r="L83" s="1217" t="str">
        <f>IF(基本情報入力シート!AB77="","",基本情報入力シート!AB77)</f>
        <v/>
      </c>
      <c r="M83" s="457" t="s">
        <v>132</v>
      </c>
      <c r="N83" s="75"/>
      <c r="O83" s="458" t="str">
        <f>IFERROR(VLOOKUP(K83,【参考】数式用!$A$5:$J$37,MATCH(N83,【参考】数式用!$B$4:$J$4,0)+1,0),"")</f>
        <v/>
      </c>
      <c r="P83" s="75"/>
      <c r="Q83" s="458" t="str">
        <f>IFERROR(VLOOKUP(K83,【参考】数式用!$A$5:$J$37,MATCH(P83,【参考】数式用!$B$4:$J$4,0)+1,0),"")</f>
        <v/>
      </c>
      <c r="R83" s="459" t="s">
        <v>15</v>
      </c>
      <c r="S83" s="460">
        <v>6</v>
      </c>
      <c r="T83" s="126" t="s">
        <v>10</v>
      </c>
      <c r="U83" s="39">
        <v>4</v>
      </c>
      <c r="V83" s="126" t="s">
        <v>38</v>
      </c>
      <c r="W83" s="460">
        <v>6</v>
      </c>
      <c r="X83" s="126" t="s">
        <v>10</v>
      </c>
      <c r="Y83" s="39">
        <v>5</v>
      </c>
      <c r="Z83" s="126" t="s">
        <v>13</v>
      </c>
      <c r="AA83" s="461" t="s">
        <v>20</v>
      </c>
      <c r="AB83" s="462">
        <f t="shared" si="112"/>
        <v>2</v>
      </c>
      <c r="AC83" s="126" t="s">
        <v>33</v>
      </c>
      <c r="AD83" s="463" t="str">
        <f t="shared" ref="AD83" si="224">IFERROR(ROUNDDOWN(ROUND(L83*Q83,0),0)*AB83,"")</f>
        <v/>
      </c>
      <c r="AE83" s="464" t="str">
        <f t="shared" si="49"/>
        <v/>
      </c>
      <c r="AF83" s="465"/>
      <c r="AG83" s="375"/>
      <c r="AH83" s="383"/>
      <c r="AI83" s="380"/>
      <c r="AJ83" s="381"/>
      <c r="AK83" s="361"/>
      <c r="AL83" s="362"/>
      <c r="AM83" s="466" t="str">
        <f t="shared" ref="AM83" si="225">IF(AO83="","",IF(Q83&lt;O83,"！加算の要件上は問題ありませんが、令和６年３月と比較して４・５月に加算率が下がる計画になっています。",""))</f>
        <v/>
      </c>
      <c r="AO83" s="467" t="str">
        <f>IF(K83&lt;&gt;"","P列・R列に色付け","")</f>
        <v/>
      </c>
      <c r="AP83" s="468" t="str">
        <f>IFERROR(VLOOKUP(K83,【参考】数式用!$AH$2:$AI$34,2,FALSE),"")</f>
        <v/>
      </c>
      <c r="AQ83" s="470" t="str">
        <f>P83&amp;P84&amp;P85</f>
        <v/>
      </c>
      <c r="AR83" s="468" t="str">
        <f t="shared" ref="AR83" si="226">IF(AF85&lt;&gt;0,IF(AG85="○","入力済","未入力"),"")</f>
        <v/>
      </c>
      <c r="AS83" s="469" t="str">
        <f>IF(OR(P83="処遇加算Ⅰ",P83="処遇加算Ⅱ"),IF(OR(AH83="○",AH83="令和６年度中に満たす"),"入力済","未入力"),"")</f>
        <v/>
      </c>
      <c r="AT83" s="470" t="str">
        <f>IF(P83="処遇加算Ⅲ",IF(AI83="○","入力済","未入力"),"")</f>
        <v/>
      </c>
      <c r="AU83" s="468" t="str">
        <f>IF(P83="処遇加算Ⅰ",IF(OR(AJ83="○",AJ83="令和６年度中に満たす"),"入力済","未入力"),"")</f>
        <v/>
      </c>
      <c r="AV83" s="468" t="str">
        <f t="shared" ref="AV83" si="227">IF(OR(P84="特定加算Ⅰ",P84="特定加算Ⅱ"),1,"")</f>
        <v/>
      </c>
      <c r="AW83" s="453" t="str">
        <f>IF(P84="特定加算Ⅰ",IF(AL84="","未入力","入力済"),"")</f>
        <v/>
      </c>
      <c r="AX83" s="453" t="str">
        <f>G83</f>
        <v/>
      </c>
    </row>
    <row r="84" spans="1:50" ht="32.1" customHeight="1">
      <c r="A84" s="1275"/>
      <c r="B84" s="1212"/>
      <c r="C84" s="1212"/>
      <c r="D84" s="1212"/>
      <c r="E84" s="1212"/>
      <c r="F84" s="1212"/>
      <c r="G84" s="1215"/>
      <c r="H84" s="1215"/>
      <c r="I84" s="1215"/>
      <c r="J84" s="1215"/>
      <c r="K84" s="1215"/>
      <c r="L84" s="1218"/>
      <c r="M84" s="471" t="s">
        <v>121</v>
      </c>
      <c r="N84" s="76"/>
      <c r="O84" s="472" t="str">
        <f>IFERROR(VLOOKUP(K83,【参考】数式用!$A$5:$J$37,MATCH(N84,【参考】数式用!$B$4:$J$4,0)+1,0),"")</f>
        <v/>
      </c>
      <c r="P84" s="76"/>
      <c r="Q84" s="472" t="str">
        <f>IFERROR(VLOOKUP(K83,【参考】数式用!$A$5:$J$37,MATCH(P84,【参考】数式用!$B$4:$J$4,0)+1,0),"")</f>
        <v/>
      </c>
      <c r="R84" s="97" t="s">
        <v>15</v>
      </c>
      <c r="S84" s="473">
        <v>6</v>
      </c>
      <c r="T84" s="98" t="s">
        <v>10</v>
      </c>
      <c r="U84" s="58">
        <v>4</v>
      </c>
      <c r="V84" s="98" t="s">
        <v>38</v>
      </c>
      <c r="W84" s="473">
        <v>6</v>
      </c>
      <c r="X84" s="98" t="s">
        <v>10</v>
      </c>
      <c r="Y84" s="58">
        <v>5</v>
      </c>
      <c r="Z84" s="98" t="s">
        <v>13</v>
      </c>
      <c r="AA84" s="474" t="s">
        <v>20</v>
      </c>
      <c r="AB84" s="475">
        <f t="shared" si="112"/>
        <v>2</v>
      </c>
      <c r="AC84" s="98" t="s">
        <v>33</v>
      </c>
      <c r="AD84" s="476" t="str">
        <f t="shared" ref="AD84" si="228">IFERROR(ROUNDDOWN(ROUND(L83*Q84,0),0)*AB84,"")</f>
        <v/>
      </c>
      <c r="AE84" s="477" t="str">
        <f t="shared" si="54"/>
        <v/>
      </c>
      <c r="AF84" s="478"/>
      <c r="AG84" s="363"/>
      <c r="AH84" s="364"/>
      <c r="AI84" s="365"/>
      <c r="AJ84" s="366"/>
      <c r="AK84" s="367"/>
      <c r="AL84" s="368"/>
      <c r="AM84" s="479" t="str">
        <f t="shared" ref="AM84" si="229">IF(AO83="","",IF(OR(Y83=4,Y84=4,Y85=4),"！加算の要件上は問題ありませんが、算定期間の終わりが令和６年５月になっていません。区分変更の場合は、「基本情報入力シート」で同じ事業所を２行に分けて記入してください。",""))</f>
        <v/>
      </c>
      <c r="AN84" s="480"/>
      <c r="AO84" s="467" t="str">
        <f>IF(K83&lt;&gt;"","P列・R列に色付け","")</f>
        <v/>
      </c>
      <c r="AX84" s="453" t="str">
        <f>G83</f>
        <v/>
      </c>
    </row>
    <row r="85" spans="1:50" ht="32.1" customHeight="1" thickBot="1">
      <c r="A85" s="1276"/>
      <c r="B85" s="1213"/>
      <c r="C85" s="1213"/>
      <c r="D85" s="1213"/>
      <c r="E85" s="1213"/>
      <c r="F85" s="1213"/>
      <c r="G85" s="1216"/>
      <c r="H85" s="1216"/>
      <c r="I85" s="1216"/>
      <c r="J85" s="1216"/>
      <c r="K85" s="1216"/>
      <c r="L85" s="1219"/>
      <c r="M85" s="481" t="s">
        <v>114</v>
      </c>
      <c r="N85" s="79"/>
      <c r="O85" s="482" t="str">
        <f>IFERROR(VLOOKUP(K83,【参考】数式用!$A$5:$J$37,MATCH(N85,【参考】数式用!$B$4:$J$4,0)+1,0),"")</f>
        <v/>
      </c>
      <c r="P85" s="77"/>
      <c r="Q85" s="482" t="str">
        <f>IFERROR(VLOOKUP(K83,【参考】数式用!$A$5:$J$37,MATCH(P85,【参考】数式用!$B$4:$J$4,0)+1,0),"")</f>
        <v/>
      </c>
      <c r="R85" s="483" t="s">
        <v>15</v>
      </c>
      <c r="S85" s="484">
        <v>6</v>
      </c>
      <c r="T85" s="485" t="s">
        <v>10</v>
      </c>
      <c r="U85" s="59">
        <v>4</v>
      </c>
      <c r="V85" s="485" t="s">
        <v>38</v>
      </c>
      <c r="W85" s="484">
        <v>6</v>
      </c>
      <c r="X85" s="485" t="s">
        <v>10</v>
      </c>
      <c r="Y85" s="59">
        <v>5</v>
      </c>
      <c r="Z85" s="485" t="s">
        <v>13</v>
      </c>
      <c r="AA85" s="486" t="s">
        <v>20</v>
      </c>
      <c r="AB85" s="487">
        <f t="shared" si="112"/>
        <v>2</v>
      </c>
      <c r="AC85" s="485" t="s">
        <v>33</v>
      </c>
      <c r="AD85" s="488" t="str">
        <f t="shared" ref="AD85" si="230">IFERROR(ROUNDDOWN(ROUND(L83*Q85,0),0)*AB85,"")</f>
        <v/>
      </c>
      <c r="AE85" s="489" t="str">
        <f t="shared" si="57"/>
        <v/>
      </c>
      <c r="AF85" s="490">
        <f t="shared" si="141"/>
        <v>0</v>
      </c>
      <c r="AG85" s="369"/>
      <c r="AH85" s="370"/>
      <c r="AI85" s="371"/>
      <c r="AJ85" s="372"/>
      <c r="AK85" s="373"/>
      <c r="AL85" s="374"/>
      <c r="AM85" s="491" t="str">
        <f t="shared" ref="AM85" si="231">IF(AO83="","",IF(OR(N83="",AND(N85="ベア加算なし",P85="ベア加算",AG85=""),AND(OR(P83="処遇加算Ⅰ",P83="処遇加算Ⅱ"),AH83=""),AND(P83="処遇加算Ⅲ",AI83=""),AND(P83="処遇加算Ⅰ",AJ83=""),AND(OR(P84="特定加算Ⅰ",P84="特定加算Ⅱ"),AK84=""),AND(P84="特定加算Ⅰ",AL84="")),"！記入が必要な欄（緑色、水色、黄色のセル）に空欄があります。空欄を埋めてください。",""))</f>
        <v/>
      </c>
      <c r="AO85" s="492" t="str">
        <f>IF(K83&lt;&gt;"","P列・R列に色付け","")</f>
        <v/>
      </c>
      <c r="AP85" s="493"/>
      <c r="AQ85" s="493"/>
      <c r="AW85" s="494"/>
      <c r="AX85" s="453" t="str">
        <f>G83</f>
        <v/>
      </c>
    </row>
    <row r="86" spans="1:50" ht="32.1" customHeight="1">
      <c r="A86" s="1274">
        <v>25</v>
      </c>
      <c r="B86" s="1211" t="str">
        <f>IF(基本情報入力シート!C78="","",基本情報入力シート!C78)</f>
        <v/>
      </c>
      <c r="C86" s="1211"/>
      <c r="D86" s="1211"/>
      <c r="E86" s="1211"/>
      <c r="F86" s="1211"/>
      <c r="G86" s="1214" t="str">
        <f>IF(基本情報入力シート!M78="","",基本情報入力シート!M78)</f>
        <v/>
      </c>
      <c r="H86" s="1214" t="str">
        <f>IF(基本情報入力シート!R78="","",基本情報入力シート!R78)</f>
        <v/>
      </c>
      <c r="I86" s="1214" t="str">
        <f>IF(基本情報入力シート!W78="","",基本情報入力シート!W78)</f>
        <v/>
      </c>
      <c r="J86" s="1214" t="str">
        <f>IF(基本情報入力シート!X78="","",基本情報入力シート!X78)</f>
        <v/>
      </c>
      <c r="K86" s="1214" t="str">
        <f>IF(基本情報入力シート!Y78="","",基本情報入力シート!Y78)</f>
        <v/>
      </c>
      <c r="L86" s="1217" t="str">
        <f>IF(基本情報入力シート!AB78="","",基本情報入力シート!AB78)</f>
        <v/>
      </c>
      <c r="M86" s="457" t="s">
        <v>132</v>
      </c>
      <c r="N86" s="75"/>
      <c r="O86" s="458" t="str">
        <f>IFERROR(VLOOKUP(K86,【参考】数式用!$A$5:$J$37,MATCH(N86,【参考】数式用!$B$4:$J$4,0)+1,0),"")</f>
        <v/>
      </c>
      <c r="P86" s="75"/>
      <c r="Q86" s="458" t="str">
        <f>IFERROR(VLOOKUP(K86,【参考】数式用!$A$5:$J$37,MATCH(P86,【参考】数式用!$B$4:$J$4,0)+1,0),"")</f>
        <v/>
      </c>
      <c r="R86" s="459" t="s">
        <v>15</v>
      </c>
      <c r="S86" s="460">
        <v>6</v>
      </c>
      <c r="T86" s="126" t="s">
        <v>10</v>
      </c>
      <c r="U86" s="39">
        <v>4</v>
      </c>
      <c r="V86" s="126" t="s">
        <v>38</v>
      </c>
      <c r="W86" s="460">
        <v>6</v>
      </c>
      <c r="X86" s="126" t="s">
        <v>10</v>
      </c>
      <c r="Y86" s="39">
        <v>5</v>
      </c>
      <c r="Z86" s="126" t="s">
        <v>13</v>
      </c>
      <c r="AA86" s="461" t="s">
        <v>20</v>
      </c>
      <c r="AB86" s="462">
        <f t="shared" si="112"/>
        <v>2</v>
      </c>
      <c r="AC86" s="126" t="s">
        <v>33</v>
      </c>
      <c r="AD86" s="463" t="str">
        <f t="shared" ref="AD86" si="232">IFERROR(ROUNDDOWN(ROUND(L86*Q86,0),0)*AB86,"")</f>
        <v/>
      </c>
      <c r="AE86" s="464" t="str">
        <f t="shared" ref="AE86" si="233">IFERROR(ROUNDDOWN(ROUND(L86*(Q86-O86),0),0)*AB86,"")</f>
        <v/>
      </c>
      <c r="AF86" s="465"/>
      <c r="AG86" s="375"/>
      <c r="AH86" s="383"/>
      <c r="AI86" s="380"/>
      <c r="AJ86" s="381"/>
      <c r="AK86" s="361"/>
      <c r="AL86" s="362"/>
      <c r="AM86" s="466" t="str">
        <f t="shared" ref="AM86" si="234">IF(AO86="","",IF(Q86&lt;O86,"！加算の要件上は問題ありませんが、令和６年３月と比較して４・５月に加算率が下がる計画になっています。",""))</f>
        <v/>
      </c>
      <c r="AO86" s="467" t="str">
        <f>IF(K86&lt;&gt;"","P列・R列に色付け","")</f>
        <v/>
      </c>
      <c r="AP86" s="468" t="str">
        <f>IFERROR(VLOOKUP(K86,【参考】数式用!$AH$2:$AI$34,2,FALSE),"")</f>
        <v/>
      </c>
      <c r="AQ86" s="470" t="str">
        <f>P86&amp;P87&amp;P88</f>
        <v/>
      </c>
      <c r="AR86" s="468" t="str">
        <f t="shared" ref="AR86" si="235">IF(AF88&lt;&gt;0,IF(AG88="○","入力済","未入力"),"")</f>
        <v/>
      </c>
      <c r="AS86" s="469" t="str">
        <f>IF(OR(P86="処遇加算Ⅰ",P86="処遇加算Ⅱ"),IF(OR(AH86="○",AH86="令和６年度中に満たす"),"入力済","未入力"),"")</f>
        <v/>
      </c>
      <c r="AT86" s="470" t="str">
        <f>IF(P86="処遇加算Ⅲ",IF(AI86="○","入力済","未入力"),"")</f>
        <v/>
      </c>
      <c r="AU86" s="468" t="str">
        <f>IF(P86="処遇加算Ⅰ",IF(OR(AJ86="○",AJ86="令和６年度中に満たす"),"入力済","未入力"),"")</f>
        <v/>
      </c>
      <c r="AV86" s="468" t="str">
        <f t="shared" ref="AV86" si="236">IF(OR(P87="特定加算Ⅰ",P87="特定加算Ⅱ"),1,"")</f>
        <v/>
      </c>
      <c r="AW86" s="453" t="str">
        <f>IF(P87="特定加算Ⅰ",IF(AL87="","未入力","入力済"),"")</f>
        <v/>
      </c>
      <c r="AX86" s="453" t="str">
        <f>G86</f>
        <v/>
      </c>
    </row>
    <row r="87" spans="1:50" ht="32.1" customHeight="1">
      <c r="A87" s="1275"/>
      <c r="B87" s="1212"/>
      <c r="C87" s="1212"/>
      <c r="D87" s="1212"/>
      <c r="E87" s="1212"/>
      <c r="F87" s="1212"/>
      <c r="G87" s="1215"/>
      <c r="H87" s="1215"/>
      <c r="I87" s="1215"/>
      <c r="J87" s="1215"/>
      <c r="K87" s="1215"/>
      <c r="L87" s="1218"/>
      <c r="M87" s="471" t="s">
        <v>121</v>
      </c>
      <c r="N87" s="76"/>
      <c r="O87" s="472" t="str">
        <f>IFERROR(VLOOKUP(K86,【参考】数式用!$A$5:$J$37,MATCH(N87,【参考】数式用!$B$4:$J$4,0)+1,0),"")</f>
        <v/>
      </c>
      <c r="P87" s="76"/>
      <c r="Q87" s="472" t="str">
        <f>IFERROR(VLOOKUP(K86,【参考】数式用!$A$5:$J$37,MATCH(P87,【参考】数式用!$B$4:$J$4,0)+1,0),"")</f>
        <v/>
      </c>
      <c r="R87" s="97" t="s">
        <v>15</v>
      </c>
      <c r="S87" s="473">
        <v>6</v>
      </c>
      <c r="T87" s="98" t="s">
        <v>10</v>
      </c>
      <c r="U87" s="58">
        <v>4</v>
      </c>
      <c r="V87" s="98" t="s">
        <v>38</v>
      </c>
      <c r="W87" s="473">
        <v>6</v>
      </c>
      <c r="X87" s="98" t="s">
        <v>10</v>
      </c>
      <c r="Y87" s="58">
        <v>5</v>
      </c>
      <c r="Z87" s="98" t="s">
        <v>13</v>
      </c>
      <c r="AA87" s="474" t="s">
        <v>20</v>
      </c>
      <c r="AB87" s="475">
        <f t="shared" si="112"/>
        <v>2</v>
      </c>
      <c r="AC87" s="98" t="s">
        <v>33</v>
      </c>
      <c r="AD87" s="476" t="str">
        <f t="shared" ref="AD87" si="237">IFERROR(ROUNDDOWN(ROUND(L86*Q87,0),0)*AB87,"")</f>
        <v/>
      </c>
      <c r="AE87" s="477" t="str">
        <f t="shared" ref="AE87" si="238">IFERROR(ROUNDDOWN(ROUND(L86*(Q87-O87),0),0)*AB87,"")</f>
        <v/>
      </c>
      <c r="AF87" s="478"/>
      <c r="AG87" s="363"/>
      <c r="AH87" s="364"/>
      <c r="AI87" s="365"/>
      <c r="AJ87" s="366"/>
      <c r="AK87" s="367"/>
      <c r="AL87" s="368"/>
      <c r="AM87" s="479" t="str">
        <f t="shared" ref="AM87" si="239">IF(AO86="","",IF(OR(Y86=4,Y87=4,Y88=4),"！加算の要件上は問題ありませんが、算定期間の終わりが令和６年５月になっていません。区分変更の場合は、「基本情報入力シート」で同じ事業所を２行に分けて記入してください。",""))</f>
        <v/>
      </c>
      <c r="AN87" s="480"/>
      <c r="AO87" s="467" t="str">
        <f>IF(K86&lt;&gt;"","P列・R列に色付け","")</f>
        <v/>
      </c>
      <c r="AX87" s="453" t="str">
        <f>G86</f>
        <v/>
      </c>
    </row>
    <row r="88" spans="1:50" ht="32.1" customHeight="1" thickBot="1">
      <c r="A88" s="1276"/>
      <c r="B88" s="1213"/>
      <c r="C88" s="1213"/>
      <c r="D88" s="1213"/>
      <c r="E88" s="1213"/>
      <c r="F88" s="1213"/>
      <c r="G88" s="1216"/>
      <c r="H88" s="1216"/>
      <c r="I88" s="1216"/>
      <c r="J88" s="1216"/>
      <c r="K88" s="1216"/>
      <c r="L88" s="1219"/>
      <c r="M88" s="481" t="s">
        <v>114</v>
      </c>
      <c r="N88" s="79"/>
      <c r="O88" s="482" t="str">
        <f>IFERROR(VLOOKUP(K86,【参考】数式用!$A$5:$J$37,MATCH(N88,【参考】数式用!$B$4:$J$4,0)+1,0),"")</f>
        <v/>
      </c>
      <c r="P88" s="77"/>
      <c r="Q88" s="482" t="str">
        <f>IFERROR(VLOOKUP(K86,【参考】数式用!$A$5:$J$37,MATCH(P88,【参考】数式用!$B$4:$J$4,0)+1,0),"")</f>
        <v/>
      </c>
      <c r="R88" s="483" t="s">
        <v>15</v>
      </c>
      <c r="S88" s="484">
        <v>6</v>
      </c>
      <c r="T88" s="485" t="s">
        <v>10</v>
      </c>
      <c r="U88" s="59">
        <v>4</v>
      </c>
      <c r="V88" s="485" t="s">
        <v>38</v>
      </c>
      <c r="W88" s="484">
        <v>6</v>
      </c>
      <c r="X88" s="485" t="s">
        <v>10</v>
      </c>
      <c r="Y88" s="59">
        <v>5</v>
      </c>
      <c r="Z88" s="485" t="s">
        <v>13</v>
      </c>
      <c r="AA88" s="486" t="s">
        <v>20</v>
      </c>
      <c r="AB88" s="487">
        <f t="shared" si="112"/>
        <v>2</v>
      </c>
      <c r="AC88" s="485" t="s">
        <v>33</v>
      </c>
      <c r="AD88" s="488" t="str">
        <f t="shared" ref="AD88" si="240">IFERROR(ROUNDDOWN(ROUND(L86*Q88,0),0)*AB88,"")</f>
        <v/>
      </c>
      <c r="AE88" s="489" t="str">
        <f t="shared" ref="AE88" si="241">IFERROR(ROUNDDOWN(ROUND(L86*(Q88-O88),0),0)*AB88,"")</f>
        <v/>
      </c>
      <c r="AF88" s="490">
        <f t="shared" si="141"/>
        <v>0</v>
      </c>
      <c r="AG88" s="369"/>
      <c r="AH88" s="370"/>
      <c r="AI88" s="371"/>
      <c r="AJ88" s="372"/>
      <c r="AK88" s="373"/>
      <c r="AL88" s="374"/>
      <c r="AM88" s="491" t="str">
        <f t="shared" ref="AM88" si="242">IF(AO86="","",IF(OR(N86="",AND(N88="ベア加算なし",P88="ベア加算",AG88=""),AND(OR(P86="処遇加算Ⅰ",P86="処遇加算Ⅱ"),AH86=""),AND(P86="処遇加算Ⅲ",AI86=""),AND(P86="処遇加算Ⅰ",AJ86=""),AND(OR(P87="特定加算Ⅰ",P87="特定加算Ⅱ"),AK87=""),AND(P87="特定加算Ⅰ",AL87="")),"！記入が必要な欄（緑色、水色、黄色のセル）に空欄があります。空欄を埋めてください。",""))</f>
        <v/>
      </c>
      <c r="AO88" s="492" t="str">
        <f>IF(K86&lt;&gt;"","P列・R列に色付け","")</f>
        <v/>
      </c>
      <c r="AP88" s="493"/>
      <c r="AQ88" s="493"/>
      <c r="AW88" s="494"/>
      <c r="AX88" s="453" t="str">
        <f>G86</f>
        <v/>
      </c>
    </row>
    <row r="89" spans="1:50" ht="32.1" customHeight="1">
      <c r="A89" s="1274">
        <v>26</v>
      </c>
      <c r="B89" s="1211" t="str">
        <f>IF(基本情報入力シート!C79="","",基本情報入力シート!C79)</f>
        <v/>
      </c>
      <c r="C89" s="1211"/>
      <c r="D89" s="1211"/>
      <c r="E89" s="1211"/>
      <c r="F89" s="1211"/>
      <c r="G89" s="1214" t="str">
        <f>IF(基本情報入力シート!M79="","",基本情報入力シート!M79)</f>
        <v/>
      </c>
      <c r="H89" s="1214" t="str">
        <f>IF(基本情報入力シート!R79="","",基本情報入力シート!R79)</f>
        <v/>
      </c>
      <c r="I89" s="1214" t="str">
        <f>IF(基本情報入力シート!W79="","",基本情報入力シート!W79)</f>
        <v/>
      </c>
      <c r="J89" s="1214" t="str">
        <f>IF(基本情報入力シート!X79="","",基本情報入力シート!X79)</f>
        <v/>
      </c>
      <c r="K89" s="1214" t="str">
        <f>IF(基本情報入力シート!Y79="","",基本情報入力シート!Y79)</f>
        <v/>
      </c>
      <c r="L89" s="1217" t="str">
        <f>IF(基本情報入力シート!AB79="","",基本情報入力シート!AB79)</f>
        <v/>
      </c>
      <c r="M89" s="457" t="s">
        <v>132</v>
      </c>
      <c r="N89" s="75"/>
      <c r="O89" s="458" t="str">
        <f>IFERROR(VLOOKUP(K89,【参考】数式用!$A$5:$J$37,MATCH(N89,【参考】数式用!$B$4:$J$4,0)+1,0),"")</f>
        <v/>
      </c>
      <c r="P89" s="75"/>
      <c r="Q89" s="458" t="str">
        <f>IFERROR(VLOOKUP(K89,【参考】数式用!$A$5:$J$37,MATCH(P89,【参考】数式用!$B$4:$J$4,0)+1,0),"")</f>
        <v/>
      </c>
      <c r="R89" s="459" t="s">
        <v>15</v>
      </c>
      <c r="S89" s="460">
        <v>6</v>
      </c>
      <c r="T89" s="126" t="s">
        <v>10</v>
      </c>
      <c r="U89" s="39">
        <v>4</v>
      </c>
      <c r="V89" s="126" t="s">
        <v>38</v>
      </c>
      <c r="W89" s="460">
        <v>6</v>
      </c>
      <c r="X89" s="126" t="s">
        <v>10</v>
      </c>
      <c r="Y89" s="39">
        <v>5</v>
      </c>
      <c r="Z89" s="126" t="s">
        <v>13</v>
      </c>
      <c r="AA89" s="461" t="s">
        <v>20</v>
      </c>
      <c r="AB89" s="462">
        <f t="shared" si="112"/>
        <v>2</v>
      </c>
      <c r="AC89" s="126" t="s">
        <v>33</v>
      </c>
      <c r="AD89" s="463" t="str">
        <f t="shared" ref="AD89" si="243">IFERROR(ROUNDDOWN(ROUND(L89*Q89,0),0)*AB89,"")</f>
        <v/>
      </c>
      <c r="AE89" s="464" t="str">
        <f t="shared" si="37"/>
        <v/>
      </c>
      <c r="AF89" s="465"/>
      <c r="AG89" s="375"/>
      <c r="AH89" s="383"/>
      <c r="AI89" s="380"/>
      <c r="AJ89" s="381"/>
      <c r="AK89" s="361"/>
      <c r="AL89" s="362"/>
      <c r="AM89" s="466" t="str">
        <f t="shared" ref="AM89" si="244">IF(AO89="","",IF(Q89&lt;O89,"！加算の要件上は問題ありませんが、令和６年３月と比較して４・５月に加算率が下がる計画になっています。",""))</f>
        <v/>
      </c>
      <c r="AO89" s="467" t="str">
        <f>IF(K89&lt;&gt;"","P列・R列に色付け","")</f>
        <v/>
      </c>
      <c r="AP89" s="468" t="str">
        <f>IFERROR(VLOOKUP(K89,【参考】数式用!$AH$2:$AI$34,2,FALSE),"")</f>
        <v/>
      </c>
      <c r="AQ89" s="470" t="str">
        <f>P89&amp;P90&amp;P91</f>
        <v/>
      </c>
      <c r="AR89" s="468" t="str">
        <f t="shared" ref="AR89" si="245">IF(AF91&lt;&gt;0,IF(AG91="○","入力済","未入力"),"")</f>
        <v/>
      </c>
      <c r="AS89" s="469" t="str">
        <f>IF(OR(P89="処遇加算Ⅰ",P89="処遇加算Ⅱ"),IF(OR(AH89="○",AH89="令和６年度中に満たす"),"入力済","未入力"),"")</f>
        <v/>
      </c>
      <c r="AT89" s="470" t="str">
        <f>IF(P89="処遇加算Ⅲ",IF(AI89="○","入力済","未入力"),"")</f>
        <v/>
      </c>
      <c r="AU89" s="468" t="str">
        <f>IF(P89="処遇加算Ⅰ",IF(OR(AJ89="○",AJ89="令和６年度中に満たす"),"入力済","未入力"),"")</f>
        <v/>
      </c>
      <c r="AV89" s="468" t="str">
        <f t="shared" ref="AV89" si="246">IF(OR(P90="特定加算Ⅰ",P90="特定加算Ⅱ"),1,"")</f>
        <v/>
      </c>
      <c r="AW89" s="453" t="str">
        <f>IF(P90="特定加算Ⅰ",IF(AL90="","未入力","入力済"),"")</f>
        <v/>
      </c>
      <c r="AX89" s="453" t="str">
        <f>G89</f>
        <v/>
      </c>
    </row>
    <row r="90" spans="1:50" ht="32.1" customHeight="1">
      <c r="A90" s="1275"/>
      <c r="B90" s="1212"/>
      <c r="C90" s="1212"/>
      <c r="D90" s="1212"/>
      <c r="E90" s="1212"/>
      <c r="F90" s="1212"/>
      <c r="G90" s="1215"/>
      <c r="H90" s="1215"/>
      <c r="I90" s="1215"/>
      <c r="J90" s="1215"/>
      <c r="K90" s="1215"/>
      <c r="L90" s="1218"/>
      <c r="M90" s="471" t="s">
        <v>121</v>
      </c>
      <c r="N90" s="76"/>
      <c r="O90" s="472" t="str">
        <f>IFERROR(VLOOKUP(K89,【参考】数式用!$A$5:$J$37,MATCH(N90,【参考】数式用!$B$4:$J$4,0)+1,0),"")</f>
        <v/>
      </c>
      <c r="P90" s="76"/>
      <c r="Q90" s="472" t="str">
        <f>IFERROR(VLOOKUP(K89,【参考】数式用!$A$5:$J$37,MATCH(P90,【参考】数式用!$B$4:$J$4,0)+1,0),"")</f>
        <v/>
      </c>
      <c r="R90" s="97" t="s">
        <v>15</v>
      </c>
      <c r="S90" s="473">
        <v>6</v>
      </c>
      <c r="T90" s="98" t="s">
        <v>10</v>
      </c>
      <c r="U90" s="58">
        <v>4</v>
      </c>
      <c r="V90" s="98" t="s">
        <v>38</v>
      </c>
      <c r="W90" s="473">
        <v>6</v>
      </c>
      <c r="X90" s="98" t="s">
        <v>10</v>
      </c>
      <c r="Y90" s="58">
        <v>5</v>
      </c>
      <c r="Z90" s="98" t="s">
        <v>13</v>
      </c>
      <c r="AA90" s="474" t="s">
        <v>20</v>
      </c>
      <c r="AB90" s="475">
        <f t="shared" si="112"/>
        <v>2</v>
      </c>
      <c r="AC90" s="98" t="s">
        <v>33</v>
      </c>
      <c r="AD90" s="476" t="str">
        <f t="shared" ref="AD90" si="247">IFERROR(ROUNDDOWN(ROUND(L89*Q90,0),0)*AB90,"")</f>
        <v/>
      </c>
      <c r="AE90" s="477" t="str">
        <f t="shared" si="42"/>
        <v/>
      </c>
      <c r="AF90" s="478"/>
      <c r="AG90" s="363"/>
      <c r="AH90" s="364"/>
      <c r="AI90" s="365"/>
      <c r="AJ90" s="366"/>
      <c r="AK90" s="367"/>
      <c r="AL90" s="368"/>
      <c r="AM90" s="479" t="str">
        <f t="shared" ref="AM90" si="248">IF(AO89="","",IF(OR(Y89=4,Y90=4,Y91=4),"！加算の要件上は問題ありませんが、算定期間の終わりが令和６年５月になっていません。区分変更の場合は、「基本情報入力シート」で同じ事業所を２行に分けて記入してください。",""))</f>
        <v/>
      </c>
      <c r="AN90" s="480"/>
      <c r="AO90" s="467" t="str">
        <f>IF(K89&lt;&gt;"","P列・R列に色付け","")</f>
        <v/>
      </c>
      <c r="AX90" s="453" t="str">
        <f>G89</f>
        <v/>
      </c>
    </row>
    <row r="91" spans="1:50" ht="32.1" customHeight="1" thickBot="1">
      <c r="A91" s="1276"/>
      <c r="B91" s="1213"/>
      <c r="C91" s="1213"/>
      <c r="D91" s="1213"/>
      <c r="E91" s="1213"/>
      <c r="F91" s="1213"/>
      <c r="G91" s="1216"/>
      <c r="H91" s="1216"/>
      <c r="I91" s="1216"/>
      <c r="J91" s="1216"/>
      <c r="K91" s="1216"/>
      <c r="L91" s="1219"/>
      <c r="M91" s="481" t="s">
        <v>114</v>
      </c>
      <c r="N91" s="79"/>
      <c r="O91" s="482" t="str">
        <f>IFERROR(VLOOKUP(K89,【参考】数式用!$A$5:$J$37,MATCH(N91,【参考】数式用!$B$4:$J$4,0)+1,0),"")</f>
        <v/>
      </c>
      <c r="P91" s="77"/>
      <c r="Q91" s="482" t="str">
        <f>IFERROR(VLOOKUP(K89,【参考】数式用!$A$5:$J$37,MATCH(P91,【参考】数式用!$B$4:$J$4,0)+1,0),"")</f>
        <v/>
      </c>
      <c r="R91" s="483" t="s">
        <v>15</v>
      </c>
      <c r="S91" s="484">
        <v>6</v>
      </c>
      <c r="T91" s="485" t="s">
        <v>10</v>
      </c>
      <c r="U91" s="59">
        <v>4</v>
      </c>
      <c r="V91" s="485" t="s">
        <v>38</v>
      </c>
      <c r="W91" s="484">
        <v>6</v>
      </c>
      <c r="X91" s="485" t="s">
        <v>10</v>
      </c>
      <c r="Y91" s="59">
        <v>5</v>
      </c>
      <c r="Z91" s="485" t="s">
        <v>13</v>
      </c>
      <c r="AA91" s="486" t="s">
        <v>20</v>
      </c>
      <c r="AB91" s="487">
        <f t="shared" si="112"/>
        <v>2</v>
      </c>
      <c r="AC91" s="485" t="s">
        <v>33</v>
      </c>
      <c r="AD91" s="488" t="str">
        <f t="shared" ref="AD91" si="249">IFERROR(ROUNDDOWN(ROUND(L89*Q91,0),0)*AB91,"")</f>
        <v/>
      </c>
      <c r="AE91" s="489" t="str">
        <f t="shared" si="45"/>
        <v/>
      </c>
      <c r="AF91" s="490">
        <f t="shared" si="141"/>
        <v>0</v>
      </c>
      <c r="AG91" s="369"/>
      <c r="AH91" s="370"/>
      <c r="AI91" s="371"/>
      <c r="AJ91" s="372"/>
      <c r="AK91" s="373"/>
      <c r="AL91" s="374"/>
      <c r="AM91" s="491" t="str">
        <f t="shared" ref="AM91" si="250">IF(AO89="","",IF(OR(N89="",AND(N91="ベア加算なし",P91="ベア加算",AG91=""),AND(OR(P89="処遇加算Ⅰ",P89="処遇加算Ⅱ"),AH89=""),AND(P89="処遇加算Ⅲ",AI89=""),AND(P89="処遇加算Ⅰ",AJ89=""),AND(OR(P90="特定加算Ⅰ",P90="特定加算Ⅱ"),AK90=""),AND(P90="特定加算Ⅰ",AL90="")),"！記入が必要な欄（緑色、水色、黄色のセル）に空欄があります。空欄を埋めてください。",""))</f>
        <v/>
      </c>
      <c r="AO91" s="492" t="str">
        <f>IF(K89&lt;&gt;"","P列・R列に色付け","")</f>
        <v/>
      </c>
      <c r="AP91" s="493"/>
      <c r="AQ91" s="493"/>
      <c r="AW91" s="494"/>
      <c r="AX91" s="453" t="str">
        <f>G89</f>
        <v/>
      </c>
    </row>
    <row r="92" spans="1:50" ht="32.1" customHeight="1">
      <c r="A92" s="1274">
        <v>27</v>
      </c>
      <c r="B92" s="1211" t="str">
        <f>IF(基本情報入力シート!C80="","",基本情報入力シート!C80)</f>
        <v/>
      </c>
      <c r="C92" s="1211"/>
      <c r="D92" s="1211"/>
      <c r="E92" s="1211"/>
      <c r="F92" s="1211"/>
      <c r="G92" s="1214" t="str">
        <f>IF(基本情報入力シート!M80="","",基本情報入力シート!M80)</f>
        <v/>
      </c>
      <c r="H92" s="1214" t="str">
        <f>IF(基本情報入力シート!R80="","",基本情報入力シート!R80)</f>
        <v/>
      </c>
      <c r="I92" s="1214" t="str">
        <f>IF(基本情報入力シート!W80="","",基本情報入力シート!W80)</f>
        <v/>
      </c>
      <c r="J92" s="1214" t="str">
        <f>IF(基本情報入力シート!X80="","",基本情報入力シート!X80)</f>
        <v/>
      </c>
      <c r="K92" s="1214" t="str">
        <f>IF(基本情報入力シート!Y80="","",基本情報入力シート!Y80)</f>
        <v/>
      </c>
      <c r="L92" s="1217" t="str">
        <f>IF(基本情報入力シート!AB80="","",基本情報入力シート!AB80)</f>
        <v/>
      </c>
      <c r="M92" s="457" t="s">
        <v>132</v>
      </c>
      <c r="N92" s="75"/>
      <c r="O92" s="458" t="str">
        <f>IFERROR(VLOOKUP(K92,【参考】数式用!$A$5:$J$37,MATCH(N92,【参考】数式用!$B$4:$J$4,0)+1,0),"")</f>
        <v/>
      </c>
      <c r="P92" s="75"/>
      <c r="Q92" s="458" t="str">
        <f>IFERROR(VLOOKUP(K92,【参考】数式用!$A$5:$J$37,MATCH(P92,【参考】数式用!$B$4:$J$4,0)+1,0),"")</f>
        <v/>
      </c>
      <c r="R92" s="459" t="s">
        <v>15</v>
      </c>
      <c r="S92" s="460">
        <v>6</v>
      </c>
      <c r="T92" s="126" t="s">
        <v>10</v>
      </c>
      <c r="U92" s="39">
        <v>4</v>
      </c>
      <c r="V92" s="126" t="s">
        <v>38</v>
      </c>
      <c r="W92" s="460">
        <v>6</v>
      </c>
      <c r="X92" s="126" t="s">
        <v>10</v>
      </c>
      <c r="Y92" s="39">
        <v>5</v>
      </c>
      <c r="Z92" s="126" t="s">
        <v>13</v>
      </c>
      <c r="AA92" s="461" t="s">
        <v>20</v>
      </c>
      <c r="AB92" s="462">
        <f t="shared" si="112"/>
        <v>2</v>
      </c>
      <c r="AC92" s="126" t="s">
        <v>33</v>
      </c>
      <c r="AD92" s="463" t="str">
        <f t="shared" ref="AD92" si="251">IFERROR(ROUNDDOWN(ROUND(L92*Q92,0),0)*AB92,"")</f>
        <v/>
      </c>
      <c r="AE92" s="464" t="str">
        <f t="shared" si="49"/>
        <v/>
      </c>
      <c r="AF92" s="465"/>
      <c r="AG92" s="375"/>
      <c r="AH92" s="383"/>
      <c r="AI92" s="380"/>
      <c r="AJ92" s="381"/>
      <c r="AK92" s="361"/>
      <c r="AL92" s="362"/>
      <c r="AM92" s="466" t="str">
        <f t="shared" ref="AM92" si="252">IF(AO92="","",IF(Q92&lt;O92,"！加算の要件上は問題ありませんが、令和６年３月と比較して４・５月に加算率が下がる計画になっています。",""))</f>
        <v/>
      </c>
      <c r="AO92" s="467" t="str">
        <f>IF(K92&lt;&gt;"","P列・R列に色付け","")</f>
        <v/>
      </c>
      <c r="AP92" s="468" t="str">
        <f>IFERROR(VLOOKUP(K92,【参考】数式用!$AH$2:$AI$34,2,FALSE),"")</f>
        <v/>
      </c>
      <c r="AQ92" s="470" t="str">
        <f>P92&amp;P93&amp;P94</f>
        <v/>
      </c>
      <c r="AR92" s="468" t="str">
        <f t="shared" ref="AR92" si="253">IF(AF94&lt;&gt;0,IF(AG94="○","入力済","未入力"),"")</f>
        <v/>
      </c>
      <c r="AS92" s="469" t="str">
        <f>IF(OR(P92="処遇加算Ⅰ",P92="処遇加算Ⅱ"),IF(OR(AH92="○",AH92="令和６年度中に満たす"),"入力済","未入力"),"")</f>
        <v/>
      </c>
      <c r="AT92" s="470" t="str">
        <f>IF(P92="処遇加算Ⅲ",IF(AI92="○","入力済","未入力"),"")</f>
        <v/>
      </c>
      <c r="AU92" s="468" t="str">
        <f>IF(P92="処遇加算Ⅰ",IF(OR(AJ92="○",AJ92="令和６年度中に満たす"),"入力済","未入力"),"")</f>
        <v/>
      </c>
      <c r="AV92" s="468" t="str">
        <f t="shared" ref="AV92" si="254">IF(OR(P93="特定加算Ⅰ",P93="特定加算Ⅱ"),1,"")</f>
        <v/>
      </c>
      <c r="AW92" s="453" t="str">
        <f>IF(P93="特定加算Ⅰ",IF(AL93="","未入力","入力済"),"")</f>
        <v/>
      </c>
      <c r="AX92" s="453" t="str">
        <f>G92</f>
        <v/>
      </c>
    </row>
    <row r="93" spans="1:50" ht="32.1" customHeight="1">
      <c r="A93" s="1275"/>
      <c r="B93" s="1212"/>
      <c r="C93" s="1212"/>
      <c r="D93" s="1212"/>
      <c r="E93" s="1212"/>
      <c r="F93" s="1212"/>
      <c r="G93" s="1215"/>
      <c r="H93" s="1215"/>
      <c r="I93" s="1215"/>
      <c r="J93" s="1215"/>
      <c r="K93" s="1215"/>
      <c r="L93" s="1218"/>
      <c r="M93" s="471" t="s">
        <v>121</v>
      </c>
      <c r="N93" s="76"/>
      <c r="O93" s="472" t="str">
        <f>IFERROR(VLOOKUP(K92,【参考】数式用!$A$5:$J$37,MATCH(N93,【参考】数式用!$B$4:$J$4,0)+1,0),"")</f>
        <v/>
      </c>
      <c r="P93" s="76"/>
      <c r="Q93" s="472" t="str">
        <f>IFERROR(VLOOKUP(K92,【参考】数式用!$A$5:$J$37,MATCH(P93,【参考】数式用!$B$4:$J$4,0)+1,0),"")</f>
        <v/>
      </c>
      <c r="R93" s="97" t="s">
        <v>15</v>
      </c>
      <c r="S93" s="473">
        <v>6</v>
      </c>
      <c r="T93" s="98" t="s">
        <v>10</v>
      </c>
      <c r="U93" s="58">
        <v>4</v>
      </c>
      <c r="V93" s="98" t="s">
        <v>38</v>
      </c>
      <c r="W93" s="473">
        <v>6</v>
      </c>
      <c r="X93" s="98" t="s">
        <v>10</v>
      </c>
      <c r="Y93" s="58">
        <v>5</v>
      </c>
      <c r="Z93" s="98" t="s">
        <v>13</v>
      </c>
      <c r="AA93" s="474" t="s">
        <v>20</v>
      </c>
      <c r="AB93" s="475">
        <f t="shared" si="112"/>
        <v>2</v>
      </c>
      <c r="AC93" s="98" t="s">
        <v>33</v>
      </c>
      <c r="AD93" s="476" t="str">
        <f t="shared" ref="AD93" si="255">IFERROR(ROUNDDOWN(ROUND(L92*Q93,0),0)*AB93,"")</f>
        <v/>
      </c>
      <c r="AE93" s="477" t="str">
        <f t="shared" si="54"/>
        <v/>
      </c>
      <c r="AF93" s="478"/>
      <c r="AG93" s="363"/>
      <c r="AH93" s="364"/>
      <c r="AI93" s="365"/>
      <c r="AJ93" s="366"/>
      <c r="AK93" s="367"/>
      <c r="AL93" s="368"/>
      <c r="AM93" s="479" t="str">
        <f t="shared" ref="AM93" si="256">IF(AO92="","",IF(OR(Y92=4,Y93=4,Y94=4),"！加算の要件上は問題ありませんが、算定期間の終わりが令和６年５月になっていません。区分変更の場合は、「基本情報入力シート」で同じ事業所を２行に分けて記入してください。",""))</f>
        <v/>
      </c>
      <c r="AN93" s="480"/>
      <c r="AO93" s="467" t="str">
        <f>IF(K92&lt;&gt;"","P列・R列に色付け","")</f>
        <v/>
      </c>
      <c r="AX93" s="453" t="str">
        <f>G92</f>
        <v/>
      </c>
    </row>
    <row r="94" spans="1:50" ht="32.1" customHeight="1" thickBot="1">
      <c r="A94" s="1276"/>
      <c r="B94" s="1213"/>
      <c r="C94" s="1213"/>
      <c r="D94" s="1213"/>
      <c r="E94" s="1213"/>
      <c r="F94" s="1213"/>
      <c r="G94" s="1216"/>
      <c r="H94" s="1216"/>
      <c r="I94" s="1216"/>
      <c r="J94" s="1216"/>
      <c r="K94" s="1216"/>
      <c r="L94" s="1219"/>
      <c r="M94" s="481" t="s">
        <v>114</v>
      </c>
      <c r="N94" s="79"/>
      <c r="O94" s="482" t="str">
        <f>IFERROR(VLOOKUP(K92,【参考】数式用!$A$5:$J$37,MATCH(N94,【参考】数式用!$B$4:$J$4,0)+1,0),"")</f>
        <v/>
      </c>
      <c r="P94" s="77"/>
      <c r="Q94" s="482" t="str">
        <f>IFERROR(VLOOKUP(K92,【参考】数式用!$A$5:$J$37,MATCH(P94,【参考】数式用!$B$4:$J$4,0)+1,0),"")</f>
        <v/>
      </c>
      <c r="R94" s="483" t="s">
        <v>15</v>
      </c>
      <c r="S94" s="484">
        <v>6</v>
      </c>
      <c r="T94" s="485" t="s">
        <v>10</v>
      </c>
      <c r="U94" s="59">
        <v>4</v>
      </c>
      <c r="V94" s="485" t="s">
        <v>38</v>
      </c>
      <c r="W94" s="484">
        <v>6</v>
      </c>
      <c r="X94" s="485" t="s">
        <v>10</v>
      </c>
      <c r="Y94" s="59">
        <v>5</v>
      </c>
      <c r="Z94" s="485" t="s">
        <v>13</v>
      </c>
      <c r="AA94" s="486" t="s">
        <v>20</v>
      </c>
      <c r="AB94" s="487">
        <f t="shared" si="112"/>
        <v>2</v>
      </c>
      <c r="AC94" s="485" t="s">
        <v>33</v>
      </c>
      <c r="AD94" s="488" t="str">
        <f t="shared" ref="AD94" si="257">IFERROR(ROUNDDOWN(ROUND(L92*Q94,0),0)*AB94,"")</f>
        <v/>
      </c>
      <c r="AE94" s="489" t="str">
        <f t="shared" si="57"/>
        <v/>
      </c>
      <c r="AF94" s="490">
        <f t="shared" si="141"/>
        <v>0</v>
      </c>
      <c r="AG94" s="369"/>
      <c r="AH94" s="370"/>
      <c r="AI94" s="371"/>
      <c r="AJ94" s="372"/>
      <c r="AK94" s="373"/>
      <c r="AL94" s="374"/>
      <c r="AM94" s="491" t="str">
        <f t="shared" ref="AM94" si="258">IF(AO92="","",IF(OR(N92="",AND(N94="ベア加算なし",P94="ベア加算",AG94=""),AND(OR(P92="処遇加算Ⅰ",P92="処遇加算Ⅱ"),AH92=""),AND(P92="処遇加算Ⅲ",AI92=""),AND(P92="処遇加算Ⅰ",AJ92=""),AND(OR(P93="特定加算Ⅰ",P93="特定加算Ⅱ"),AK93=""),AND(P93="特定加算Ⅰ",AL93="")),"！記入が必要な欄（緑色、水色、黄色のセル）に空欄があります。空欄を埋めてください。",""))</f>
        <v/>
      </c>
      <c r="AO94" s="492" t="str">
        <f>IF(K92&lt;&gt;"","P列・R列に色付け","")</f>
        <v/>
      </c>
      <c r="AP94" s="493"/>
      <c r="AQ94" s="493"/>
      <c r="AW94" s="494"/>
      <c r="AX94" s="453" t="str">
        <f>G92</f>
        <v/>
      </c>
    </row>
    <row r="95" spans="1:50" ht="32.1" customHeight="1">
      <c r="A95" s="1274">
        <v>28</v>
      </c>
      <c r="B95" s="1211" t="str">
        <f>IF(基本情報入力シート!C81="","",基本情報入力シート!C81)</f>
        <v/>
      </c>
      <c r="C95" s="1211"/>
      <c r="D95" s="1211"/>
      <c r="E95" s="1211"/>
      <c r="F95" s="1211"/>
      <c r="G95" s="1214" t="str">
        <f>IF(基本情報入力シート!M81="","",基本情報入力シート!M81)</f>
        <v/>
      </c>
      <c r="H95" s="1214" t="str">
        <f>IF(基本情報入力シート!R81="","",基本情報入力シート!R81)</f>
        <v/>
      </c>
      <c r="I95" s="1214" t="str">
        <f>IF(基本情報入力シート!W81="","",基本情報入力シート!W81)</f>
        <v/>
      </c>
      <c r="J95" s="1214" t="str">
        <f>IF(基本情報入力シート!X81="","",基本情報入力シート!X81)</f>
        <v/>
      </c>
      <c r="K95" s="1214" t="str">
        <f>IF(基本情報入力シート!Y81="","",基本情報入力シート!Y81)</f>
        <v/>
      </c>
      <c r="L95" s="1217" t="str">
        <f>IF(基本情報入力シート!AB81="","",基本情報入力シート!AB81)</f>
        <v/>
      </c>
      <c r="M95" s="457" t="s">
        <v>132</v>
      </c>
      <c r="N95" s="75"/>
      <c r="O95" s="458" t="str">
        <f>IFERROR(VLOOKUP(K95,【参考】数式用!$A$5:$J$37,MATCH(N95,【参考】数式用!$B$4:$J$4,0)+1,0),"")</f>
        <v/>
      </c>
      <c r="P95" s="75"/>
      <c r="Q95" s="458" t="str">
        <f>IFERROR(VLOOKUP(K95,【参考】数式用!$A$5:$J$37,MATCH(P95,【参考】数式用!$B$4:$J$4,0)+1,0),"")</f>
        <v/>
      </c>
      <c r="R95" s="459" t="s">
        <v>15</v>
      </c>
      <c r="S95" s="460">
        <v>6</v>
      </c>
      <c r="T95" s="126" t="s">
        <v>10</v>
      </c>
      <c r="U95" s="39">
        <v>4</v>
      </c>
      <c r="V95" s="126" t="s">
        <v>38</v>
      </c>
      <c r="W95" s="460">
        <v>6</v>
      </c>
      <c r="X95" s="126" t="s">
        <v>10</v>
      </c>
      <c r="Y95" s="39">
        <v>5</v>
      </c>
      <c r="Z95" s="126" t="s">
        <v>13</v>
      </c>
      <c r="AA95" s="461" t="s">
        <v>20</v>
      </c>
      <c r="AB95" s="462">
        <f t="shared" ref="AB95:AB158" si="259">IF(U95&gt;=1,(W95*12+Y95)-(S95*12+U95)+1,"")</f>
        <v>2</v>
      </c>
      <c r="AC95" s="126" t="s">
        <v>33</v>
      </c>
      <c r="AD95" s="463" t="str">
        <f t="shared" ref="AD95" si="260">IFERROR(ROUNDDOWN(ROUND(L95*Q95,0),0)*AB95,"")</f>
        <v/>
      </c>
      <c r="AE95" s="464" t="str">
        <f t="shared" ref="AE95" si="261">IFERROR(ROUNDDOWN(ROUND(L95*(Q95-O95),0),0)*AB95,"")</f>
        <v/>
      </c>
      <c r="AF95" s="465"/>
      <c r="AG95" s="375"/>
      <c r="AH95" s="383"/>
      <c r="AI95" s="380"/>
      <c r="AJ95" s="381"/>
      <c r="AK95" s="361"/>
      <c r="AL95" s="362"/>
      <c r="AM95" s="466" t="str">
        <f t="shared" ref="AM95" si="262">IF(AO95="","",IF(Q95&lt;O95,"！加算の要件上は問題ありませんが、令和６年３月と比較して４・５月に加算率が下がる計画になっています。",""))</f>
        <v/>
      </c>
      <c r="AO95" s="467" t="str">
        <f>IF(K95&lt;&gt;"","P列・R列に色付け","")</f>
        <v/>
      </c>
      <c r="AP95" s="468" t="str">
        <f>IFERROR(VLOOKUP(K95,【参考】数式用!$AH$2:$AI$34,2,FALSE),"")</f>
        <v/>
      </c>
      <c r="AQ95" s="470" t="str">
        <f>P95&amp;P96&amp;P97</f>
        <v/>
      </c>
      <c r="AR95" s="468" t="str">
        <f t="shared" ref="AR95" si="263">IF(AF97&lt;&gt;0,IF(AG97="○","入力済","未入力"),"")</f>
        <v/>
      </c>
      <c r="AS95" s="469" t="str">
        <f>IF(OR(P95="処遇加算Ⅰ",P95="処遇加算Ⅱ"),IF(OR(AH95="○",AH95="令和６年度中に満たす"),"入力済","未入力"),"")</f>
        <v/>
      </c>
      <c r="AT95" s="470" t="str">
        <f>IF(P95="処遇加算Ⅲ",IF(AI95="○","入力済","未入力"),"")</f>
        <v/>
      </c>
      <c r="AU95" s="468" t="str">
        <f>IF(P95="処遇加算Ⅰ",IF(OR(AJ95="○",AJ95="令和６年度中に満たす"),"入力済","未入力"),"")</f>
        <v/>
      </c>
      <c r="AV95" s="468" t="str">
        <f t="shared" ref="AV95" si="264">IF(OR(P96="特定加算Ⅰ",P96="特定加算Ⅱ"),1,"")</f>
        <v/>
      </c>
      <c r="AW95" s="453" t="str">
        <f>IF(P96="特定加算Ⅰ",IF(AL96="","未入力","入力済"),"")</f>
        <v/>
      </c>
      <c r="AX95" s="453" t="str">
        <f>G95</f>
        <v/>
      </c>
    </row>
    <row r="96" spans="1:50" ht="32.1" customHeight="1">
      <c r="A96" s="1275"/>
      <c r="B96" s="1212"/>
      <c r="C96" s="1212"/>
      <c r="D96" s="1212"/>
      <c r="E96" s="1212"/>
      <c r="F96" s="1212"/>
      <c r="G96" s="1215"/>
      <c r="H96" s="1215"/>
      <c r="I96" s="1215"/>
      <c r="J96" s="1215"/>
      <c r="K96" s="1215"/>
      <c r="L96" s="1218"/>
      <c r="M96" s="471" t="s">
        <v>121</v>
      </c>
      <c r="N96" s="76"/>
      <c r="O96" s="472" t="str">
        <f>IFERROR(VLOOKUP(K95,【参考】数式用!$A$5:$J$37,MATCH(N96,【参考】数式用!$B$4:$J$4,0)+1,0),"")</f>
        <v/>
      </c>
      <c r="P96" s="76"/>
      <c r="Q96" s="472" t="str">
        <f>IFERROR(VLOOKUP(K95,【参考】数式用!$A$5:$J$37,MATCH(P96,【参考】数式用!$B$4:$J$4,0)+1,0),"")</f>
        <v/>
      </c>
      <c r="R96" s="97" t="s">
        <v>15</v>
      </c>
      <c r="S96" s="473">
        <v>6</v>
      </c>
      <c r="T96" s="98" t="s">
        <v>10</v>
      </c>
      <c r="U96" s="58">
        <v>4</v>
      </c>
      <c r="V96" s="98" t="s">
        <v>38</v>
      </c>
      <c r="W96" s="473">
        <v>6</v>
      </c>
      <c r="X96" s="98" t="s">
        <v>10</v>
      </c>
      <c r="Y96" s="58">
        <v>5</v>
      </c>
      <c r="Z96" s="98" t="s">
        <v>13</v>
      </c>
      <c r="AA96" s="474" t="s">
        <v>20</v>
      </c>
      <c r="AB96" s="475">
        <f t="shared" si="259"/>
        <v>2</v>
      </c>
      <c r="AC96" s="98" t="s">
        <v>33</v>
      </c>
      <c r="AD96" s="476" t="str">
        <f t="shared" ref="AD96" si="265">IFERROR(ROUNDDOWN(ROUND(L95*Q96,0),0)*AB96,"")</f>
        <v/>
      </c>
      <c r="AE96" s="477" t="str">
        <f t="shared" ref="AE96" si="266">IFERROR(ROUNDDOWN(ROUND(L95*(Q96-O96),0),0)*AB96,"")</f>
        <v/>
      </c>
      <c r="AF96" s="478"/>
      <c r="AG96" s="363"/>
      <c r="AH96" s="364"/>
      <c r="AI96" s="365"/>
      <c r="AJ96" s="366"/>
      <c r="AK96" s="367"/>
      <c r="AL96" s="368"/>
      <c r="AM96" s="479" t="str">
        <f t="shared" ref="AM96" si="267">IF(AO95="","",IF(OR(Y95=4,Y96=4,Y97=4),"！加算の要件上は問題ありませんが、算定期間の終わりが令和６年５月になっていません。区分変更の場合は、「基本情報入力シート」で同じ事業所を２行に分けて記入してください。",""))</f>
        <v/>
      </c>
      <c r="AN96" s="480"/>
      <c r="AO96" s="467" t="str">
        <f>IF(K95&lt;&gt;"","P列・R列に色付け","")</f>
        <v/>
      </c>
      <c r="AX96" s="453" t="str">
        <f>G95</f>
        <v/>
      </c>
    </row>
    <row r="97" spans="1:50" ht="32.1" customHeight="1" thickBot="1">
      <c r="A97" s="1276"/>
      <c r="B97" s="1213"/>
      <c r="C97" s="1213"/>
      <c r="D97" s="1213"/>
      <c r="E97" s="1213"/>
      <c r="F97" s="1213"/>
      <c r="G97" s="1216"/>
      <c r="H97" s="1216"/>
      <c r="I97" s="1216"/>
      <c r="J97" s="1216"/>
      <c r="K97" s="1216"/>
      <c r="L97" s="1219"/>
      <c r="M97" s="481" t="s">
        <v>114</v>
      </c>
      <c r="N97" s="79"/>
      <c r="O97" s="482" t="str">
        <f>IFERROR(VLOOKUP(K95,【参考】数式用!$A$5:$J$37,MATCH(N97,【参考】数式用!$B$4:$J$4,0)+1,0),"")</f>
        <v/>
      </c>
      <c r="P97" s="77"/>
      <c r="Q97" s="482" t="str">
        <f>IFERROR(VLOOKUP(K95,【参考】数式用!$A$5:$J$37,MATCH(P97,【参考】数式用!$B$4:$J$4,0)+1,0),"")</f>
        <v/>
      </c>
      <c r="R97" s="483" t="s">
        <v>15</v>
      </c>
      <c r="S97" s="484">
        <v>6</v>
      </c>
      <c r="T97" s="485" t="s">
        <v>10</v>
      </c>
      <c r="U97" s="59">
        <v>4</v>
      </c>
      <c r="V97" s="485" t="s">
        <v>38</v>
      </c>
      <c r="W97" s="484">
        <v>6</v>
      </c>
      <c r="X97" s="485" t="s">
        <v>10</v>
      </c>
      <c r="Y97" s="59">
        <v>5</v>
      </c>
      <c r="Z97" s="485" t="s">
        <v>13</v>
      </c>
      <c r="AA97" s="486" t="s">
        <v>20</v>
      </c>
      <c r="AB97" s="487">
        <f t="shared" si="259"/>
        <v>2</v>
      </c>
      <c r="AC97" s="485" t="s">
        <v>33</v>
      </c>
      <c r="AD97" s="488" t="str">
        <f t="shared" ref="AD97" si="268">IFERROR(ROUNDDOWN(ROUND(L95*Q97,0),0)*AB97,"")</f>
        <v/>
      </c>
      <c r="AE97" s="489" t="str">
        <f t="shared" ref="AE97" si="269">IFERROR(ROUNDDOWN(ROUND(L95*(Q97-O97),0),0)*AB97,"")</f>
        <v/>
      </c>
      <c r="AF97" s="490">
        <f t="shared" si="141"/>
        <v>0</v>
      </c>
      <c r="AG97" s="369"/>
      <c r="AH97" s="370"/>
      <c r="AI97" s="371"/>
      <c r="AJ97" s="372"/>
      <c r="AK97" s="373"/>
      <c r="AL97" s="374"/>
      <c r="AM97" s="491" t="str">
        <f t="shared" ref="AM97" si="270">IF(AO95="","",IF(OR(N95="",AND(N97="ベア加算なし",P97="ベア加算",AG97=""),AND(OR(P95="処遇加算Ⅰ",P95="処遇加算Ⅱ"),AH95=""),AND(P95="処遇加算Ⅲ",AI95=""),AND(P95="処遇加算Ⅰ",AJ95=""),AND(OR(P96="特定加算Ⅰ",P96="特定加算Ⅱ"),AK96=""),AND(P96="特定加算Ⅰ",AL96="")),"！記入が必要な欄（緑色、水色、黄色のセル）に空欄があります。空欄を埋めてください。",""))</f>
        <v/>
      </c>
      <c r="AO97" s="492" t="str">
        <f>IF(K95&lt;&gt;"","P列・R列に色付け","")</f>
        <v/>
      </c>
      <c r="AP97" s="493"/>
      <c r="AQ97" s="493"/>
      <c r="AW97" s="494"/>
      <c r="AX97" s="453" t="str">
        <f>G95</f>
        <v/>
      </c>
    </row>
    <row r="98" spans="1:50" ht="32.1" customHeight="1">
      <c r="A98" s="1274">
        <v>29</v>
      </c>
      <c r="B98" s="1211" t="str">
        <f>IF(基本情報入力シート!C82="","",基本情報入力シート!C82)</f>
        <v/>
      </c>
      <c r="C98" s="1211"/>
      <c r="D98" s="1211"/>
      <c r="E98" s="1211"/>
      <c r="F98" s="1211"/>
      <c r="G98" s="1214" t="str">
        <f>IF(基本情報入力シート!M82="","",基本情報入力シート!M82)</f>
        <v/>
      </c>
      <c r="H98" s="1214" t="str">
        <f>IF(基本情報入力シート!R82="","",基本情報入力シート!R82)</f>
        <v/>
      </c>
      <c r="I98" s="1214" t="str">
        <f>IF(基本情報入力シート!W82="","",基本情報入力シート!W82)</f>
        <v/>
      </c>
      <c r="J98" s="1214" t="str">
        <f>IF(基本情報入力シート!X82="","",基本情報入力シート!X82)</f>
        <v/>
      </c>
      <c r="K98" s="1214" t="str">
        <f>IF(基本情報入力シート!Y82="","",基本情報入力シート!Y82)</f>
        <v/>
      </c>
      <c r="L98" s="1217" t="str">
        <f>IF(基本情報入力シート!AB82="","",基本情報入力シート!AB82)</f>
        <v/>
      </c>
      <c r="M98" s="457" t="s">
        <v>132</v>
      </c>
      <c r="N98" s="75"/>
      <c r="O98" s="458" t="str">
        <f>IFERROR(VLOOKUP(K98,【参考】数式用!$A$5:$J$37,MATCH(N98,【参考】数式用!$B$4:$J$4,0)+1,0),"")</f>
        <v/>
      </c>
      <c r="P98" s="75"/>
      <c r="Q98" s="458" t="str">
        <f>IFERROR(VLOOKUP(K98,【参考】数式用!$A$5:$J$37,MATCH(P98,【参考】数式用!$B$4:$J$4,0)+1,0),"")</f>
        <v/>
      </c>
      <c r="R98" s="459" t="s">
        <v>15</v>
      </c>
      <c r="S98" s="460">
        <v>6</v>
      </c>
      <c r="T98" s="126" t="s">
        <v>10</v>
      </c>
      <c r="U98" s="39">
        <v>4</v>
      </c>
      <c r="V98" s="126" t="s">
        <v>38</v>
      </c>
      <c r="W98" s="460">
        <v>6</v>
      </c>
      <c r="X98" s="126" t="s">
        <v>10</v>
      </c>
      <c r="Y98" s="39">
        <v>5</v>
      </c>
      <c r="Z98" s="126" t="s">
        <v>13</v>
      </c>
      <c r="AA98" s="461" t="s">
        <v>20</v>
      </c>
      <c r="AB98" s="462">
        <f t="shared" si="259"/>
        <v>2</v>
      </c>
      <c r="AC98" s="126" t="s">
        <v>33</v>
      </c>
      <c r="AD98" s="463" t="str">
        <f t="shared" ref="AD98" si="271">IFERROR(ROUNDDOWN(ROUND(L98*Q98,0),0)*AB98,"")</f>
        <v/>
      </c>
      <c r="AE98" s="464" t="str">
        <f t="shared" ref="AE98:AE161" si="272">IFERROR(ROUNDDOWN(ROUND(L98*(Q98-O98),0),0)*AB98,"")</f>
        <v/>
      </c>
      <c r="AF98" s="465"/>
      <c r="AG98" s="375"/>
      <c r="AH98" s="383"/>
      <c r="AI98" s="380"/>
      <c r="AJ98" s="381"/>
      <c r="AK98" s="361"/>
      <c r="AL98" s="362"/>
      <c r="AM98" s="466" t="str">
        <f t="shared" ref="AM98" si="273">IF(AO98="","",IF(Q98&lt;O98,"！加算の要件上は問題ありませんが、令和６年３月と比較して４・５月に加算率が下がる計画になっています。",""))</f>
        <v/>
      </c>
      <c r="AO98" s="467" t="str">
        <f>IF(K98&lt;&gt;"","P列・R列に色付け","")</f>
        <v/>
      </c>
      <c r="AP98" s="468" t="str">
        <f>IFERROR(VLOOKUP(K98,【参考】数式用!$AH$2:$AI$34,2,FALSE),"")</f>
        <v/>
      </c>
      <c r="AQ98" s="470" t="str">
        <f>P98&amp;P99&amp;P100</f>
        <v/>
      </c>
      <c r="AR98" s="468" t="str">
        <f t="shared" ref="AR98" si="274">IF(AF100&lt;&gt;0,IF(AG100="○","入力済","未入力"),"")</f>
        <v/>
      </c>
      <c r="AS98" s="469" t="str">
        <f>IF(OR(P98="処遇加算Ⅰ",P98="処遇加算Ⅱ"),IF(OR(AH98="○",AH98="令和６年度中に満たす"),"入力済","未入力"),"")</f>
        <v/>
      </c>
      <c r="AT98" s="470" t="str">
        <f>IF(P98="処遇加算Ⅲ",IF(AI98="○","入力済","未入力"),"")</f>
        <v/>
      </c>
      <c r="AU98" s="468" t="str">
        <f>IF(P98="処遇加算Ⅰ",IF(OR(AJ98="○",AJ98="令和６年度中に満たす"),"入力済","未入力"),"")</f>
        <v/>
      </c>
      <c r="AV98" s="468" t="str">
        <f t="shared" ref="AV98" si="275">IF(OR(P99="特定加算Ⅰ",P99="特定加算Ⅱ"),1,"")</f>
        <v/>
      </c>
      <c r="AW98" s="453" t="str">
        <f>IF(P99="特定加算Ⅰ",IF(AL99="","未入力","入力済"),"")</f>
        <v/>
      </c>
      <c r="AX98" s="453" t="str">
        <f>G98</f>
        <v/>
      </c>
    </row>
    <row r="99" spans="1:50" ht="32.1" customHeight="1">
      <c r="A99" s="1275"/>
      <c r="B99" s="1212"/>
      <c r="C99" s="1212"/>
      <c r="D99" s="1212"/>
      <c r="E99" s="1212"/>
      <c r="F99" s="1212"/>
      <c r="G99" s="1215"/>
      <c r="H99" s="1215"/>
      <c r="I99" s="1215"/>
      <c r="J99" s="1215"/>
      <c r="K99" s="1215"/>
      <c r="L99" s="1218"/>
      <c r="M99" s="471" t="s">
        <v>121</v>
      </c>
      <c r="N99" s="76"/>
      <c r="O99" s="472" t="str">
        <f>IFERROR(VLOOKUP(K98,【参考】数式用!$A$5:$J$37,MATCH(N99,【参考】数式用!$B$4:$J$4,0)+1,0),"")</f>
        <v/>
      </c>
      <c r="P99" s="76"/>
      <c r="Q99" s="472" t="str">
        <f>IFERROR(VLOOKUP(K98,【参考】数式用!$A$5:$J$37,MATCH(P99,【参考】数式用!$B$4:$J$4,0)+1,0),"")</f>
        <v/>
      </c>
      <c r="R99" s="97" t="s">
        <v>15</v>
      </c>
      <c r="S99" s="473">
        <v>6</v>
      </c>
      <c r="T99" s="98" t="s">
        <v>10</v>
      </c>
      <c r="U99" s="58">
        <v>4</v>
      </c>
      <c r="V99" s="98" t="s">
        <v>38</v>
      </c>
      <c r="W99" s="473">
        <v>6</v>
      </c>
      <c r="X99" s="98" t="s">
        <v>10</v>
      </c>
      <c r="Y99" s="58">
        <v>5</v>
      </c>
      <c r="Z99" s="98" t="s">
        <v>13</v>
      </c>
      <c r="AA99" s="474" t="s">
        <v>20</v>
      </c>
      <c r="AB99" s="475">
        <f t="shared" si="259"/>
        <v>2</v>
      </c>
      <c r="AC99" s="98" t="s">
        <v>33</v>
      </c>
      <c r="AD99" s="476" t="str">
        <f t="shared" ref="AD99" si="276">IFERROR(ROUNDDOWN(ROUND(L98*Q99,0),0)*AB99,"")</f>
        <v/>
      </c>
      <c r="AE99" s="477" t="str">
        <f t="shared" ref="AE99:AE162" si="277">IFERROR(ROUNDDOWN(ROUND(L98*(Q99-O99),0),0)*AB99,"")</f>
        <v/>
      </c>
      <c r="AF99" s="478"/>
      <c r="AG99" s="363"/>
      <c r="AH99" s="364"/>
      <c r="AI99" s="365"/>
      <c r="AJ99" s="366"/>
      <c r="AK99" s="367"/>
      <c r="AL99" s="368"/>
      <c r="AM99" s="479" t="str">
        <f t="shared" ref="AM99" si="278">IF(AO98="","",IF(OR(Y98=4,Y99=4,Y100=4),"！加算の要件上は問題ありませんが、算定期間の終わりが令和６年５月になっていません。区分変更の場合は、「基本情報入力シート」で同じ事業所を２行に分けて記入してください。",""))</f>
        <v/>
      </c>
      <c r="AN99" s="480"/>
      <c r="AO99" s="467" t="str">
        <f>IF(K98&lt;&gt;"","P列・R列に色付け","")</f>
        <v/>
      </c>
      <c r="AX99" s="453" t="str">
        <f>G98</f>
        <v/>
      </c>
    </row>
    <row r="100" spans="1:50" ht="32.1" customHeight="1" thickBot="1">
      <c r="A100" s="1276"/>
      <c r="B100" s="1213"/>
      <c r="C100" s="1213"/>
      <c r="D100" s="1213"/>
      <c r="E100" s="1213"/>
      <c r="F100" s="1213"/>
      <c r="G100" s="1216"/>
      <c r="H100" s="1216"/>
      <c r="I100" s="1216"/>
      <c r="J100" s="1216"/>
      <c r="K100" s="1216"/>
      <c r="L100" s="1219"/>
      <c r="M100" s="481" t="s">
        <v>114</v>
      </c>
      <c r="N100" s="79"/>
      <c r="O100" s="482" t="str">
        <f>IFERROR(VLOOKUP(K98,【参考】数式用!$A$5:$J$37,MATCH(N100,【参考】数式用!$B$4:$J$4,0)+1,0),"")</f>
        <v/>
      </c>
      <c r="P100" s="77"/>
      <c r="Q100" s="482" t="str">
        <f>IFERROR(VLOOKUP(K98,【参考】数式用!$A$5:$J$37,MATCH(P100,【参考】数式用!$B$4:$J$4,0)+1,0),"")</f>
        <v/>
      </c>
      <c r="R100" s="483" t="s">
        <v>15</v>
      </c>
      <c r="S100" s="484">
        <v>6</v>
      </c>
      <c r="T100" s="485" t="s">
        <v>10</v>
      </c>
      <c r="U100" s="59">
        <v>4</v>
      </c>
      <c r="V100" s="485" t="s">
        <v>38</v>
      </c>
      <c r="W100" s="484">
        <v>6</v>
      </c>
      <c r="X100" s="485" t="s">
        <v>10</v>
      </c>
      <c r="Y100" s="59">
        <v>5</v>
      </c>
      <c r="Z100" s="485" t="s">
        <v>13</v>
      </c>
      <c r="AA100" s="486" t="s">
        <v>20</v>
      </c>
      <c r="AB100" s="487">
        <f t="shared" si="259"/>
        <v>2</v>
      </c>
      <c r="AC100" s="485" t="s">
        <v>33</v>
      </c>
      <c r="AD100" s="488" t="str">
        <f t="shared" ref="AD100" si="279">IFERROR(ROUNDDOWN(ROUND(L98*Q100,0),0)*AB100,"")</f>
        <v/>
      </c>
      <c r="AE100" s="489" t="str">
        <f t="shared" ref="AE100:AE163" si="280">IFERROR(ROUNDDOWN(ROUND(L98*(Q100-O100),0),0)*AB100,"")</f>
        <v/>
      </c>
      <c r="AF100" s="490">
        <f t="shared" si="141"/>
        <v>0</v>
      </c>
      <c r="AG100" s="369"/>
      <c r="AH100" s="370"/>
      <c r="AI100" s="371"/>
      <c r="AJ100" s="372"/>
      <c r="AK100" s="373"/>
      <c r="AL100" s="374"/>
      <c r="AM100" s="491" t="str">
        <f t="shared" ref="AM100" si="281">IF(AO98="","",IF(OR(N98="",AND(N100="ベア加算なし",P100="ベア加算",AG100=""),AND(OR(P98="処遇加算Ⅰ",P98="処遇加算Ⅱ"),AH98=""),AND(P98="処遇加算Ⅲ",AI98=""),AND(P98="処遇加算Ⅰ",AJ98=""),AND(OR(P99="特定加算Ⅰ",P99="特定加算Ⅱ"),AK99=""),AND(P99="特定加算Ⅰ",AL99="")),"！記入が必要な欄（緑色、水色、黄色のセル）に空欄があります。空欄を埋めてください。",""))</f>
        <v/>
      </c>
      <c r="AO100" s="492" t="str">
        <f>IF(K98&lt;&gt;"","P列・R列に色付け","")</f>
        <v/>
      </c>
      <c r="AP100" s="493"/>
      <c r="AQ100" s="493"/>
      <c r="AW100" s="494"/>
      <c r="AX100" s="453" t="str">
        <f>G98</f>
        <v/>
      </c>
    </row>
    <row r="101" spans="1:50" ht="32.1" customHeight="1">
      <c r="A101" s="1274">
        <v>30</v>
      </c>
      <c r="B101" s="1211" t="str">
        <f>IF(基本情報入力シート!C83="","",基本情報入力シート!C83)</f>
        <v/>
      </c>
      <c r="C101" s="1211"/>
      <c r="D101" s="1211"/>
      <c r="E101" s="1211"/>
      <c r="F101" s="1211"/>
      <c r="G101" s="1214" t="str">
        <f>IF(基本情報入力シート!M83="","",基本情報入力シート!M83)</f>
        <v/>
      </c>
      <c r="H101" s="1214" t="str">
        <f>IF(基本情報入力シート!R83="","",基本情報入力シート!R83)</f>
        <v/>
      </c>
      <c r="I101" s="1214" t="str">
        <f>IF(基本情報入力シート!W83="","",基本情報入力シート!W83)</f>
        <v/>
      </c>
      <c r="J101" s="1214" t="str">
        <f>IF(基本情報入力シート!X83="","",基本情報入力シート!X83)</f>
        <v/>
      </c>
      <c r="K101" s="1214" t="str">
        <f>IF(基本情報入力シート!Y83="","",基本情報入力シート!Y83)</f>
        <v/>
      </c>
      <c r="L101" s="1217" t="str">
        <f>IF(基本情報入力シート!AB83="","",基本情報入力シート!AB83)</f>
        <v/>
      </c>
      <c r="M101" s="457" t="s">
        <v>132</v>
      </c>
      <c r="N101" s="75"/>
      <c r="O101" s="458" t="str">
        <f>IFERROR(VLOOKUP(K101,【参考】数式用!$A$5:$J$37,MATCH(N101,【参考】数式用!$B$4:$J$4,0)+1,0),"")</f>
        <v/>
      </c>
      <c r="P101" s="75"/>
      <c r="Q101" s="458" t="str">
        <f>IFERROR(VLOOKUP(K101,【参考】数式用!$A$5:$J$37,MATCH(P101,【参考】数式用!$B$4:$J$4,0)+1,0),"")</f>
        <v/>
      </c>
      <c r="R101" s="459" t="s">
        <v>15</v>
      </c>
      <c r="S101" s="460">
        <v>6</v>
      </c>
      <c r="T101" s="126" t="s">
        <v>10</v>
      </c>
      <c r="U101" s="39">
        <v>4</v>
      </c>
      <c r="V101" s="126" t="s">
        <v>38</v>
      </c>
      <c r="W101" s="460">
        <v>6</v>
      </c>
      <c r="X101" s="126" t="s">
        <v>10</v>
      </c>
      <c r="Y101" s="39">
        <v>5</v>
      </c>
      <c r="Z101" s="126" t="s">
        <v>13</v>
      </c>
      <c r="AA101" s="461" t="s">
        <v>20</v>
      </c>
      <c r="AB101" s="462">
        <f t="shared" si="259"/>
        <v>2</v>
      </c>
      <c r="AC101" s="126" t="s">
        <v>33</v>
      </c>
      <c r="AD101" s="463" t="str">
        <f t="shared" ref="AD101" si="282">IFERROR(ROUNDDOWN(ROUND(L101*Q101,0),0)*AB101,"")</f>
        <v/>
      </c>
      <c r="AE101" s="464" t="str">
        <f t="shared" ref="AE101:AE164" si="283">IFERROR(ROUNDDOWN(ROUND(L101*(Q101-O101),0),0)*AB101,"")</f>
        <v/>
      </c>
      <c r="AF101" s="465"/>
      <c r="AG101" s="375"/>
      <c r="AH101" s="383"/>
      <c r="AI101" s="380"/>
      <c r="AJ101" s="381"/>
      <c r="AK101" s="361"/>
      <c r="AL101" s="362"/>
      <c r="AM101" s="466" t="str">
        <f t="shared" ref="AM101" si="284">IF(AO101="","",IF(Q101&lt;O101,"！加算の要件上は問題ありませんが、令和６年３月と比較して４・５月に加算率が下がる計画になっています。",""))</f>
        <v/>
      </c>
      <c r="AO101" s="467" t="str">
        <f>IF(K101&lt;&gt;"","P列・R列に色付け","")</f>
        <v/>
      </c>
      <c r="AP101" s="468" t="str">
        <f>IFERROR(VLOOKUP(K101,【参考】数式用!$AH$2:$AI$34,2,FALSE),"")</f>
        <v/>
      </c>
      <c r="AQ101" s="470" t="str">
        <f>P101&amp;P102&amp;P103</f>
        <v/>
      </c>
      <c r="AR101" s="468" t="str">
        <f t="shared" ref="AR101" si="285">IF(AF103&lt;&gt;0,IF(AG103="○","入力済","未入力"),"")</f>
        <v/>
      </c>
      <c r="AS101" s="469" t="str">
        <f>IF(OR(P101="処遇加算Ⅰ",P101="処遇加算Ⅱ"),IF(OR(AH101="○",AH101="令和６年度中に満たす"),"入力済","未入力"),"")</f>
        <v/>
      </c>
      <c r="AT101" s="470" t="str">
        <f>IF(P101="処遇加算Ⅲ",IF(AI101="○","入力済","未入力"),"")</f>
        <v/>
      </c>
      <c r="AU101" s="468" t="str">
        <f>IF(P101="処遇加算Ⅰ",IF(OR(AJ101="○",AJ101="令和６年度中に満たす"),"入力済","未入力"),"")</f>
        <v/>
      </c>
      <c r="AV101" s="468" t="str">
        <f t="shared" ref="AV101" si="286">IF(OR(P102="特定加算Ⅰ",P102="特定加算Ⅱ"),1,"")</f>
        <v/>
      </c>
      <c r="AW101" s="453" t="str">
        <f>IF(P102="特定加算Ⅰ",IF(AL102="","未入力","入力済"),"")</f>
        <v/>
      </c>
      <c r="AX101" s="453" t="str">
        <f>G101</f>
        <v/>
      </c>
    </row>
    <row r="102" spans="1:50" ht="32.1" customHeight="1">
      <c r="A102" s="1275"/>
      <c r="B102" s="1212"/>
      <c r="C102" s="1212"/>
      <c r="D102" s="1212"/>
      <c r="E102" s="1212"/>
      <c r="F102" s="1212"/>
      <c r="G102" s="1215"/>
      <c r="H102" s="1215"/>
      <c r="I102" s="1215"/>
      <c r="J102" s="1215"/>
      <c r="K102" s="1215"/>
      <c r="L102" s="1218"/>
      <c r="M102" s="471" t="s">
        <v>121</v>
      </c>
      <c r="N102" s="76"/>
      <c r="O102" s="472" t="str">
        <f>IFERROR(VLOOKUP(K101,【参考】数式用!$A$5:$J$37,MATCH(N102,【参考】数式用!$B$4:$J$4,0)+1,0),"")</f>
        <v/>
      </c>
      <c r="P102" s="76"/>
      <c r="Q102" s="472" t="str">
        <f>IFERROR(VLOOKUP(K101,【参考】数式用!$A$5:$J$37,MATCH(P102,【参考】数式用!$B$4:$J$4,0)+1,0),"")</f>
        <v/>
      </c>
      <c r="R102" s="97" t="s">
        <v>15</v>
      </c>
      <c r="S102" s="473">
        <v>6</v>
      </c>
      <c r="T102" s="98" t="s">
        <v>10</v>
      </c>
      <c r="U102" s="58">
        <v>4</v>
      </c>
      <c r="V102" s="98" t="s">
        <v>38</v>
      </c>
      <c r="W102" s="473">
        <v>6</v>
      </c>
      <c r="X102" s="98" t="s">
        <v>10</v>
      </c>
      <c r="Y102" s="58">
        <v>5</v>
      </c>
      <c r="Z102" s="98" t="s">
        <v>13</v>
      </c>
      <c r="AA102" s="474" t="s">
        <v>20</v>
      </c>
      <c r="AB102" s="475">
        <f t="shared" si="259"/>
        <v>2</v>
      </c>
      <c r="AC102" s="98" t="s">
        <v>33</v>
      </c>
      <c r="AD102" s="476" t="str">
        <f t="shared" ref="AD102" si="287">IFERROR(ROUNDDOWN(ROUND(L101*Q102,0),0)*AB102,"")</f>
        <v/>
      </c>
      <c r="AE102" s="477" t="str">
        <f t="shared" ref="AE102:AE165" si="288">IFERROR(ROUNDDOWN(ROUND(L101*(Q102-O102),0),0)*AB102,"")</f>
        <v/>
      </c>
      <c r="AF102" s="478"/>
      <c r="AG102" s="363"/>
      <c r="AH102" s="364"/>
      <c r="AI102" s="365"/>
      <c r="AJ102" s="366"/>
      <c r="AK102" s="367"/>
      <c r="AL102" s="368"/>
      <c r="AM102" s="479" t="str">
        <f t="shared" ref="AM102" si="289">IF(AO101="","",IF(OR(Y101=4,Y102=4,Y103=4),"！加算の要件上は問題ありませんが、算定期間の終わりが令和６年５月になっていません。区分変更の場合は、「基本情報入力シート」で同じ事業所を２行に分けて記入してください。",""))</f>
        <v/>
      </c>
      <c r="AN102" s="480"/>
      <c r="AO102" s="467" t="str">
        <f>IF(K101&lt;&gt;"","P列・R列に色付け","")</f>
        <v/>
      </c>
      <c r="AX102" s="453" t="str">
        <f>G101</f>
        <v/>
      </c>
    </row>
    <row r="103" spans="1:50" ht="32.1" customHeight="1" thickBot="1">
      <c r="A103" s="1276"/>
      <c r="B103" s="1213"/>
      <c r="C103" s="1213"/>
      <c r="D103" s="1213"/>
      <c r="E103" s="1213"/>
      <c r="F103" s="1213"/>
      <c r="G103" s="1216"/>
      <c r="H103" s="1216"/>
      <c r="I103" s="1216"/>
      <c r="J103" s="1216"/>
      <c r="K103" s="1216"/>
      <c r="L103" s="1219"/>
      <c r="M103" s="481" t="s">
        <v>114</v>
      </c>
      <c r="N103" s="79"/>
      <c r="O103" s="482" t="str">
        <f>IFERROR(VLOOKUP(K101,【参考】数式用!$A$5:$J$37,MATCH(N103,【参考】数式用!$B$4:$J$4,0)+1,0),"")</f>
        <v/>
      </c>
      <c r="P103" s="77"/>
      <c r="Q103" s="482" t="str">
        <f>IFERROR(VLOOKUP(K101,【参考】数式用!$A$5:$J$37,MATCH(P103,【参考】数式用!$B$4:$J$4,0)+1,0),"")</f>
        <v/>
      </c>
      <c r="R103" s="483" t="s">
        <v>15</v>
      </c>
      <c r="S103" s="484">
        <v>6</v>
      </c>
      <c r="T103" s="485" t="s">
        <v>10</v>
      </c>
      <c r="U103" s="59">
        <v>4</v>
      </c>
      <c r="V103" s="485" t="s">
        <v>38</v>
      </c>
      <c r="W103" s="484">
        <v>6</v>
      </c>
      <c r="X103" s="485" t="s">
        <v>10</v>
      </c>
      <c r="Y103" s="59">
        <v>5</v>
      </c>
      <c r="Z103" s="485" t="s">
        <v>13</v>
      </c>
      <c r="AA103" s="486" t="s">
        <v>20</v>
      </c>
      <c r="AB103" s="487">
        <f t="shared" si="259"/>
        <v>2</v>
      </c>
      <c r="AC103" s="485" t="s">
        <v>33</v>
      </c>
      <c r="AD103" s="488" t="str">
        <f t="shared" ref="AD103" si="290">IFERROR(ROUNDDOWN(ROUND(L101*Q103,0),0)*AB103,"")</f>
        <v/>
      </c>
      <c r="AE103" s="489" t="str">
        <f t="shared" ref="AE103:AE166" si="291">IFERROR(ROUNDDOWN(ROUND(L101*(Q103-O103),0),0)*AB103,"")</f>
        <v/>
      </c>
      <c r="AF103" s="490">
        <f t="shared" si="141"/>
        <v>0</v>
      </c>
      <c r="AG103" s="369"/>
      <c r="AH103" s="370"/>
      <c r="AI103" s="371"/>
      <c r="AJ103" s="372"/>
      <c r="AK103" s="373"/>
      <c r="AL103" s="374"/>
      <c r="AM103" s="491" t="str">
        <f t="shared" ref="AM103" si="292">IF(AO101="","",IF(OR(N101="",AND(N103="ベア加算なし",P103="ベア加算",AG103=""),AND(OR(P101="処遇加算Ⅰ",P101="処遇加算Ⅱ"),AH101=""),AND(P101="処遇加算Ⅲ",AI101=""),AND(P101="処遇加算Ⅰ",AJ101=""),AND(OR(P102="特定加算Ⅰ",P102="特定加算Ⅱ"),AK102=""),AND(P102="特定加算Ⅰ",AL102="")),"！記入が必要な欄（緑色、水色、黄色のセル）に空欄があります。空欄を埋めてください。",""))</f>
        <v/>
      </c>
      <c r="AO103" s="492" t="str">
        <f>IF(K101&lt;&gt;"","P列・R列に色付け","")</f>
        <v/>
      </c>
      <c r="AP103" s="493"/>
      <c r="AQ103" s="493"/>
      <c r="AW103" s="494"/>
      <c r="AX103" s="453" t="str">
        <f>G101</f>
        <v/>
      </c>
    </row>
    <row r="104" spans="1:50" ht="32.1" customHeight="1">
      <c r="A104" s="1274">
        <v>31</v>
      </c>
      <c r="B104" s="1211" t="str">
        <f>IF(基本情報入力シート!C84="","",基本情報入力シート!C84)</f>
        <v/>
      </c>
      <c r="C104" s="1211"/>
      <c r="D104" s="1211"/>
      <c r="E104" s="1211"/>
      <c r="F104" s="1211"/>
      <c r="G104" s="1214" t="str">
        <f>IF(基本情報入力シート!M84="","",基本情報入力シート!M84)</f>
        <v/>
      </c>
      <c r="H104" s="1214" t="str">
        <f>IF(基本情報入力シート!R84="","",基本情報入力シート!R84)</f>
        <v/>
      </c>
      <c r="I104" s="1214" t="str">
        <f>IF(基本情報入力シート!W84="","",基本情報入力シート!W84)</f>
        <v/>
      </c>
      <c r="J104" s="1214" t="str">
        <f>IF(基本情報入力シート!X84="","",基本情報入力シート!X84)</f>
        <v/>
      </c>
      <c r="K104" s="1214" t="str">
        <f>IF(基本情報入力シート!Y84="","",基本情報入力シート!Y84)</f>
        <v/>
      </c>
      <c r="L104" s="1217" t="str">
        <f>IF(基本情報入力シート!AB84="","",基本情報入力シート!AB84)</f>
        <v/>
      </c>
      <c r="M104" s="457" t="s">
        <v>132</v>
      </c>
      <c r="N104" s="75"/>
      <c r="O104" s="458" t="str">
        <f>IFERROR(VLOOKUP(K104,【参考】数式用!$A$5:$J$37,MATCH(N104,【参考】数式用!$B$4:$J$4,0)+1,0),"")</f>
        <v/>
      </c>
      <c r="P104" s="75"/>
      <c r="Q104" s="458" t="str">
        <f>IFERROR(VLOOKUP(K104,【参考】数式用!$A$5:$J$37,MATCH(P104,【参考】数式用!$B$4:$J$4,0)+1,0),"")</f>
        <v/>
      </c>
      <c r="R104" s="459" t="s">
        <v>15</v>
      </c>
      <c r="S104" s="460">
        <v>6</v>
      </c>
      <c r="T104" s="126" t="s">
        <v>10</v>
      </c>
      <c r="U104" s="39">
        <v>4</v>
      </c>
      <c r="V104" s="126" t="s">
        <v>38</v>
      </c>
      <c r="W104" s="460">
        <v>6</v>
      </c>
      <c r="X104" s="126" t="s">
        <v>10</v>
      </c>
      <c r="Y104" s="39">
        <v>5</v>
      </c>
      <c r="Z104" s="126" t="s">
        <v>13</v>
      </c>
      <c r="AA104" s="461" t="s">
        <v>20</v>
      </c>
      <c r="AB104" s="462">
        <f t="shared" si="259"/>
        <v>2</v>
      </c>
      <c r="AC104" s="126" t="s">
        <v>33</v>
      </c>
      <c r="AD104" s="463" t="str">
        <f t="shared" ref="AD104" si="293">IFERROR(ROUNDDOWN(ROUND(L104*Q104,0),0)*AB104,"")</f>
        <v/>
      </c>
      <c r="AE104" s="464" t="str">
        <f t="shared" ref="AE104" si="294">IFERROR(ROUNDDOWN(ROUND(L104*(Q104-O104),0),0)*AB104,"")</f>
        <v/>
      </c>
      <c r="AF104" s="465"/>
      <c r="AG104" s="375"/>
      <c r="AH104" s="383"/>
      <c r="AI104" s="380"/>
      <c r="AJ104" s="381"/>
      <c r="AK104" s="361"/>
      <c r="AL104" s="362"/>
      <c r="AM104" s="466" t="str">
        <f t="shared" ref="AM104" si="295">IF(AO104="","",IF(Q104&lt;O104,"！加算の要件上は問題ありませんが、令和６年３月と比較して４・５月に加算率が下がる計画になっています。",""))</f>
        <v/>
      </c>
      <c r="AO104" s="467" t="str">
        <f>IF(K104&lt;&gt;"","P列・R列に色付け","")</f>
        <v/>
      </c>
      <c r="AP104" s="468" t="str">
        <f>IFERROR(VLOOKUP(K104,【参考】数式用!$AH$2:$AI$34,2,FALSE),"")</f>
        <v/>
      </c>
      <c r="AQ104" s="470" t="str">
        <f>P104&amp;P105&amp;P106</f>
        <v/>
      </c>
      <c r="AR104" s="468" t="str">
        <f t="shared" ref="AR104" si="296">IF(AF106&lt;&gt;0,IF(AG106="○","入力済","未入力"),"")</f>
        <v/>
      </c>
      <c r="AS104" s="469" t="str">
        <f>IF(OR(P104="処遇加算Ⅰ",P104="処遇加算Ⅱ"),IF(OR(AH104="○",AH104="令和６年度中に満たす"),"入力済","未入力"),"")</f>
        <v/>
      </c>
      <c r="AT104" s="470" t="str">
        <f>IF(P104="処遇加算Ⅲ",IF(AI104="○","入力済","未入力"),"")</f>
        <v/>
      </c>
      <c r="AU104" s="468" t="str">
        <f>IF(P104="処遇加算Ⅰ",IF(OR(AJ104="○",AJ104="令和６年度中に満たす"),"入力済","未入力"),"")</f>
        <v/>
      </c>
      <c r="AV104" s="468" t="str">
        <f t="shared" ref="AV104" si="297">IF(OR(P105="特定加算Ⅰ",P105="特定加算Ⅱ"),1,"")</f>
        <v/>
      </c>
      <c r="AW104" s="453" t="str">
        <f>IF(P105="特定加算Ⅰ",IF(AL105="","未入力","入力済"),"")</f>
        <v/>
      </c>
      <c r="AX104" s="453" t="str">
        <f>G104</f>
        <v/>
      </c>
    </row>
    <row r="105" spans="1:50" ht="32.1" customHeight="1">
      <c r="A105" s="1275"/>
      <c r="B105" s="1212"/>
      <c r="C105" s="1212"/>
      <c r="D105" s="1212"/>
      <c r="E105" s="1212"/>
      <c r="F105" s="1212"/>
      <c r="G105" s="1215"/>
      <c r="H105" s="1215"/>
      <c r="I105" s="1215"/>
      <c r="J105" s="1215"/>
      <c r="K105" s="1215"/>
      <c r="L105" s="1218"/>
      <c r="M105" s="471" t="s">
        <v>121</v>
      </c>
      <c r="N105" s="76"/>
      <c r="O105" s="472" t="str">
        <f>IFERROR(VLOOKUP(K104,【参考】数式用!$A$5:$J$37,MATCH(N105,【参考】数式用!$B$4:$J$4,0)+1,0),"")</f>
        <v/>
      </c>
      <c r="P105" s="76"/>
      <c r="Q105" s="472" t="str">
        <f>IFERROR(VLOOKUP(K104,【参考】数式用!$A$5:$J$37,MATCH(P105,【参考】数式用!$B$4:$J$4,0)+1,0),"")</f>
        <v/>
      </c>
      <c r="R105" s="97" t="s">
        <v>15</v>
      </c>
      <c r="S105" s="473">
        <v>6</v>
      </c>
      <c r="T105" s="98" t="s">
        <v>10</v>
      </c>
      <c r="U105" s="58">
        <v>4</v>
      </c>
      <c r="V105" s="98" t="s">
        <v>38</v>
      </c>
      <c r="W105" s="473">
        <v>6</v>
      </c>
      <c r="X105" s="98" t="s">
        <v>10</v>
      </c>
      <c r="Y105" s="58">
        <v>5</v>
      </c>
      <c r="Z105" s="98" t="s">
        <v>13</v>
      </c>
      <c r="AA105" s="474" t="s">
        <v>20</v>
      </c>
      <c r="AB105" s="475">
        <f t="shared" si="259"/>
        <v>2</v>
      </c>
      <c r="AC105" s="98" t="s">
        <v>33</v>
      </c>
      <c r="AD105" s="476" t="str">
        <f t="shared" ref="AD105" si="298">IFERROR(ROUNDDOWN(ROUND(L104*Q105,0),0)*AB105,"")</f>
        <v/>
      </c>
      <c r="AE105" s="477" t="str">
        <f t="shared" ref="AE105" si="299">IFERROR(ROUNDDOWN(ROUND(L104*(Q105-O105),0),0)*AB105,"")</f>
        <v/>
      </c>
      <c r="AF105" s="478"/>
      <c r="AG105" s="363"/>
      <c r="AH105" s="364"/>
      <c r="AI105" s="365"/>
      <c r="AJ105" s="366"/>
      <c r="AK105" s="367"/>
      <c r="AL105" s="368"/>
      <c r="AM105" s="479" t="str">
        <f t="shared" ref="AM105" si="300">IF(AO104="","",IF(OR(Y104=4,Y105=4,Y106=4),"！加算の要件上は問題ありませんが、算定期間の終わりが令和６年５月になっていません。区分変更の場合は、「基本情報入力シート」で同じ事業所を２行に分けて記入してください。",""))</f>
        <v/>
      </c>
      <c r="AN105" s="480"/>
      <c r="AO105" s="467" t="str">
        <f>IF(K104&lt;&gt;"","P列・R列に色付け","")</f>
        <v/>
      </c>
      <c r="AX105" s="453" t="str">
        <f>G104</f>
        <v/>
      </c>
    </row>
    <row r="106" spans="1:50" ht="32.1" customHeight="1" thickBot="1">
      <c r="A106" s="1276"/>
      <c r="B106" s="1213"/>
      <c r="C106" s="1213"/>
      <c r="D106" s="1213"/>
      <c r="E106" s="1213"/>
      <c r="F106" s="1213"/>
      <c r="G106" s="1216"/>
      <c r="H106" s="1216"/>
      <c r="I106" s="1216"/>
      <c r="J106" s="1216"/>
      <c r="K106" s="1216"/>
      <c r="L106" s="1219"/>
      <c r="M106" s="481" t="s">
        <v>114</v>
      </c>
      <c r="N106" s="79"/>
      <c r="O106" s="482" t="str">
        <f>IFERROR(VLOOKUP(K104,【参考】数式用!$A$5:$J$37,MATCH(N106,【参考】数式用!$B$4:$J$4,0)+1,0),"")</f>
        <v/>
      </c>
      <c r="P106" s="77"/>
      <c r="Q106" s="482" t="str">
        <f>IFERROR(VLOOKUP(K104,【参考】数式用!$A$5:$J$37,MATCH(P106,【参考】数式用!$B$4:$J$4,0)+1,0),"")</f>
        <v/>
      </c>
      <c r="R106" s="483" t="s">
        <v>15</v>
      </c>
      <c r="S106" s="484">
        <v>6</v>
      </c>
      <c r="T106" s="485" t="s">
        <v>10</v>
      </c>
      <c r="U106" s="59">
        <v>4</v>
      </c>
      <c r="V106" s="485" t="s">
        <v>38</v>
      </c>
      <c r="W106" s="484">
        <v>6</v>
      </c>
      <c r="X106" s="485" t="s">
        <v>10</v>
      </c>
      <c r="Y106" s="59">
        <v>5</v>
      </c>
      <c r="Z106" s="485" t="s">
        <v>13</v>
      </c>
      <c r="AA106" s="486" t="s">
        <v>20</v>
      </c>
      <c r="AB106" s="487">
        <f t="shared" si="259"/>
        <v>2</v>
      </c>
      <c r="AC106" s="485" t="s">
        <v>33</v>
      </c>
      <c r="AD106" s="488" t="str">
        <f t="shared" ref="AD106" si="301">IFERROR(ROUNDDOWN(ROUND(L104*Q106,0),0)*AB106,"")</f>
        <v/>
      </c>
      <c r="AE106" s="489" t="str">
        <f t="shared" ref="AE106" si="302">IFERROR(ROUNDDOWN(ROUND(L104*(Q106-O106),0),0)*AB106,"")</f>
        <v/>
      </c>
      <c r="AF106" s="490">
        <f t="shared" si="141"/>
        <v>0</v>
      </c>
      <c r="AG106" s="369"/>
      <c r="AH106" s="370"/>
      <c r="AI106" s="371"/>
      <c r="AJ106" s="372"/>
      <c r="AK106" s="373"/>
      <c r="AL106" s="374"/>
      <c r="AM106" s="491" t="str">
        <f t="shared" ref="AM106" si="303">IF(AO104="","",IF(OR(N104="",AND(N106="ベア加算なし",P106="ベア加算",AG106=""),AND(OR(P104="処遇加算Ⅰ",P104="処遇加算Ⅱ"),AH104=""),AND(P104="処遇加算Ⅲ",AI104=""),AND(P104="処遇加算Ⅰ",AJ104=""),AND(OR(P105="特定加算Ⅰ",P105="特定加算Ⅱ"),AK105=""),AND(P105="特定加算Ⅰ",AL105="")),"！記入が必要な欄（緑色、水色、黄色のセル）に空欄があります。空欄を埋めてください。",""))</f>
        <v/>
      </c>
      <c r="AO106" s="492" t="str">
        <f>IF(K104&lt;&gt;"","P列・R列に色付け","")</f>
        <v/>
      </c>
      <c r="AP106" s="493"/>
      <c r="AQ106" s="493"/>
      <c r="AW106" s="494"/>
      <c r="AX106" s="453" t="str">
        <f>G104</f>
        <v/>
      </c>
    </row>
    <row r="107" spans="1:50" ht="32.1" customHeight="1">
      <c r="A107" s="1274">
        <v>32</v>
      </c>
      <c r="B107" s="1211" t="str">
        <f>IF(基本情報入力シート!C85="","",基本情報入力シート!C85)</f>
        <v/>
      </c>
      <c r="C107" s="1211"/>
      <c r="D107" s="1211"/>
      <c r="E107" s="1211"/>
      <c r="F107" s="1211"/>
      <c r="G107" s="1214" t="str">
        <f>IF(基本情報入力シート!M85="","",基本情報入力シート!M85)</f>
        <v/>
      </c>
      <c r="H107" s="1214" t="str">
        <f>IF(基本情報入力シート!R85="","",基本情報入力シート!R85)</f>
        <v/>
      </c>
      <c r="I107" s="1214" t="str">
        <f>IF(基本情報入力シート!W85="","",基本情報入力シート!W85)</f>
        <v/>
      </c>
      <c r="J107" s="1214" t="str">
        <f>IF(基本情報入力シート!X85="","",基本情報入力シート!X85)</f>
        <v/>
      </c>
      <c r="K107" s="1214" t="str">
        <f>IF(基本情報入力シート!Y85="","",基本情報入力シート!Y85)</f>
        <v/>
      </c>
      <c r="L107" s="1217" t="str">
        <f>IF(基本情報入力シート!AB85="","",基本情報入力シート!AB85)</f>
        <v/>
      </c>
      <c r="M107" s="457" t="s">
        <v>132</v>
      </c>
      <c r="N107" s="75"/>
      <c r="O107" s="458" t="str">
        <f>IFERROR(VLOOKUP(K107,【参考】数式用!$A$5:$J$37,MATCH(N107,【参考】数式用!$B$4:$J$4,0)+1,0),"")</f>
        <v/>
      </c>
      <c r="P107" s="75"/>
      <c r="Q107" s="458" t="str">
        <f>IFERROR(VLOOKUP(K107,【参考】数式用!$A$5:$J$37,MATCH(P107,【参考】数式用!$B$4:$J$4,0)+1,0),"")</f>
        <v/>
      </c>
      <c r="R107" s="459" t="s">
        <v>15</v>
      </c>
      <c r="S107" s="460">
        <v>6</v>
      </c>
      <c r="T107" s="126" t="s">
        <v>10</v>
      </c>
      <c r="U107" s="39">
        <v>4</v>
      </c>
      <c r="V107" s="126" t="s">
        <v>38</v>
      </c>
      <c r="W107" s="460">
        <v>6</v>
      </c>
      <c r="X107" s="126" t="s">
        <v>10</v>
      </c>
      <c r="Y107" s="39">
        <v>5</v>
      </c>
      <c r="Z107" s="126" t="s">
        <v>13</v>
      </c>
      <c r="AA107" s="461" t="s">
        <v>20</v>
      </c>
      <c r="AB107" s="462">
        <f t="shared" si="259"/>
        <v>2</v>
      </c>
      <c r="AC107" s="126" t="s">
        <v>33</v>
      </c>
      <c r="AD107" s="463" t="str">
        <f t="shared" ref="AD107" si="304">IFERROR(ROUNDDOWN(ROUND(L107*Q107,0),0)*AB107,"")</f>
        <v/>
      </c>
      <c r="AE107" s="464" t="str">
        <f t="shared" si="272"/>
        <v/>
      </c>
      <c r="AF107" s="465"/>
      <c r="AG107" s="375"/>
      <c r="AH107" s="383"/>
      <c r="AI107" s="380"/>
      <c r="AJ107" s="381"/>
      <c r="AK107" s="361"/>
      <c r="AL107" s="362"/>
      <c r="AM107" s="466" t="str">
        <f t="shared" ref="AM107" si="305">IF(AO107="","",IF(Q107&lt;O107,"！加算の要件上は問題ありませんが、令和６年３月と比較して４・５月に加算率が下がる計画になっています。",""))</f>
        <v/>
      </c>
      <c r="AO107" s="467" t="str">
        <f>IF(K107&lt;&gt;"","P列・R列に色付け","")</f>
        <v/>
      </c>
      <c r="AP107" s="468" t="str">
        <f>IFERROR(VLOOKUP(K107,【参考】数式用!$AH$2:$AI$34,2,FALSE),"")</f>
        <v/>
      </c>
      <c r="AQ107" s="470" t="str">
        <f>P107&amp;P108&amp;P109</f>
        <v/>
      </c>
      <c r="AR107" s="468" t="str">
        <f t="shared" ref="AR107" si="306">IF(AF109&lt;&gt;0,IF(AG109="○","入力済","未入力"),"")</f>
        <v/>
      </c>
      <c r="AS107" s="469" t="str">
        <f>IF(OR(P107="処遇加算Ⅰ",P107="処遇加算Ⅱ"),IF(OR(AH107="○",AH107="令和６年度中に満たす"),"入力済","未入力"),"")</f>
        <v/>
      </c>
      <c r="AT107" s="470" t="str">
        <f>IF(P107="処遇加算Ⅲ",IF(AI107="○","入力済","未入力"),"")</f>
        <v/>
      </c>
      <c r="AU107" s="468" t="str">
        <f>IF(P107="処遇加算Ⅰ",IF(OR(AJ107="○",AJ107="令和６年度中に満たす"),"入力済","未入力"),"")</f>
        <v/>
      </c>
      <c r="AV107" s="468" t="str">
        <f t="shared" ref="AV107" si="307">IF(OR(P108="特定加算Ⅰ",P108="特定加算Ⅱ"),1,"")</f>
        <v/>
      </c>
      <c r="AW107" s="453" t="str">
        <f>IF(P108="特定加算Ⅰ",IF(AL108="","未入力","入力済"),"")</f>
        <v/>
      </c>
      <c r="AX107" s="453" t="str">
        <f>G107</f>
        <v/>
      </c>
    </row>
    <row r="108" spans="1:50" ht="32.1" customHeight="1">
      <c r="A108" s="1275"/>
      <c r="B108" s="1212"/>
      <c r="C108" s="1212"/>
      <c r="D108" s="1212"/>
      <c r="E108" s="1212"/>
      <c r="F108" s="1212"/>
      <c r="G108" s="1215"/>
      <c r="H108" s="1215"/>
      <c r="I108" s="1215"/>
      <c r="J108" s="1215"/>
      <c r="K108" s="1215"/>
      <c r="L108" s="1218"/>
      <c r="M108" s="471" t="s">
        <v>121</v>
      </c>
      <c r="N108" s="76"/>
      <c r="O108" s="472" t="str">
        <f>IFERROR(VLOOKUP(K107,【参考】数式用!$A$5:$J$37,MATCH(N108,【参考】数式用!$B$4:$J$4,0)+1,0),"")</f>
        <v/>
      </c>
      <c r="P108" s="76"/>
      <c r="Q108" s="472" t="str">
        <f>IFERROR(VLOOKUP(K107,【参考】数式用!$A$5:$J$37,MATCH(P108,【参考】数式用!$B$4:$J$4,0)+1,0),"")</f>
        <v/>
      </c>
      <c r="R108" s="97" t="s">
        <v>15</v>
      </c>
      <c r="S108" s="473">
        <v>6</v>
      </c>
      <c r="T108" s="98" t="s">
        <v>10</v>
      </c>
      <c r="U108" s="58">
        <v>4</v>
      </c>
      <c r="V108" s="98" t="s">
        <v>38</v>
      </c>
      <c r="W108" s="473">
        <v>6</v>
      </c>
      <c r="X108" s="98" t="s">
        <v>10</v>
      </c>
      <c r="Y108" s="58">
        <v>5</v>
      </c>
      <c r="Z108" s="98" t="s">
        <v>13</v>
      </c>
      <c r="AA108" s="474" t="s">
        <v>20</v>
      </c>
      <c r="AB108" s="475">
        <f t="shared" si="259"/>
        <v>2</v>
      </c>
      <c r="AC108" s="98" t="s">
        <v>33</v>
      </c>
      <c r="AD108" s="476" t="str">
        <f t="shared" ref="AD108" si="308">IFERROR(ROUNDDOWN(ROUND(L107*Q108,0),0)*AB108,"")</f>
        <v/>
      </c>
      <c r="AE108" s="477" t="str">
        <f t="shared" si="277"/>
        <v/>
      </c>
      <c r="AF108" s="478"/>
      <c r="AG108" s="363"/>
      <c r="AH108" s="364"/>
      <c r="AI108" s="365"/>
      <c r="AJ108" s="366"/>
      <c r="AK108" s="367"/>
      <c r="AL108" s="368"/>
      <c r="AM108" s="479" t="str">
        <f t="shared" ref="AM108" si="309">IF(AO107="","",IF(OR(Y107=4,Y108=4,Y109=4),"！加算の要件上は問題ありませんが、算定期間の終わりが令和６年５月になっていません。区分変更の場合は、「基本情報入力シート」で同じ事業所を２行に分けて記入してください。",""))</f>
        <v/>
      </c>
      <c r="AN108" s="480"/>
      <c r="AO108" s="467" t="str">
        <f>IF(K107&lt;&gt;"","P列・R列に色付け","")</f>
        <v/>
      </c>
      <c r="AX108" s="453" t="str">
        <f>G107</f>
        <v/>
      </c>
    </row>
    <row r="109" spans="1:50" ht="32.1" customHeight="1" thickBot="1">
      <c r="A109" s="1276"/>
      <c r="B109" s="1213"/>
      <c r="C109" s="1213"/>
      <c r="D109" s="1213"/>
      <c r="E109" s="1213"/>
      <c r="F109" s="1213"/>
      <c r="G109" s="1216"/>
      <c r="H109" s="1216"/>
      <c r="I109" s="1216"/>
      <c r="J109" s="1216"/>
      <c r="K109" s="1216"/>
      <c r="L109" s="1219"/>
      <c r="M109" s="481" t="s">
        <v>114</v>
      </c>
      <c r="N109" s="79"/>
      <c r="O109" s="482" t="str">
        <f>IFERROR(VLOOKUP(K107,【参考】数式用!$A$5:$J$37,MATCH(N109,【参考】数式用!$B$4:$J$4,0)+1,0),"")</f>
        <v/>
      </c>
      <c r="P109" s="77"/>
      <c r="Q109" s="482" t="str">
        <f>IFERROR(VLOOKUP(K107,【参考】数式用!$A$5:$J$37,MATCH(P109,【参考】数式用!$B$4:$J$4,0)+1,0),"")</f>
        <v/>
      </c>
      <c r="R109" s="483" t="s">
        <v>15</v>
      </c>
      <c r="S109" s="484">
        <v>6</v>
      </c>
      <c r="T109" s="485" t="s">
        <v>10</v>
      </c>
      <c r="U109" s="59">
        <v>4</v>
      </c>
      <c r="V109" s="485" t="s">
        <v>38</v>
      </c>
      <c r="W109" s="484">
        <v>6</v>
      </c>
      <c r="X109" s="485" t="s">
        <v>10</v>
      </c>
      <c r="Y109" s="59">
        <v>5</v>
      </c>
      <c r="Z109" s="485" t="s">
        <v>13</v>
      </c>
      <c r="AA109" s="486" t="s">
        <v>20</v>
      </c>
      <c r="AB109" s="487">
        <f t="shared" si="259"/>
        <v>2</v>
      </c>
      <c r="AC109" s="485" t="s">
        <v>33</v>
      </c>
      <c r="AD109" s="488" t="str">
        <f t="shared" ref="AD109" si="310">IFERROR(ROUNDDOWN(ROUND(L107*Q109,0),0)*AB109,"")</f>
        <v/>
      </c>
      <c r="AE109" s="489" t="str">
        <f t="shared" si="280"/>
        <v/>
      </c>
      <c r="AF109" s="490">
        <f t="shared" si="141"/>
        <v>0</v>
      </c>
      <c r="AG109" s="369"/>
      <c r="AH109" s="370"/>
      <c r="AI109" s="371"/>
      <c r="AJ109" s="372"/>
      <c r="AK109" s="373"/>
      <c r="AL109" s="374"/>
      <c r="AM109" s="491" t="str">
        <f t="shared" ref="AM109" si="311">IF(AO107="","",IF(OR(N107="",AND(N109="ベア加算なし",P109="ベア加算",AG109=""),AND(OR(P107="処遇加算Ⅰ",P107="処遇加算Ⅱ"),AH107=""),AND(P107="処遇加算Ⅲ",AI107=""),AND(P107="処遇加算Ⅰ",AJ107=""),AND(OR(P108="特定加算Ⅰ",P108="特定加算Ⅱ"),AK108=""),AND(P108="特定加算Ⅰ",AL108="")),"！記入が必要な欄（緑色、水色、黄色のセル）に空欄があります。空欄を埋めてください。",""))</f>
        <v/>
      </c>
      <c r="AO109" s="492" t="str">
        <f>IF(K107&lt;&gt;"","P列・R列に色付け","")</f>
        <v/>
      </c>
      <c r="AP109" s="493"/>
      <c r="AQ109" s="493"/>
      <c r="AW109" s="494"/>
      <c r="AX109" s="453" t="str">
        <f>G107</f>
        <v/>
      </c>
    </row>
    <row r="110" spans="1:50" ht="32.1" customHeight="1">
      <c r="A110" s="1274">
        <v>33</v>
      </c>
      <c r="B110" s="1211" t="str">
        <f>IF(基本情報入力シート!C86="","",基本情報入力シート!C86)</f>
        <v/>
      </c>
      <c r="C110" s="1211"/>
      <c r="D110" s="1211"/>
      <c r="E110" s="1211"/>
      <c r="F110" s="1211"/>
      <c r="G110" s="1214" t="str">
        <f>IF(基本情報入力シート!M86="","",基本情報入力シート!M86)</f>
        <v/>
      </c>
      <c r="H110" s="1214" t="str">
        <f>IF(基本情報入力シート!R86="","",基本情報入力シート!R86)</f>
        <v/>
      </c>
      <c r="I110" s="1214" t="str">
        <f>IF(基本情報入力シート!W86="","",基本情報入力シート!W86)</f>
        <v/>
      </c>
      <c r="J110" s="1214" t="str">
        <f>IF(基本情報入力シート!X86="","",基本情報入力シート!X86)</f>
        <v/>
      </c>
      <c r="K110" s="1214" t="str">
        <f>IF(基本情報入力シート!Y86="","",基本情報入力シート!Y86)</f>
        <v/>
      </c>
      <c r="L110" s="1217" t="str">
        <f>IF(基本情報入力シート!AB86="","",基本情報入力シート!AB86)</f>
        <v/>
      </c>
      <c r="M110" s="457" t="s">
        <v>132</v>
      </c>
      <c r="N110" s="75"/>
      <c r="O110" s="458" t="str">
        <f>IFERROR(VLOOKUP(K110,【参考】数式用!$A$5:$J$37,MATCH(N110,【参考】数式用!$B$4:$J$4,0)+1,0),"")</f>
        <v/>
      </c>
      <c r="P110" s="75"/>
      <c r="Q110" s="458" t="str">
        <f>IFERROR(VLOOKUP(K110,【参考】数式用!$A$5:$J$37,MATCH(P110,【参考】数式用!$B$4:$J$4,0)+1,0),"")</f>
        <v/>
      </c>
      <c r="R110" s="459" t="s">
        <v>15</v>
      </c>
      <c r="S110" s="460">
        <v>6</v>
      </c>
      <c r="T110" s="126" t="s">
        <v>10</v>
      </c>
      <c r="U110" s="39">
        <v>4</v>
      </c>
      <c r="V110" s="126" t="s">
        <v>38</v>
      </c>
      <c r="W110" s="460">
        <v>6</v>
      </c>
      <c r="X110" s="126" t="s">
        <v>10</v>
      </c>
      <c r="Y110" s="39">
        <v>5</v>
      </c>
      <c r="Z110" s="126" t="s">
        <v>13</v>
      </c>
      <c r="AA110" s="461" t="s">
        <v>20</v>
      </c>
      <c r="AB110" s="462">
        <f t="shared" si="259"/>
        <v>2</v>
      </c>
      <c r="AC110" s="126" t="s">
        <v>33</v>
      </c>
      <c r="AD110" s="463" t="str">
        <f t="shared" ref="AD110" si="312">IFERROR(ROUNDDOWN(ROUND(L110*Q110,0),0)*AB110,"")</f>
        <v/>
      </c>
      <c r="AE110" s="464" t="str">
        <f t="shared" si="283"/>
        <v/>
      </c>
      <c r="AF110" s="465"/>
      <c r="AG110" s="375"/>
      <c r="AH110" s="383"/>
      <c r="AI110" s="380"/>
      <c r="AJ110" s="381"/>
      <c r="AK110" s="361"/>
      <c r="AL110" s="362"/>
      <c r="AM110" s="466" t="str">
        <f t="shared" ref="AM110" si="313">IF(AO110="","",IF(Q110&lt;O110,"！加算の要件上は問題ありませんが、令和６年３月と比較して４・５月に加算率が下がる計画になっています。",""))</f>
        <v/>
      </c>
      <c r="AO110" s="467" t="str">
        <f>IF(K110&lt;&gt;"","P列・R列に色付け","")</f>
        <v/>
      </c>
      <c r="AP110" s="468" t="str">
        <f>IFERROR(VLOOKUP(K110,【参考】数式用!$AH$2:$AI$34,2,FALSE),"")</f>
        <v/>
      </c>
      <c r="AQ110" s="470" t="str">
        <f>P110&amp;P111&amp;P112</f>
        <v/>
      </c>
      <c r="AR110" s="468" t="str">
        <f t="shared" ref="AR110" si="314">IF(AF112&lt;&gt;0,IF(AG112="○","入力済","未入力"),"")</f>
        <v/>
      </c>
      <c r="AS110" s="469" t="str">
        <f>IF(OR(P110="処遇加算Ⅰ",P110="処遇加算Ⅱ"),IF(OR(AH110="○",AH110="令和６年度中に満たす"),"入力済","未入力"),"")</f>
        <v/>
      </c>
      <c r="AT110" s="470" t="str">
        <f>IF(P110="処遇加算Ⅲ",IF(AI110="○","入力済","未入力"),"")</f>
        <v/>
      </c>
      <c r="AU110" s="468" t="str">
        <f>IF(P110="処遇加算Ⅰ",IF(OR(AJ110="○",AJ110="令和６年度中に満たす"),"入力済","未入力"),"")</f>
        <v/>
      </c>
      <c r="AV110" s="468" t="str">
        <f t="shared" ref="AV110" si="315">IF(OR(P111="特定加算Ⅰ",P111="特定加算Ⅱ"),1,"")</f>
        <v/>
      </c>
      <c r="AW110" s="453" t="str">
        <f>IF(P111="特定加算Ⅰ",IF(AL111="","未入力","入力済"),"")</f>
        <v/>
      </c>
      <c r="AX110" s="453" t="str">
        <f>G110</f>
        <v/>
      </c>
    </row>
    <row r="111" spans="1:50" ht="32.1" customHeight="1">
      <c r="A111" s="1275"/>
      <c r="B111" s="1212"/>
      <c r="C111" s="1212"/>
      <c r="D111" s="1212"/>
      <c r="E111" s="1212"/>
      <c r="F111" s="1212"/>
      <c r="G111" s="1215"/>
      <c r="H111" s="1215"/>
      <c r="I111" s="1215"/>
      <c r="J111" s="1215"/>
      <c r="K111" s="1215"/>
      <c r="L111" s="1218"/>
      <c r="M111" s="471" t="s">
        <v>121</v>
      </c>
      <c r="N111" s="76"/>
      <c r="O111" s="472" t="str">
        <f>IFERROR(VLOOKUP(K110,【参考】数式用!$A$5:$J$37,MATCH(N111,【参考】数式用!$B$4:$J$4,0)+1,0),"")</f>
        <v/>
      </c>
      <c r="P111" s="76"/>
      <c r="Q111" s="472" t="str">
        <f>IFERROR(VLOOKUP(K110,【参考】数式用!$A$5:$J$37,MATCH(P111,【参考】数式用!$B$4:$J$4,0)+1,0),"")</f>
        <v/>
      </c>
      <c r="R111" s="97" t="s">
        <v>15</v>
      </c>
      <c r="S111" s="473">
        <v>6</v>
      </c>
      <c r="T111" s="98" t="s">
        <v>10</v>
      </c>
      <c r="U111" s="58">
        <v>4</v>
      </c>
      <c r="V111" s="98" t="s">
        <v>38</v>
      </c>
      <c r="W111" s="473">
        <v>6</v>
      </c>
      <c r="X111" s="98" t="s">
        <v>10</v>
      </c>
      <c r="Y111" s="58">
        <v>5</v>
      </c>
      <c r="Z111" s="98" t="s">
        <v>13</v>
      </c>
      <c r="AA111" s="474" t="s">
        <v>20</v>
      </c>
      <c r="AB111" s="475">
        <f t="shared" si="259"/>
        <v>2</v>
      </c>
      <c r="AC111" s="98" t="s">
        <v>33</v>
      </c>
      <c r="AD111" s="476" t="str">
        <f t="shared" ref="AD111" si="316">IFERROR(ROUNDDOWN(ROUND(L110*Q111,0),0)*AB111,"")</f>
        <v/>
      </c>
      <c r="AE111" s="477" t="str">
        <f t="shared" si="288"/>
        <v/>
      </c>
      <c r="AF111" s="478"/>
      <c r="AG111" s="363"/>
      <c r="AH111" s="364"/>
      <c r="AI111" s="365"/>
      <c r="AJ111" s="366"/>
      <c r="AK111" s="367"/>
      <c r="AL111" s="368"/>
      <c r="AM111" s="479" t="str">
        <f t="shared" ref="AM111" si="317">IF(AO110="","",IF(OR(Y110=4,Y111=4,Y112=4),"！加算の要件上は問題ありませんが、算定期間の終わりが令和６年５月になっていません。区分変更の場合は、「基本情報入力シート」で同じ事業所を２行に分けて記入してください。",""))</f>
        <v/>
      </c>
      <c r="AN111" s="480"/>
      <c r="AO111" s="467" t="str">
        <f>IF(K110&lt;&gt;"","P列・R列に色付け","")</f>
        <v/>
      </c>
      <c r="AX111" s="453" t="str">
        <f>G110</f>
        <v/>
      </c>
    </row>
    <row r="112" spans="1:50" ht="32.1" customHeight="1" thickBot="1">
      <c r="A112" s="1276"/>
      <c r="B112" s="1213"/>
      <c r="C112" s="1213"/>
      <c r="D112" s="1213"/>
      <c r="E112" s="1213"/>
      <c r="F112" s="1213"/>
      <c r="G112" s="1216"/>
      <c r="H112" s="1216"/>
      <c r="I112" s="1216"/>
      <c r="J112" s="1216"/>
      <c r="K112" s="1216"/>
      <c r="L112" s="1219"/>
      <c r="M112" s="481" t="s">
        <v>114</v>
      </c>
      <c r="N112" s="79"/>
      <c r="O112" s="482" t="str">
        <f>IFERROR(VLOOKUP(K110,【参考】数式用!$A$5:$J$37,MATCH(N112,【参考】数式用!$B$4:$J$4,0)+1,0),"")</f>
        <v/>
      </c>
      <c r="P112" s="77"/>
      <c r="Q112" s="482" t="str">
        <f>IFERROR(VLOOKUP(K110,【参考】数式用!$A$5:$J$37,MATCH(P112,【参考】数式用!$B$4:$J$4,0)+1,0),"")</f>
        <v/>
      </c>
      <c r="R112" s="483" t="s">
        <v>15</v>
      </c>
      <c r="S112" s="484">
        <v>6</v>
      </c>
      <c r="T112" s="485" t="s">
        <v>10</v>
      </c>
      <c r="U112" s="59">
        <v>4</v>
      </c>
      <c r="V112" s="485" t="s">
        <v>38</v>
      </c>
      <c r="W112" s="484">
        <v>6</v>
      </c>
      <c r="X112" s="485" t="s">
        <v>10</v>
      </c>
      <c r="Y112" s="59">
        <v>5</v>
      </c>
      <c r="Z112" s="485" t="s">
        <v>13</v>
      </c>
      <c r="AA112" s="486" t="s">
        <v>20</v>
      </c>
      <c r="AB112" s="487">
        <f t="shared" si="259"/>
        <v>2</v>
      </c>
      <c r="AC112" s="485" t="s">
        <v>33</v>
      </c>
      <c r="AD112" s="488" t="str">
        <f t="shared" ref="AD112" si="318">IFERROR(ROUNDDOWN(ROUND(L110*Q112,0),0)*AB112,"")</f>
        <v/>
      </c>
      <c r="AE112" s="489" t="str">
        <f t="shared" si="291"/>
        <v/>
      </c>
      <c r="AF112" s="490">
        <f t="shared" si="141"/>
        <v>0</v>
      </c>
      <c r="AG112" s="369"/>
      <c r="AH112" s="370"/>
      <c r="AI112" s="371"/>
      <c r="AJ112" s="372"/>
      <c r="AK112" s="373"/>
      <c r="AL112" s="374"/>
      <c r="AM112" s="491" t="str">
        <f t="shared" ref="AM112" si="319">IF(AO110="","",IF(OR(N110="",AND(N112="ベア加算なし",P112="ベア加算",AG112=""),AND(OR(P110="処遇加算Ⅰ",P110="処遇加算Ⅱ"),AH110=""),AND(P110="処遇加算Ⅲ",AI110=""),AND(P110="処遇加算Ⅰ",AJ110=""),AND(OR(P111="特定加算Ⅰ",P111="特定加算Ⅱ"),AK111=""),AND(P111="特定加算Ⅰ",AL111="")),"！記入が必要な欄（緑色、水色、黄色のセル）に空欄があります。空欄を埋めてください。",""))</f>
        <v/>
      </c>
      <c r="AO112" s="492" t="str">
        <f>IF(K110&lt;&gt;"","P列・R列に色付け","")</f>
        <v/>
      </c>
      <c r="AP112" s="493"/>
      <c r="AQ112" s="493"/>
      <c r="AW112" s="494"/>
      <c r="AX112" s="453" t="str">
        <f>G110</f>
        <v/>
      </c>
    </row>
    <row r="113" spans="1:50" ht="32.1" customHeight="1">
      <c r="A113" s="1274">
        <v>34</v>
      </c>
      <c r="B113" s="1211" t="str">
        <f>IF(基本情報入力シート!C87="","",基本情報入力シート!C87)</f>
        <v/>
      </c>
      <c r="C113" s="1211"/>
      <c r="D113" s="1211"/>
      <c r="E113" s="1211"/>
      <c r="F113" s="1211"/>
      <c r="G113" s="1214" t="str">
        <f>IF(基本情報入力シート!M87="","",基本情報入力シート!M87)</f>
        <v/>
      </c>
      <c r="H113" s="1214" t="str">
        <f>IF(基本情報入力シート!R87="","",基本情報入力シート!R87)</f>
        <v/>
      </c>
      <c r="I113" s="1214" t="str">
        <f>IF(基本情報入力シート!W87="","",基本情報入力シート!W87)</f>
        <v/>
      </c>
      <c r="J113" s="1214" t="str">
        <f>IF(基本情報入力シート!X87="","",基本情報入力シート!X87)</f>
        <v/>
      </c>
      <c r="K113" s="1214" t="str">
        <f>IF(基本情報入力シート!Y87="","",基本情報入力シート!Y87)</f>
        <v/>
      </c>
      <c r="L113" s="1217" t="str">
        <f>IF(基本情報入力シート!AB87="","",基本情報入力シート!AB87)</f>
        <v/>
      </c>
      <c r="M113" s="457" t="s">
        <v>132</v>
      </c>
      <c r="N113" s="75"/>
      <c r="O113" s="458" t="str">
        <f>IFERROR(VLOOKUP(K113,【参考】数式用!$A$5:$J$37,MATCH(N113,【参考】数式用!$B$4:$J$4,0)+1,0),"")</f>
        <v/>
      </c>
      <c r="P113" s="75"/>
      <c r="Q113" s="458" t="str">
        <f>IFERROR(VLOOKUP(K113,【参考】数式用!$A$5:$J$37,MATCH(P113,【参考】数式用!$B$4:$J$4,0)+1,0),"")</f>
        <v/>
      </c>
      <c r="R113" s="459" t="s">
        <v>15</v>
      </c>
      <c r="S113" s="460">
        <v>6</v>
      </c>
      <c r="T113" s="126" t="s">
        <v>10</v>
      </c>
      <c r="U113" s="39">
        <v>4</v>
      </c>
      <c r="V113" s="126" t="s">
        <v>38</v>
      </c>
      <c r="W113" s="460">
        <v>6</v>
      </c>
      <c r="X113" s="126" t="s">
        <v>10</v>
      </c>
      <c r="Y113" s="39">
        <v>5</v>
      </c>
      <c r="Z113" s="126" t="s">
        <v>13</v>
      </c>
      <c r="AA113" s="461" t="s">
        <v>20</v>
      </c>
      <c r="AB113" s="462">
        <f t="shared" si="259"/>
        <v>2</v>
      </c>
      <c r="AC113" s="126" t="s">
        <v>33</v>
      </c>
      <c r="AD113" s="463" t="str">
        <f t="shared" ref="AD113" si="320">IFERROR(ROUNDDOWN(ROUND(L113*Q113,0),0)*AB113,"")</f>
        <v/>
      </c>
      <c r="AE113" s="464" t="str">
        <f t="shared" ref="AE113" si="321">IFERROR(ROUNDDOWN(ROUND(L113*(Q113-O113),0),0)*AB113,"")</f>
        <v/>
      </c>
      <c r="AF113" s="465"/>
      <c r="AG113" s="375"/>
      <c r="AH113" s="383"/>
      <c r="AI113" s="380"/>
      <c r="AJ113" s="381"/>
      <c r="AK113" s="361"/>
      <c r="AL113" s="362"/>
      <c r="AM113" s="466" t="str">
        <f t="shared" ref="AM113" si="322">IF(AO113="","",IF(Q113&lt;O113,"！加算の要件上は問題ありませんが、令和６年３月と比較して４・５月に加算率が下がる計画になっています。",""))</f>
        <v/>
      </c>
      <c r="AO113" s="467" t="str">
        <f>IF(K113&lt;&gt;"","P列・R列に色付け","")</f>
        <v/>
      </c>
      <c r="AP113" s="468" t="str">
        <f>IFERROR(VLOOKUP(K113,【参考】数式用!$AH$2:$AI$34,2,FALSE),"")</f>
        <v/>
      </c>
      <c r="AQ113" s="470" t="str">
        <f>P113&amp;P114&amp;P115</f>
        <v/>
      </c>
      <c r="AR113" s="468" t="str">
        <f t="shared" ref="AR113" si="323">IF(AF115&lt;&gt;0,IF(AG115="○","入力済","未入力"),"")</f>
        <v/>
      </c>
      <c r="AS113" s="469" t="str">
        <f>IF(OR(P113="処遇加算Ⅰ",P113="処遇加算Ⅱ"),IF(OR(AH113="○",AH113="令和６年度中に満たす"),"入力済","未入力"),"")</f>
        <v/>
      </c>
      <c r="AT113" s="470" t="str">
        <f>IF(P113="処遇加算Ⅲ",IF(AI113="○","入力済","未入力"),"")</f>
        <v/>
      </c>
      <c r="AU113" s="468" t="str">
        <f>IF(P113="処遇加算Ⅰ",IF(OR(AJ113="○",AJ113="令和６年度中に満たす"),"入力済","未入力"),"")</f>
        <v/>
      </c>
      <c r="AV113" s="468" t="str">
        <f t="shared" ref="AV113" si="324">IF(OR(P114="特定加算Ⅰ",P114="特定加算Ⅱ"),1,"")</f>
        <v/>
      </c>
      <c r="AW113" s="453" t="str">
        <f>IF(P114="特定加算Ⅰ",IF(AL114="","未入力","入力済"),"")</f>
        <v/>
      </c>
      <c r="AX113" s="453" t="str">
        <f>G113</f>
        <v/>
      </c>
    </row>
    <row r="114" spans="1:50" ht="32.1" customHeight="1">
      <c r="A114" s="1275"/>
      <c r="B114" s="1212"/>
      <c r="C114" s="1212"/>
      <c r="D114" s="1212"/>
      <c r="E114" s="1212"/>
      <c r="F114" s="1212"/>
      <c r="G114" s="1215"/>
      <c r="H114" s="1215"/>
      <c r="I114" s="1215"/>
      <c r="J114" s="1215"/>
      <c r="K114" s="1215"/>
      <c r="L114" s="1218"/>
      <c r="M114" s="471" t="s">
        <v>121</v>
      </c>
      <c r="N114" s="76"/>
      <c r="O114" s="472" t="str">
        <f>IFERROR(VLOOKUP(K113,【参考】数式用!$A$5:$J$37,MATCH(N114,【参考】数式用!$B$4:$J$4,0)+1,0),"")</f>
        <v/>
      </c>
      <c r="P114" s="76"/>
      <c r="Q114" s="472" t="str">
        <f>IFERROR(VLOOKUP(K113,【参考】数式用!$A$5:$J$37,MATCH(P114,【参考】数式用!$B$4:$J$4,0)+1,0),"")</f>
        <v/>
      </c>
      <c r="R114" s="97" t="s">
        <v>15</v>
      </c>
      <c r="S114" s="473">
        <v>6</v>
      </c>
      <c r="T114" s="98" t="s">
        <v>10</v>
      </c>
      <c r="U114" s="58">
        <v>4</v>
      </c>
      <c r="V114" s="98" t="s">
        <v>38</v>
      </c>
      <c r="W114" s="473">
        <v>6</v>
      </c>
      <c r="X114" s="98" t="s">
        <v>10</v>
      </c>
      <c r="Y114" s="58">
        <v>5</v>
      </c>
      <c r="Z114" s="98" t="s">
        <v>13</v>
      </c>
      <c r="AA114" s="474" t="s">
        <v>20</v>
      </c>
      <c r="AB114" s="475">
        <f t="shared" si="259"/>
        <v>2</v>
      </c>
      <c r="AC114" s="98" t="s">
        <v>33</v>
      </c>
      <c r="AD114" s="476" t="str">
        <f t="shared" ref="AD114" si="325">IFERROR(ROUNDDOWN(ROUND(L113*Q114,0),0)*AB114,"")</f>
        <v/>
      </c>
      <c r="AE114" s="477" t="str">
        <f t="shared" ref="AE114" si="326">IFERROR(ROUNDDOWN(ROUND(L113*(Q114-O114),0),0)*AB114,"")</f>
        <v/>
      </c>
      <c r="AF114" s="478"/>
      <c r="AG114" s="363"/>
      <c r="AH114" s="364"/>
      <c r="AI114" s="365"/>
      <c r="AJ114" s="366"/>
      <c r="AK114" s="367"/>
      <c r="AL114" s="368"/>
      <c r="AM114" s="479" t="str">
        <f t="shared" ref="AM114" si="327">IF(AO113="","",IF(OR(Y113=4,Y114=4,Y115=4),"！加算の要件上は問題ありませんが、算定期間の終わりが令和６年５月になっていません。区分変更の場合は、「基本情報入力シート」で同じ事業所を２行に分けて記入してください。",""))</f>
        <v/>
      </c>
      <c r="AN114" s="480"/>
      <c r="AO114" s="467" t="str">
        <f>IF(K113&lt;&gt;"","P列・R列に色付け","")</f>
        <v/>
      </c>
      <c r="AX114" s="453" t="str">
        <f>G113</f>
        <v/>
      </c>
    </row>
    <row r="115" spans="1:50" ht="32.1" customHeight="1" thickBot="1">
      <c r="A115" s="1276"/>
      <c r="B115" s="1213"/>
      <c r="C115" s="1213"/>
      <c r="D115" s="1213"/>
      <c r="E115" s="1213"/>
      <c r="F115" s="1213"/>
      <c r="G115" s="1216"/>
      <c r="H115" s="1216"/>
      <c r="I115" s="1216"/>
      <c r="J115" s="1216"/>
      <c r="K115" s="1216"/>
      <c r="L115" s="1219"/>
      <c r="M115" s="481" t="s">
        <v>114</v>
      </c>
      <c r="N115" s="79"/>
      <c r="O115" s="482" t="str">
        <f>IFERROR(VLOOKUP(K113,【参考】数式用!$A$5:$J$37,MATCH(N115,【参考】数式用!$B$4:$J$4,0)+1,0),"")</f>
        <v/>
      </c>
      <c r="P115" s="77"/>
      <c r="Q115" s="482" t="str">
        <f>IFERROR(VLOOKUP(K113,【参考】数式用!$A$5:$J$37,MATCH(P115,【参考】数式用!$B$4:$J$4,0)+1,0),"")</f>
        <v/>
      </c>
      <c r="R115" s="483" t="s">
        <v>15</v>
      </c>
      <c r="S115" s="484">
        <v>6</v>
      </c>
      <c r="T115" s="485" t="s">
        <v>10</v>
      </c>
      <c r="U115" s="59">
        <v>4</v>
      </c>
      <c r="V115" s="485" t="s">
        <v>38</v>
      </c>
      <c r="W115" s="484">
        <v>6</v>
      </c>
      <c r="X115" s="485" t="s">
        <v>10</v>
      </c>
      <c r="Y115" s="59">
        <v>5</v>
      </c>
      <c r="Z115" s="485" t="s">
        <v>13</v>
      </c>
      <c r="AA115" s="486" t="s">
        <v>20</v>
      </c>
      <c r="AB115" s="487">
        <f t="shared" si="259"/>
        <v>2</v>
      </c>
      <c r="AC115" s="485" t="s">
        <v>33</v>
      </c>
      <c r="AD115" s="488" t="str">
        <f t="shared" ref="AD115" si="328">IFERROR(ROUNDDOWN(ROUND(L113*Q115,0),0)*AB115,"")</f>
        <v/>
      </c>
      <c r="AE115" s="489" t="str">
        <f t="shared" ref="AE115" si="329">IFERROR(ROUNDDOWN(ROUND(L113*(Q115-O115),0),0)*AB115,"")</f>
        <v/>
      </c>
      <c r="AF115" s="490">
        <f t="shared" si="141"/>
        <v>0</v>
      </c>
      <c r="AG115" s="369"/>
      <c r="AH115" s="370"/>
      <c r="AI115" s="371"/>
      <c r="AJ115" s="372"/>
      <c r="AK115" s="373"/>
      <c r="AL115" s="374"/>
      <c r="AM115" s="491" t="str">
        <f t="shared" ref="AM115" si="330">IF(AO113="","",IF(OR(N113="",AND(N115="ベア加算なし",P115="ベア加算",AG115=""),AND(OR(P113="処遇加算Ⅰ",P113="処遇加算Ⅱ"),AH113=""),AND(P113="処遇加算Ⅲ",AI113=""),AND(P113="処遇加算Ⅰ",AJ113=""),AND(OR(P114="特定加算Ⅰ",P114="特定加算Ⅱ"),AK114=""),AND(P114="特定加算Ⅰ",AL114="")),"！記入が必要な欄（緑色、水色、黄色のセル）に空欄があります。空欄を埋めてください。",""))</f>
        <v/>
      </c>
      <c r="AO115" s="492" t="str">
        <f>IF(K113&lt;&gt;"","P列・R列に色付け","")</f>
        <v/>
      </c>
      <c r="AP115" s="493"/>
      <c r="AQ115" s="493"/>
      <c r="AW115" s="494"/>
      <c r="AX115" s="453" t="str">
        <f>G113</f>
        <v/>
      </c>
    </row>
    <row r="116" spans="1:50" ht="32.1" customHeight="1">
      <c r="A116" s="1274">
        <v>35</v>
      </c>
      <c r="B116" s="1211" t="str">
        <f>IF(基本情報入力シート!C88="","",基本情報入力シート!C88)</f>
        <v/>
      </c>
      <c r="C116" s="1211"/>
      <c r="D116" s="1211"/>
      <c r="E116" s="1211"/>
      <c r="F116" s="1211"/>
      <c r="G116" s="1214" t="str">
        <f>IF(基本情報入力シート!M88="","",基本情報入力シート!M88)</f>
        <v/>
      </c>
      <c r="H116" s="1214" t="str">
        <f>IF(基本情報入力シート!R88="","",基本情報入力シート!R88)</f>
        <v/>
      </c>
      <c r="I116" s="1214" t="str">
        <f>IF(基本情報入力シート!W88="","",基本情報入力シート!W88)</f>
        <v/>
      </c>
      <c r="J116" s="1214" t="str">
        <f>IF(基本情報入力シート!X88="","",基本情報入力シート!X88)</f>
        <v/>
      </c>
      <c r="K116" s="1214" t="str">
        <f>IF(基本情報入力シート!Y88="","",基本情報入力シート!Y88)</f>
        <v/>
      </c>
      <c r="L116" s="1217" t="str">
        <f>IF(基本情報入力シート!AB88="","",基本情報入力シート!AB88)</f>
        <v/>
      </c>
      <c r="M116" s="457" t="s">
        <v>132</v>
      </c>
      <c r="N116" s="75"/>
      <c r="O116" s="458" t="str">
        <f>IFERROR(VLOOKUP(K116,【参考】数式用!$A$5:$J$37,MATCH(N116,【参考】数式用!$B$4:$J$4,0)+1,0),"")</f>
        <v/>
      </c>
      <c r="P116" s="75"/>
      <c r="Q116" s="458" t="str">
        <f>IFERROR(VLOOKUP(K116,【参考】数式用!$A$5:$J$37,MATCH(P116,【参考】数式用!$B$4:$J$4,0)+1,0),"")</f>
        <v/>
      </c>
      <c r="R116" s="459" t="s">
        <v>15</v>
      </c>
      <c r="S116" s="460">
        <v>6</v>
      </c>
      <c r="T116" s="126" t="s">
        <v>10</v>
      </c>
      <c r="U116" s="39">
        <v>4</v>
      </c>
      <c r="V116" s="126" t="s">
        <v>38</v>
      </c>
      <c r="W116" s="460">
        <v>6</v>
      </c>
      <c r="X116" s="126" t="s">
        <v>10</v>
      </c>
      <c r="Y116" s="39">
        <v>5</v>
      </c>
      <c r="Z116" s="126" t="s">
        <v>13</v>
      </c>
      <c r="AA116" s="461" t="s">
        <v>20</v>
      </c>
      <c r="AB116" s="462">
        <f t="shared" si="259"/>
        <v>2</v>
      </c>
      <c r="AC116" s="126" t="s">
        <v>33</v>
      </c>
      <c r="AD116" s="463" t="str">
        <f t="shared" ref="AD116" si="331">IFERROR(ROUNDDOWN(ROUND(L116*Q116,0),0)*AB116,"")</f>
        <v/>
      </c>
      <c r="AE116" s="464" t="str">
        <f t="shared" si="272"/>
        <v/>
      </c>
      <c r="AF116" s="465"/>
      <c r="AG116" s="375"/>
      <c r="AH116" s="383"/>
      <c r="AI116" s="380"/>
      <c r="AJ116" s="381"/>
      <c r="AK116" s="361"/>
      <c r="AL116" s="362"/>
      <c r="AM116" s="466" t="str">
        <f t="shared" ref="AM116" si="332">IF(AO116="","",IF(Q116&lt;O116,"！加算の要件上は問題ありませんが、令和６年３月と比較して４・５月に加算率が下がる計画になっています。",""))</f>
        <v/>
      </c>
      <c r="AO116" s="467" t="str">
        <f>IF(K116&lt;&gt;"","P列・R列に色付け","")</f>
        <v/>
      </c>
      <c r="AP116" s="468" t="str">
        <f>IFERROR(VLOOKUP(K116,【参考】数式用!$AH$2:$AI$34,2,FALSE),"")</f>
        <v/>
      </c>
      <c r="AQ116" s="470" t="str">
        <f>P116&amp;P117&amp;P118</f>
        <v/>
      </c>
      <c r="AR116" s="468" t="str">
        <f t="shared" ref="AR116" si="333">IF(AF118&lt;&gt;0,IF(AG118="○","入力済","未入力"),"")</f>
        <v/>
      </c>
      <c r="AS116" s="469" t="str">
        <f>IF(OR(P116="処遇加算Ⅰ",P116="処遇加算Ⅱ"),IF(OR(AH116="○",AH116="令和６年度中に満たす"),"入力済","未入力"),"")</f>
        <v/>
      </c>
      <c r="AT116" s="470" t="str">
        <f>IF(P116="処遇加算Ⅲ",IF(AI116="○","入力済","未入力"),"")</f>
        <v/>
      </c>
      <c r="AU116" s="468" t="str">
        <f>IF(P116="処遇加算Ⅰ",IF(OR(AJ116="○",AJ116="令和６年度中に満たす"),"入力済","未入力"),"")</f>
        <v/>
      </c>
      <c r="AV116" s="468" t="str">
        <f t="shared" ref="AV116" si="334">IF(OR(P117="特定加算Ⅰ",P117="特定加算Ⅱ"),1,"")</f>
        <v/>
      </c>
      <c r="AW116" s="453" t="str">
        <f>IF(P117="特定加算Ⅰ",IF(AL117="","未入力","入力済"),"")</f>
        <v/>
      </c>
      <c r="AX116" s="453" t="str">
        <f>G116</f>
        <v/>
      </c>
    </row>
    <row r="117" spans="1:50" ht="32.1" customHeight="1">
      <c r="A117" s="1275"/>
      <c r="B117" s="1212"/>
      <c r="C117" s="1212"/>
      <c r="D117" s="1212"/>
      <c r="E117" s="1212"/>
      <c r="F117" s="1212"/>
      <c r="G117" s="1215"/>
      <c r="H117" s="1215"/>
      <c r="I117" s="1215"/>
      <c r="J117" s="1215"/>
      <c r="K117" s="1215"/>
      <c r="L117" s="1218"/>
      <c r="M117" s="471" t="s">
        <v>121</v>
      </c>
      <c r="N117" s="76"/>
      <c r="O117" s="472" t="str">
        <f>IFERROR(VLOOKUP(K116,【参考】数式用!$A$5:$J$37,MATCH(N117,【参考】数式用!$B$4:$J$4,0)+1,0),"")</f>
        <v/>
      </c>
      <c r="P117" s="76"/>
      <c r="Q117" s="472" t="str">
        <f>IFERROR(VLOOKUP(K116,【参考】数式用!$A$5:$J$37,MATCH(P117,【参考】数式用!$B$4:$J$4,0)+1,0),"")</f>
        <v/>
      </c>
      <c r="R117" s="97" t="s">
        <v>15</v>
      </c>
      <c r="S117" s="473">
        <v>6</v>
      </c>
      <c r="T117" s="98" t="s">
        <v>10</v>
      </c>
      <c r="U117" s="58">
        <v>4</v>
      </c>
      <c r="V117" s="98" t="s">
        <v>38</v>
      </c>
      <c r="W117" s="473">
        <v>6</v>
      </c>
      <c r="X117" s="98" t="s">
        <v>10</v>
      </c>
      <c r="Y117" s="58">
        <v>5</v>
      </c>
      <c r="Z117" s="98" t="s">
        <v>13</v>
      </c>
      <c r="AA117" s="474" t="s">
        <v>20</v>
      </c>
      <c r="AB117" s="475">
        <f t="shared" si="259"/>
        <v>2</v>
      </c>
      <c r="AC117" s="98" t="s">
        <v>33</v>
      </c>
      <c r="AD117" s="476" t="str">
        <f t="shared" ref="AD117" si="335">IFERROR(ROUNDDOWN(ROUND(L116*Q117,0),0)*AB117,"")</f>
        <v/>
      </c>
      <c r="AE117" s="477" t="str">
        <f t="shared" si="277"/>
        <v/>
      </c>
      <c r="AF117" s="478"/>
      <c r="AG117" s="363"/>
      <c r="AH117" s="364"/>
      <c r="AI117" s="365"/>
      <c r="AJ117" s="366"/>
      <c r="AK117" s="367"/>
      <c r="AL117" s="368"/>
      <c r="AM117" s="479" t="str">
        <f t="shared" ref="AM117" si="336">IF(AO116="","",IF(OR(Y116=4,Y117=4,Y118=4),"！加算の要件上は問題ありませんが、算定期間の終わりが令和６年５月になっていません。区分変更の場合は、「基本情報入力シート」で同じ事業所を２行に分けて記入してください。",""))</f>
        <v/>
      </c>
      <c r="AN117" s="480"/>
      <c r="AO117" s="467" t="str">
        <f>IF(K116&lt;&gt;"","P列・R列に色付け","")</f>
        <v/>
      </c>
      <c r="AX117" s="453" t="str">
        <f>G116</f>
        <v/>
      </c>
    </row>
    <row r="118" spans="1:50" ht="32.1" customHeight="1" thickBot="1">
      <c r="A118" s="1276"/>
      <c r="B118" s="1213"/>
      <c r="C118" s="1213"/>
      <c r="D118" s="1213"/>
      <c r="E118" s="1213"/>
      <c r="F118" s="1213"/>
      <c r="G118" s="1216"/>
      <c r="H118" s="1216"/>
      <c r="I118" s="1216"/>
      <c r="J118" s="1216"/>
      <c r="K118" s="1216"/>
      <c r="L118" s="1219"/>
      <c r="M118" s="481" t="s">
        <v>114</v>
      </c>
      <c r="N118" s="79"/>
      <c r="O118" s="482" t="str">
        <f>IFERROR(VLOOKUP(K116,【参考】数式用!$A$5:$J$37,MATCH(N118,【参考】数式用!$B$4:$J$4,0)+1,0),"")</f>
        <v/>
      </c>
      <c r="P118" s="77"/>
      <c r="Q118" s="482" t="str">
        <f>IFERROR(VLOOKUP(K116,【参考】数式用!$A$5:$J$37,MATCH(P118,【参考】数式用!$B$4:$J$4,0)+1,0),"")</f>
        <v/>
      </c>
      <c r="R118" s="483" t="s">
        <v>15</v>
      </c>
      <c r="S118" s="484">
        <v>6</v>
      </c>
      <c r="T118" s="485" t="s">
        <v>10</v>
      </c>
      <c r="U118" s="59">
        <v>4</v>
      </c>
      <c r="V118" s="485" t="s">
        <v>38</v>
      </c>
      <c r="W118" s="484">
        <v>6</v>
      </c>
      <c r="X118" s="485" t="s">
        <v>10</v>
      </c>
      <c r="Y118" s="59">
        <v>5</v>
      </c>
      <c r="Z118" s="485" t="s">
        <v>13</v>
      </c>
      <c r="AA118" s="486" t="s">
        <v>20</v>
      </c>
      <c r="AB118" s="487">
        <f t="shared" si="259"/>
        <v>2</v>
      </c>
      <c r="AC118" s="485" t="s">
        <v>33</v>
      </c>
      <c r="AD118" s="488" t="str">
        <f t="shared" ref="AD118" si="337">IFERROR(ROUNDDOWN(ROUND(L116*Q118,0),0)*AB118,"")</f>
        <v/>
      </c>
      <c r="AE118" s="489" t="str">
        <f t="shared" si="280"/>
        <v/>
      </c>
      <c r="AF118" s="490">
        <f t="shared" si="141"/>
        <v>0</v>
      </c>
      <c r="AG118" s="369"/>
      <c r="AH118" s="370"/>
      <c r="AI118" s="371"/>
      <c r="AJ118" s="372"/>
      <c r="AK118" s="373"/>
      <c r="AL118" s="374"/>
      <c r="AM118" s="491" t="str">
        <f t="shared" ref="AM118" si="338">IF(AO116="","",IF(OR(N116="",AND(N118="ベア加算なし",P118="ベア加算",AG118=""),AND(OR(P116="処遇加算Ⅰ",P116="処遇加算Ⅱ"),AH116=""),AND(P116="処遇加算Ⅲ",AI116=""),AND(P116="処遇加算Ⅰ",AJ116=""),AND(OR(P117="特定加算Ⅰ",P117="特定加算Ⅱ"),AK117=""),AND(P117="特定加算Ⅰ",AL117="")),"！記入が必要な欄（緑色、水色、黄色のセル）に空欄があります。空欄を埋めてください。",""))</f>
        <v/>
      </c>
      <c r="AO118" s="492" t="str">
        <f>IF(K116&lt;&gt;"","P列・R列に色付け","")</f>
        <v/>
      </c>
      <c r="AP118" s="493"/>
      <c r="AQ118" s="493"/>
      <c r="AW118" s="494"/>
      <c r="AX118" s="453" t="str">
        <f>G116</f>
        <v/>
      </c>
    </row>
    <row r="119" spans="1:50" ht="32.1" customHeight="1">
      <c r="A119" s="1274">
        <v>36</v>
      </c>
      <c r="B119" s="1211" t="str">
        <f>IF(基本情報入力シート!C89="","",基本情報入力シート!C89)</f>
        <v/>
      </c>
      <c r="C119" s="1211"/>
      <c r="D119" s="1211"/>
      <c r="E119" s="1211"/>
      <c r="F119" s="1211"/>
      <c r="G119" s="1214" t="str">
        <f>IF(基本情報入力シート!M89="","",基本情報入力シート!M89)</f>
        <v/>
      </c>
      <c r="H119" s="1214" t="str">
        <f>IF(基本情報入力シート!R89="","",基本情報入力シート!R89)</f>
        <v/>
      </c>
      <c r="I119" s="1214" t="str">
        <f>IF(基本情報入力シート!W89="","",基本情報入力シート!W89)</f>
        <v/>
      </c>
      <c r="J119" s="1214" t="str">
        <f>IF(基本情報入力シート!X89="","",基本情報入力シート!X89)</f>
        <v/>
      </c>
      <c r="K119" s="1214" t="str">
        <f>IF(基本情報入力シート!Y89="","",基本情報入力シート!Y89)</f>
        <v/>
      </c>
      <c r="L119" s="1217" t="str">
        <f>IF(基本情報入力シート!AB89="","",基本情報入力シート!AB89)</f>
        <v/>
      </c>
      <c r="M119" s="457" t="s">
        <v>132</v>
      </c>
      <c r="N119" s="75"/>
      <c r="O119" s="458" t="str">
        <f>IFERROR(VLOOKUP(K119,【参考】数式用!$A$5:$J$37,MATCH(N119,【参考】数式用!$B$4:$J$4,0)+1,0),"")</f>
        <v/>
      </c>
      <c r="P119" s="75"/>
      <c r="Q119" s="458" t="str">
        <f>IFERROR(VLOOKUP(K119,【参考】数式用!$A$5:$J$37,MATCH(P119,【参考】数式用!$B$4:$J$4,0)+1,0),"")</f>
        <v/>
      </c>
      <c r="R119" s="459" t="s">
        <v>15</v>
      </c>
      <c r="S119" s="460">
        <v>6</v>
      </c>
      <c r="T119" s="126" t="s">
        <v>10</v>
      </c>
      <c r="U119" s="39">
        <v>4</v>
      </c>
      <c r="V119" s="126" t="s">
        <v>38</v>
      </c>
      <c r="W119" s="460">
        <v>6</v>
      </c>
      <c r="X119" s="126" t="s">
        <v>10</v>
      </c>
      <c r="Y119" s="39">
        <v>5</v>
      </c>
      <c r="Z119" s="126" t="s">
        <v>13</v>
      </c>
      <c r="AA119" s="461" t="s">
        <v>20</v>
      </c>
      <c r="AB119" s="462">
        <f t="shared" si="259"/>
        <v>2</v>
      </c>
      <c r="AC119" s="126" t="s">
        <v>33</v>
      </c>
      <c r="AD119" s="463" t="str">
        <f t="shared" ref="AD119" si="339">IFERROR(ROUNDDOWN(ROUND(L119*Q119,0),0)*AB119,"")</f>
        <v/>
      </c>
      <c r="AE119" s="464" t="str">
        <f t="shared" si="283"/>
        <v/>
      </c>
      <c r="AF119" s="465"/>
      <c r="AG119" s="375"/>
      <c r="AH119" s="383"/>
      <c r="AI119" s="380"/>
      <c r="AJ119" s="381"/>
      <c r="AK119" s="361"/>
      <c r="AL119" s="362"/>
      <c r="AM119" s="466" t="str">
        <f t="shared" ref="AM119" si="340">IF(AO119="","",IF(Q119&lt;O119,"！加算の要件上は問題ありませんが、令和６年３月と比較して４・５月に加算率が下がる計画になっています。",""))</f>
        <v/>
      </c>
      <c r="AO119" s="467" t="str">
        <f>IF(K119&lt;&gt;"","P列・R列に色付け","")</f>
        <v/>
      </c>
      <c r="AP119" s="468" t="str">
        <f>IFERROR(VLOOKUP(K119,【参考】数式用!$AH$2:$AI$34,2,FALSE),"")</f>
        <v/>
      </c>
      <c r="AQ119" s="470" t="str">
        <f>P119&amp;P120&amp;P121</f>
        <v/>
      </c>
      <c r="AR119" s="468" t="str">
        <f t="shared" ref="AR119" si="341">IF(AF121&lt;&gt;0,IF(AG121="○","入力済","未入力"),"")</f>
        <v/>
      </c>
      <c r="AS119" s="469" t="str">
        <f>IF(OR(P119="処遇加算Ⅰ",P119="処遇加算Ⅱ"),IF(OR(AH119="○",AH119="令和６年度中に満たす"),"入力済","未入力"),"")</f>
        <v/>
      </c>
      <c r="AT119" s="470" t="str">
        <f>IF(P119="処遇加算Ⅲ",IF(AI119="○","入力済","未入力"),"")</f>
        <v/>
      </c>
      <c r="AU119" s="468" t="str">
        <f>IF(P119="処遇加算Ⅰ",IF(OR(AJ119="○",AJ119="令和６年度中に満たす"),"入力済","未入力"),"")</f>
        <v/>
      </c>
      <c r="AV119" s="468" t="str">
        <f t="shared" ref="AV119" si="342">IF(OR(P120="特定加算Ⅰ",P120="特定加算Ⅱ"),1,"")</f>
        <v/>
      </c>
      <c r="AW119" s="453" t="str">
        <f>IF(P120="特定加算Ⅰ",IF(AL120="","未入力","入力済"),"")</f>
        <v/>
      </c>
      <c r="AX119" s="453" t="str">
        <f>G119</f>
        <v/>
      </c>
    </row>
    <row r="120" spans="1:50" ht="32.1" customHeight="1">
      <c r="A120" s="1275"/>
      <c r="B120" s="1212"/>
      <c r="C120" s="1212"/>
      <c r="D120" s="1212"/>
      <c r="E120" s="1212"/>
      <c r="F120" s="1212"/>
      <c r="G120" s="1215"/>
      <c r="H120" s="1215"/>
      <c r="I120" s="1215"/>
      <c r="J120" s="1215"/>
      <c r="K120" s="1215"/>
      <c r="L120" s="1218"/>
      <c r="M120" s="471" t="s">
        <v>121</v>
      </c>
      <c r="N120" s="76"/>
      <c r="O120" s="472" t="str">
        <f>IFERROR(VLOOKUP(K119,【参考】数式用!$A$5:$J$37,MATCH(N120,【参考】数式用!$B$4:$J$4,0)+1,0),"")</f>
        <v/>
      </c>
      <c r="P120" s="76"/>
      <c r="Q120" s="472" t="str">
        <f>IFERROR(VLOOKUP(K119,【参考】数式用!$A$5:$J$37,MATCH(P120,【参考】数式用!$B$4:$J$4,0)+1,0),"")</f>
        <v/>
      </c>
      <c r="R120" s="97" t="s">
        <v>15</v>
      </c>
      <c r="S120" s="473">
        <v>6</v>
      </c>
      <c r="T120" s="98" t="s">
        <v>10</v>
      </c>
      <c r="U120" s="58">
        <v>4</v>
      </c>
      <c r="V120" s="98" t="s">
        <v>38</v>
      </c>
      <c r="W120" s="473">
        <v>6</v>
      </c>
      <c r="X120" s="98" t="s">
        <v>10</v>
      </c>
      <c r="Y120" s="58">
        <v>5</v>
      </c>
      <c r="Z120" s="98" t="s">
        <v>13</v>
      </c>
      <c r="AA120" s="474" t="s">
        <v>20</v>
      </c>
      <c r="AB120" s="475">
        <f t="shared" si="259"/>
        <v>2</v>
      </c>
      <c r="AC120" s="98" t="s">
        <v>33</v>
      </c>
      <c r="AD120" s="476" t="str">
        <f t="shared" ref="AD120" si="343">IFERROR(ROUNDDOWN(ROUND(L119*Q120,0),0)*AB120,"")</f>
        <v/>
      </c>
      <c r="AE120" s="477" t="str">
        <f t="shared" si="288"/>
        <v/>
      </c>
      <c r="AF120" s="478"/>
      <c r="AG120" s="363"/>
      <c r="AH120" s="364"/>
      <c r="AI120" s="365"/>
      <c r="AJ120" s="366"/>
      <c r="AK120" s="367"/>
      <c r="AL120" s="368"/>
      <c r="AM120" s="479" t="str">
        <f t="shared" ref="AM120" si="344">IF(AO119="","",IF(OR(Y119=4,Y120=4,Y121=4),"！加算の要件上は問題ありませんが、算定期間の終わりが令和６年５月になっていません。区分変更の場合は、「基本情報入力シート」で同じ事業所を２行に分けて記入してください。",""))</f>
        <v/>
      </c>
      <c r="AN120" s="480"/>
      <c r="AO120" s="467" t="str">
        <f>IF(K119&lt;&gt;"","P列・R列に色付け","")</f>
        <v/>
      </c>
      <c r="AX120" s="453" t="str">
        <f>G119</f>
        <v/>
      </c>
    </row>
    <row r="121" spans="1:50" ht="32.1" customHeight="1" thickBot="1">
      <c r="A121" s="1276"/>
      <c r="B121" s="1213"/>
      <c r="C121" s="1213"/>
      <c r="D121" s="1213"/>
      <c r="E121" s="1213"/>
      <c r="F121" s="1213"/>
      <c r="G121" s="1216"/>
      <c r="H121" s="1216"/>
      <c r="I121" s="1216"/>
      <c r="J121" s="1216"/>
      <c r="K121" s="1216"/>
      <c r="L121" s="1219"/>
      <c r="M121" s="481" t="s">
        <v>114</v>
      </c>
      <c r="N121" s="79"/>
      <c r="O121" s="482" t="str">
        <f>IFERROR(VLOOKUP(K119,【参考】数式用!$A$5:$J$37,MATCH(N121,【参考】数式用!$B$4:$J$4,0)+1,0),"")</f>
        <v/>
      </c>
      <c r="P121" s="77"/>
      <c r="Q121" s="482" t="str">
        <f>IFERROR(VLOOKUP(K119,【参考】数式用!$A$5:$J$37,MATCH(P121,【参考】数式用!$B$4:$J$4,0)+1,0),"")</f>
        <v/>
      </c>
      <c r="R121" s="483" t="s">
        <v>15</v>
      </c>
      <c r="S121" s="484">
        <v>6</v>
      </c>
      <c r="T121" s="485" t="s">
        <v>10</v>
      </c>
      <c r="U121" s="59">
        <v>4</v>
      </c>
      <c r="V121" s="485" t="s">
        <v>38</v>
      </c>
      <c r="W121" s="484">
        <v>6</v>
      </c>
      <c r="X121" s="485" t="s">
        <v>10</v>
      </c>
      <c r="Y121" s="59">
        <v>5</v>
      </c>
      <c r="Z121" s="485" t="s">
        <v>13</v>
      </c>
      <c r="AA121" s="486" t="s">
        <v>20</v>
      </c>
      <c r="AB121" s="487">
        <f t="shared" si="259"/>
        <v>2</v>
      </c>
      <c r="AC121" s="485" t="s">
        <v>33</v>
      </c>
      <c r="AD121" s="488" t="str">
        <f t="shared" ref="AD121" si="345">IFERROR(ROUNDDOWN(ROUND(L119*Q121,0),0)*AB121,"")</f>
        <v/>
      </c>
      <c r="AE121" s="489" t="str">
        <f t="shared" si="291"/>
        <v/>
      </c>
      <c r="AF121" s="490">
        <f t="shared" ref="AF121:AF184" si="346">IF(AND(N121="ベア加算なし",P121="ベア加算"),AD121,0)</f>
        <v>0</v>
      </c>
      <c r="AG121" s="369"/>
      <c r="AH121" s="370"/>
      <c r="AI121" s="371"/>
      <c r="AJ121" s="372"/>
      <c r="AK121" s="373"/>
      <c r="AL121" s="374"/>
      <c r="AM121" s="491" t="str">
        <f t="shared" ref="AM121" si="347">IF(AO119="","",IF(OR(N119="",AND(N121="ベア加算なし",P121="ベア加算",AG121=""),AND(OR(P119="処遇加算Ⅰ",P119="処遇加算Ⅱ"),AH119=""),AND(P119="処遇加算Ⅲ",AI119=""),AND(P119="処遇加算Ⅰ",AJ119=""),AND(OR(P120="特定加算Ⅰ",P120="特定加算Ⅱ"),AK120=""),AND(P120="特定加算Ⅰ",AL120="")),"！記入が必要な欄（緑色、水色、黄色のセル）に空欄があります。空欄を埋めてください。",""))</f>
        <v/>
      </c>
      <c r="AO121" s="492" t="str">
        <f>IF(K119&lt;&gt;"","P列・R列に色付け","")</f>
        <v/>
      </c>
      <c r="AP121" s="493"/>
      <c r="AQ121" s="493"/>
      <c r="AW121" s="494"/>
      <c r="AX121" s="453" t="str">
        <f>G119</f>
        <v/>
      </c>
    </row>
    <row r="122" spans="1:50" ht="32.1" customHeight="1">
      <c r="A122" s="1274">
        <v>37</v>
      </c>
      <c r="B122" s="1211" t="str">
        <f>IF(基本情報入力シート!C90="","",基本情報入力シート!C90)</f>
        <v/>
      </c>
      <c r="C122" s="1211"/>
      <c r="D122" s="1211"/>
      <c r="E122" s="1211"/>
      <c r="F122" s="1211"/>
      <c r="G122" s="1214" t="str">
        <f>IF(基本情報入力シート!M90="","",基本情報入力シート!M90)</f>
        <v/>
      </c>
      <c r="H122" s="1214" t="str">
        <f>IF(基本情報入力シート!R90="","",基本情報入力シート!R90)</f>
        <v/>
      </c>
      <c r="I122" s="1214" t="str">
        <f>IF(基本情報入力シート!W90="","",基本情報入力シート!W90)</f>
        <v/>
      </c>
      <c r="J122" s="1214" t="str">
        <f>IF(基本情報入力シート!X90="","",基本情報入力シート!X90)</f>
        <v/>
      </c>
      <c r="K122" s="1214" t="str">
        <f>IF(基本情報入力シート!Y90="","",基本情報入力シート!Y90)</f>
        <v/>
      </c>
      <c r="L122" s="1217" t="str">
        <f>IF(基本情報入力シート!AB90="","",基本情報入力シート!AB90)</f>
        <v/>
      </c>
      <c r="M122" s="457" t="s">
        <v>132</v>
      </c>
      <c r="N122" s="75"/>
      <c r="O122" s="458" t="str">
        <f>IFERROR(VLOOKUP(K122,【参考】数式用!$A$5:$J$37,MATCH(N122,【参考】数式用!$B$4:$J$4,0)+1,0),"")</f>
        <v/>
      </c>
      <c r="P122" s="75"/>
      <c r="Q122" s="458" t="str">
        <f>IFERROR(VLOOKUP(K122,【参考】数式用!$A$5:$J$37,MATCH(P122,【参考】数式用!$B$4:$J$4,0)+1,0),"")</f>
        <v/>
      </c>
      <c r="R122" s="459" t="s">
        <v>15</v>
      </c>
      <c r="S122" s="460">
        <v>6</v>
      </c>
      <c r="T122" s="126" t="s">
        <v>10</v>
      </c>
      <c r="U122" s="39">
        <v>4</v>
      </c>
      <c r="V122" s="126" t="s">
        <v>38</v>
      </c>
      <c r="W122" s="460">
        <v>6</v>
      </c>
      <c r="X122" s="126" t="s">
        <v>10</v>
      </c>
      <c r="Y122" s="39">
        <v>5</v>
      </c>
      <c r="Z122" s="126" t="s">
        <v>13</v>
      </c>
      <c r="AA122" s="461" t="s">
        <v>20</v>
      </c>
      <c r="AB122" s="462">
        <f t="shared" si="259"/>
        <v>2</v>
      </c>
      <c r="AC122" s="126" t="s">
        <v>33</v>
      </c>
      <c r="AD122" s="463" t="str">
        <f t="shared" ref="AD122" si="348">IFERROR(ROUNDDOWN(ROUND(L122*Q122,0),0)*AB122,"")</f>
        <v/>
      </c>
      <c r="AE122" s="464" t="str">
        <f t="shared" ref="AE122" si="349">IFERROR(ROUNDDOWN(ROUND(L122*(Q122-O122),0),0)*AB122,"")</f>
        <v/>
      </c>
      <c r="AF122" s="465"/>
      <c r="AG122" s="375"/>
      <c r="AH122" s="383"/>
      <c r="AI122" s="380"/>
      <c r="AJ122" s="381"/>
      <c r="AK122" s="361"/>
      <c r="AL122" s="362"/>
      <c r="AM122" s="466" t="str">
        <f t="shared" ref="AM122" si="350">IF(AO122="","",IF(Q122&lt;O122,"！加算の要件上は問題ありませんが、令和６年３月と比較して４・５月に加算率が下がる計画になっています。",""))</f>
        <v/>
      </c>
      <c r="AO122" s="467" t="str">
        <f>IF(K122&lt;&gt;"","P列・R列に色付け","")</f>
        <v/>
      </c>
      <c r="AP122" s="468" t="str">
        <f>IFERROR(VLOOKUP(K122,【参考】数式用!$AH$2:$AI$34,2,FALSE),"")</f>
        <v/>
      </c>
      <c r="AQ122" s="470" t="str">
        <f>P122&amp;P123&amp;P124</f>
        <v/>
      </c>
      <c r="AR122" s="468" t="str">
        <f t="shared" ref="AR122" si="351">IF(AF124&lt;&gt;0,IF(AG124="○","入力済","未入力"),"")</f>
        <v/>
      </c>
      <c r="AS122" s="469" t="str">
        <f>IF(OR(P122="処遇加算Ⅰ",P122="処遇加算Ⅱ"),IF(OR(AH122="○",AH122="令和６年度中に満たす"),"入力済","未入力"),"")</f>
        <v/>
      </c>
      <c r="AT122" s="470" t="str">
        <f>IF(P122="処遇加算Ⅲ",IF(AI122="○","入力済","未入力"),"")</f>
        <v/>
      </c>
      <c r="AU122" s="468" t="str">
        <f>IF(P122="処遇加算Ⅰ",IF(OR(AJ122="○",AJ122="令和６年度中に満たす"),"入力済","未入力"),"")</f>
        <v/>
      </c>
      <c r="AV122" s="468" t="str">
        <f t="shared" ref="AV122" si="352">IF(OR(P123="特定加算Ⅰ",P123="特定加算Ⅱ"),1,"")</f>
        <v/>
      </c>
      <c r="AW122" s="453" t="str">
        <f>IF(P123="特定加算Ⅰ",IF(AL123="","未入力","入力済"),"")</f>
        <v/>
      </c>
      <c r="AX122" s="453" t="str">
        <f>G122</f>
        <v/>
      </c>
    </row>
    <row r="123" spans="1:50" ht="32.1" customHeight="1">
      <c r="A123" s="1275"/>
      <c r="B123" s="1212"/>
      <c r="C123" s="1212"/>
      <c r="D123" s="1212"/>
      <c r="E123" s="1212"/>
      <c r="F123" s="1212"/>
      <c r="G123" s="1215"/>
      <c r="H123" s="1215"/>
      <c r="I123" s="1215"/>
      <c r="J123" s="1215"/>
      <c r="K123" s="1215"/>
      <c r="L123" s="1218"/>
      <c r="M123" s="471" t="s">
        <v>121</v>
      </c>
      <c r="N123" s="76"/>
      <c r="O123" s="472" t="str">
        <f>IFERROR(VLOOKUP(K122,【参考】数式用!$A$5:$J$37,MATCH(N123,【参考】数式用!$B$4:$J$4,0)+1,0),"")</f>
        <v/>
      </c>
      <c r="P123" s="76"/>
      <c r="Q123" s="472" t="str">
        <f>IFERROR(VLOOKUP(K122,【参考】数式用!$A$5:$J$37,MATCH(P123,【参考】数式用!$B$4:$J$4,0)+1,0),"")</f>
        <v/>
      </c>
      <c r="R123" s="97" t="s">
        <v>15</v>
      </c>
      <c r="S123" s="473">
        <v>6</v>
      </c>
      <c r="T123" s="98" t="s">
        <v>10</v>
      </c>
      <c r="U123" s="58">
        <v>4</v>
      </c>
      <c r="V123" s="98" t="s">
        <v>38</v>
      </c>
      <c r="W123" s="473">
        <v>6</v>
      </c>
      <c r="X123" s="98" t="s">
        <v>10</v>
      </c>
      <c r="Y123" s="58">
        <v>5</v>
      </c>
      <c r="Z123" s="98" t="s">
        <v>13</v>
      </c>
      <c r="AA123" s="474" t="s">
        <v>20</v>
      </c>
      <c r="AB123" s="475">
        <f t="shared" si="259"/>
        <v>2</v>
      </c>
      <c r="AC123" s="98" t="s">
        <v>33</v>
      </c>
      <c r="AD123" s="476" t="str">
        <f t="shared" ref="AD123" si="353">IFERROR(ROUNDDOWN(ROUND(L122*Q123,0),0)*AB123,"")</f>
        <v/>
      </c>
      <c r="AE123" s="477" t="str">
        <f t="shared" ref="AE123" si="354">IFERROR(ROUNDDOWN(ROUND(L122*(Q123-O123),0),0)*AB123,"")</f>
        <v/>
      </c>
      <c r="AF123" s="478"/>
      <c r="AG123" s="363"/>
      <c r="AH123" s="364"/>
      <c r="AI123" s="365"/>
      <c r="AJ123" s="366"/>
      <c r="AK123" s="367"/>
      <c r="AL123" s="368"/>
      <c r="AM123" s="479" t="str">
        <f t="shared" ref="AM123" si="355">IF(AO122="","",IF(OR(Y122=4,Y123=4,Y124=4),"！加算の要件上は問題ありませんが、算定期間の終わりが令和６年５月になっていません。区分変更の場合は、「基本情報入力シート」で同じ事業所を２行に分けて記入してください。",""))</f>
        <v/>
      </c>
      <c r="AN123" s="480"/>
      <c r="AO123" s="467" t="str">
        <f>IF(K122&lt;&gt;"","P列・R列に色付け","")</f>
        <v/>
      </c>
      <c r="AX123" s="453" t="str">
        <f>G122</f>
        <v/>
      </c>
    </row>
    <row r="124" spans="1:50" ht="32.1" customHeight="1" thickBot="1">
      <c r="A124" s="1276"/>
      <c r="B124" s="1213"/>
      <c r="C124" s="1213"/>
      <c r="D124" s="1213"/>
      <c r="E124" s="1213"/>
      <c r="F124" s="1213"/>
      <c r="G124" s="1216"/>
      <c r="H124" s="1216"/>
      <c r="I124" s="1216"/>
      <c r="J124" s="1216"/>
      <c r="K124" s="1216"/>
      <c r="L124" s="1219"/>
      <c r="M124" s="481" t="s">
        <v>114</v>
      </c>
      <c r="N124" s="79"/>
      <c r="O124" s="482" t="str">
        <f>IFERROR(VLOOKUP(K122,【参考】数式用!$A$5:$J$37,MATCH(N124,【参考】数式用!$B$4:$J$4,0)+1,0),"")</f>
        <v/>
      </c>
      <c r="P124" s="77"/>
      <c r="Q124" s="482" t="str">
        <f>IFERROR(VLOOKUP(K122,【参考】数式用!$A$5:$J$37,MATCH(P124,【参考】数式用!$B$4:$J$4,0)+1,0),"")</f>
        <v/>
      </c>
      <c r="R124" s="483" t="s">
        <v>15</v>
      </c>
      <c r="S124" s="484">
        <v>6</v>
      </c>
      <c r="T124" s="485" t="s">
        <v>10</v>
      </c>
      <c r="U124" s="59">
        <v>4</v>
      </c>
      <c r="V124" s="485" t="s">
        <v>38</v>
      </c>
      <c r="W124" s="484">
        <v>6</v>
      </c>
      <c r="X124" s="485" t="s">
        <v>10</v>
      </c>
      <c r="Y124" s="59">
        <v>5</v>
      </c>
      <c r="Z124" s="485" t="s">
        <v>13</v>
      </c>
      <c r="AA124" s="486" t="s">
        <v>20</v>
      </c>
      <c r="AB124" s="487">
        <f t="shared" si="259"/>
        <v>2</v>
      </c>
      <c r="AC124" s="485" t="s">
        <v>33</v>
      </c>
      <c r="AD124" s="488" t="str">
        <f t="shared" ref="AD124" si="356">IFERROR(ROUNDDOWN(ROUND(L122*Q124,0),0)*AB124,"")</f>
        <v/>
      </c>
      <c r="AE124" s="489" t="str">
        <f t="shared" ref="AE124" si="357">IFERROR(ROUNDDOWN(ROUND(L122*(Q124-O124),0),0)*AB124,"")</f>
        <v/>
      </c>
      <c r="AF124" s="490">
        <f t="shared" si="346"/>
        <v>0</v>
      </c>
      <c r="AG124" s="369"/>
      <c r="AH124" s="370"/>
      <c r="AI124" s="371"/>
      <c r="AJ124" s="372"/>
      <c r="AK124" s="373"/>
      <c r="AL124" s="374"/>
      <c r="AM124" s="491" t="str">
        <f t="shared" ref="AM124" si="358">IF(AO122="","",IF(OR(N122="",AND(N124="ベア加算なし",P124="ベア加算",AG124=""),AND(OR(P122="処遇加算Ⅰ",P122="処遇加算Ⅱ"),AH122=""),AND(P122="処遇加算Ⅲ",AI122=""),AND(P122="処遇加算Ⅰ",AJ122=""),AND(OR(P123="特定加算Ⅰ",P123="特定加算Ⅱ"),AK123=""),AND(P123="特定加算Ⅰ",AL123="")),"！記入が必要な欄（緑色、水色、黄色のセル）に空欄があります。空欄を埋めてください。",""))</f>
        <v/>
      </c>
      <c r="AO124" s="492" t="str">
        <f>IF(K122&lt;&gt;"","P列・R列に色付け","")</f>
        <v/>
      </c>
      <c r="AP124" s="493"/>
      <c r="AQ124" s="493"/>
      <c r="AW124" s="494"/>
      <c r="AX124" s="453" t="str">
        <f>G122</f>
        <v/>
      </c>
    </row>
    <row r="125" spans="1:50" ht="32.1" customHeight="1">
      <c r="A125" s="1274">
        <v>38</v>
      </c>
      <c r="B125" s="1211" t="str">
        <f>IF(基本情報入力シート!C91="","",基本情報入力シート!C91)</f>
        <v/>
      </c>
      <c r="C125" s="1211"/>
      <c r="D125" s="1211"/>
      <c r="E125" s="1211"/>
      <c r="F125" s="1211"/>
      <c r="G125" s="1214" t="str">
        <f>IF(基本情報入力シート!M91="","",基本情報入力シート!M91)</f>
        <v/>
      </c>
      <c r="H125" s="1214" t="str">
        <f>IF(基本情報入力シート!R91="","",基本情報入力シート!R91)</f>
        <v/>
      </c>
      <c r="I125" s="1214" t="str">
        <f>IF(基本情報入力シート!W91="","",基本情報入力シート!W91)</f>
        <v/>
      </c>
      <c r="J125" s="1214" t="str">
        <f>IF(基本情報入力シート!X91="","",基本情報入力シート!X91)</f>
        <v/>
      </c>
      <c r="K125" s="1214" t="str">
        <f>IF(基本情報入力シート!Y91="","",基本情報入力シート!Y91)</f>
        <v/>
      </c>
      <c r="L125" s="1217" t="str">
        <f>IF(基本情報入力シート!AB91="","",基本情報入力シート!AB91)</f>
        <v/>
      </c>
      <c r="M125" s="457" t="s">
        <v>132</v>
      </c>
      <c r="N125" s="75"/>
      <c r="O125" s="458" t="str">
        <f>IFERROR(VLOOKUP(K125,【参考】数式用!$A$5:$J$37,MATCH(N125,【参考】数式用!$B$4:$J$4,0)+1,0),"")</f>
        <v/>
      </c>
      <c r="P125" s="75"/>
      <c r="Q125" s="458" t="str">
        <f>IFERROR(VLOOKUP(K125,【参考】数式用!$A$5:$J$37,MATCH(P125,【参考】数式用!$B$4:$J$4,0)+1,0),"")</f>
        <v/>
      </c>
      <c r="R125" s="459" t="s">
        <v>15</v>
      </c>
      <c r="S125" s="460">
        <v>6</v>
      </c>
      <c r="T125" s="126" t="s">
        <v>10</v>
      </c>
      <c r="U125" s="39">
        <v>4</v>
      </c>
      <c r="V125" s="126" t="s">
        <v>38</v>
      </c>
      <c r="W125" s="460">
        <v>6</v>
      </c>
      <c r="X125" s="126" t="s">
        <v>10</v>
      </c>
      <c r="Y125" s="39">
        <v>5</v>
      </c>
      <c r="Z125" s="126" t="s">
        <v>13</v>
      </c>
      <c r="AA125" s="461" t="s">
        <v>20</v>
      </c>
      <c r="AB125" s="462">
        <f t="shared" si="259"/>
        <v>2</v>
      </c>
      <c r="AC125" s="126" t="s">
        <v>33</v>
      </c>
      <c r="AD125" s="463" t="str">
        <f t="shared" ref="AD125" si="359">IFERROR(ROUNDDOWN(ROUND(L125*Q125,0),0)*AB125,"")</f>
        <v/>
      </c>
      <c r="AE125" s="464" t="str">
        <f t="shared" si="272"/>
        <v/>
      </c>
      <c r="AF125" s="465"/>
      <c r="AG125" s="375"/>
      <c r="AH125" s="383"/>
      <c r="AI125" s="380"/>
      <c r="AJ125" s="381"/>
      <c r="AK125" s="361"/>
      <c r="AL125" s="362"/>
      <c r="AM125" s="466" t="str">
        <f t="shared" ref="AM125" si="360">IF(AO125="","",IF(Q125&lt;O125,"！加算の要件上は問題ありませんが、令和６年３月と比較して４・５月に加算率が下がる計画になっています。",""))</f>
        <v/>
      </c>
      <c r="AO125" s="467" t="str">
        <f>IF(K125&lt;&gt;"","P列・R列に色付け","")</f>
        <v/>
      </c>
      <c r="AP125" s="468" t="str">
        <f>IFERROR(VLOOKUP(K125,【参考】数式用!$AH$2:$AI$34,2,FALSE),"")</f>
        <v/>
      </c>
      <c r="AQ125" s="470" t="str">
        <f>P125&amp;P126&amp;P127</f>
        <v/>
      </c>
      <c r="AR125" s="468" t="str">
        <f t="shared" ref="AR125" si="361">IF(AF127&lt;&gt;0,IF(AG127="○","入力済","未入力"),"")</f>
        <v/>
      </c>
      <c r="AS125" s="469" t="str">
        <f>IF(OR(P125="処遇加算Ⅰ",P125="処遇加算Ⅱ"),IF(OR(AH125="○",AH125="令和６年度中に満たす"),"入力済","未入力"),"")</f>
        <v/>
      </c>
      <c r="AT125" s="470" t="str">
        <f>IF(P125="処遇加算Ⅲ",IF(AI125="○","入力済","未入力"),"")</f>
        <v/>
      </c>
      <c r="AU125" s="468" t="str">
        <f>IF(P125="処遇加算Ⅰ",IF(OR(AJ125="○",AJ125="令和６年度中に満たす"),"入力済","未入力"),"")</f>
        <v/>
      </c>
      <c r="AV125" s="468" t="str">
        <f t="shared" ref="AV125" si="362">IF(OR(P126="特定加算Ⅰ",P126="特定加算Ⅱ"),1,"")</f>
        <v/>
      </c>
      <c r="AW125" s="453" t="str">
        <f>IF(P126="特定加算Ⅰ",IF(AL126="","未入力","入力済"),"")</f>
        <v/>
      </c>
      <c r="AX125" s="453" t="str">
        <f>G125</f>
        <v/>
      </c>
    </row>
    <row r="126" spans="1:50" ht="32.1" customHeight="1">
      <c r="A126" s="1275"/>
      <c r="B126" s="1212"/>
      <c r="C126" s="1212"/>
      <c r="D126" s="1212"/>
      <c r="E126" s="1212"/>
      <c r="F126" s="1212"/>
      <c r="G126" s="1215"/>
      <c r="H126" s="1215"/>
      <c r="I126" s="1215"/>
      <c r="J126" s="1215"/>
      <c r="K126" s="1215"/>
      <c r="L126" s="1218"/>
      <c r="M126" s="471" t="s">
        <v>121</v>
      </c>
      <c r="N126" s="76"/>
      <c r="O126" s="472" t="str">
        <f>IFERROR(VLOOKUP(K125,【参考】数式用!$A$5:$J$37,MATCH(N126,【参考】数式用!$B$4:$J$4,0)+1,0),"")</f>
        <v/>
      </c>
      <c r="P126" s="76"/>
      <c r="Q126" s="472" t="str">
        <f>IFERROR(VLOOKUP(K125,【参考】数式用!$A$5:$J$37,MATCH(P126,【参考】数式用!$B$4:$J$4,0)+1,0),"")</f>
        <v/>
      </c>
      <c r="R126" s="97" t="s">
        <v>15</v>
      </c>
      <c r="S126" s="473">
        <v>6</v>
      </c>
      <c r="T126" s="98" t="s">
        <v>10</v>
      </c>
      <c r="U126" s="58">
        <v>4</v>
      </c>
      <c r="V126" s="98" t="s">
        <v>38</v>
      </c>
      <c r="W126" s="473">
        <v>6</v>
      </c>
      <c r="X126" s="98" t="s">
        <v>10</v>
      </c>
      <c r="Y126" s="58">
        <v>5</v>
      </c>
      <c r="Z126" s="98" t="s">
        <v>13</v>
      </c>
      <c r="AA126" s="474" t="s">
        <v>20</v>
      </c>
      <c r="AB126" s="475">
        <f t="shared" si="259"/>
        <v>2</v>
      </c>
      <c r="AC126" s="98" t="s">
        <v>33</v>
      </c>
      <c r="AD126" s="476" t="str">
        <f t="shared" ref="AD126" si="363">IFERROR(ROUNDDOWN(ROUND(L125*Q126,0),0)*AB126,"")</f>
        <v/>
      </c>
      <c r="AE126" s="477" t="str">
        <f t="shared" si="277"/>
        <v/>
      </c>
      <c r="AF126" s="478"/>
      <c r="AG126" s="363"/>
      <c r="AH126" s="364"/>
      <c r="AI126" s="365"/>
      <c r="AJ126" s="366"/>
      <c r="AK126" s="367"/>
      <c r="AL126" s="368"/>
      <c r="AM126" s="479" t="str">
        <f t="shared" ref="AM126" si="364">IF(AO125="","",IF(OR(Y125=4,Y126=4,Y127=4),"！加算の要件上は問題ありませんが、算定期間の終わりが令和６年５月になっていません。区分変更の場合は、「基本情報入力シート」で同じ事業所を２行に分けて記入してください。",""))</f>
        <v/>
      </c>
      <c r="AN126" s="480"/>
      <c r="AO126" s="467" t="str">
        <f>IF(K125&lt;&gt;"","P列・R列に色付け","")</f>
        <v/>
      </c>
      <c r="AX126" s="453" t="str">
        <f>G125</f>
        <v/>
      </c>
    </row>
    <row r="127" spans="1:50" ht="32.1" customHeight="1" thickBot="1">
      <c r="A127" s="1276"/>
      <c r="B127" s="1213"/>
      <c r="C127" s="1213"/>
      <c r="D127" s="1213"/>
      <c r="E127" s="1213"/>
      <c r="F127" s="1213"/>
      <c r="G127" s="1216"/>
      <c r="H127" s="1216"/>
      <c r="I127" s="1216"/>
      <c r="J127" s="1216"/>
      <c r="K127" s="1216"/>
      <c r="L127" s="1219"/>
      <c r="M127" s="481" t="s">
        <v>114</v>
      </c>
      <c r="N127" s="79"/>
      <c r="O127" s="482" t="str">
        <f>IFERROR(VLOOKUP(K125,【参考】数式用!$A$5:$J$37,MATCH(N127,【参考】数式用!$B$4:$J$4,0)+1,0),"")</f>
        <v/>
      </c>
      <c r="P127" s="77"/>
      <c r="Q127" s="482" t="str">
        <f>IFERROR(VLOOKUP(K125,【参考】数式用!$A$5:$J$37,MATCH(P127,【参考】数式用!$B$4:$J$4,0)+1,0),"")</f>
        <v/>
      </c>
      <c r="R127" s="483" t="s">
        <v>15</v>
      </c>
      <c r="S127" s="484">
        <v>6</v>
      </c>
      <c r="T127" s="485" t="s">
        <v>10</v>
      </c>
      <c r="U127" s="59">
        <v>4</v>
      </c>
      <c r="V127" s="485" t="s">
        <v>38</v>
      </c>
      <c r="W127" s="484">
        <v>6</v>
      </c>
      <c r="X127" s="485" t="s">
        <v>10</v>
      </c>
      <c r="Y127" s="59">
        <v>5</v>
      </c>
      <c r="Z127" s="485" t="s">
        <v>13</v>
      </c>
      <c r="AA127" s="486" t="s">
        <v>20</v>
      </c>
      <c r="AB127" s="487">
        <f t="shared" si="259"/>
        <v>2</v>
      </c>
      <c r="AC127" s="485" t="s">
        <v>33</v>
      </c>
      <c r="AD127" s="488" t="str">
        <f t="shared" ref="AD127" si="365">IFERROR(ROUNDDOWN(ROUND(L125*Q127,0),0)*AB127,"")</f>
        <v/>
      </c>
      <c r="AE127" s="489" t="str">
        <f t="shared" si="280"/>
        <v/>
      </c>
      <c r="AF127" s="490">
        <f t="shared" si="346"/>
        <v>0</v>
      </c>
      <c r="AG127" s="369"/>
      <c r="AH127" s="370"/>
      <c r="AI127" s="371"/>
      <c r="AJ127" s="372"/>
      <c r="AK127" s="373"/>
      <c r="AL127" s="374"/>
      <c r="AM127" s="491" t="str">
        <f t="shared" ref="AM127" si="366">IF(AO125="","",IF(OR(N125="",AND(N127="ベア加算なし",P127="ベア加算",AG127=""),AND(OR(P125="処遇加算Ⅰ",P125="処遇加算Ⅱ"),AH125=""),AND(P125="処遇加算Ⅲ",AI125=""),AND(P125="処遇加算Ⅰ",AJ125=""),AND(OR(P126="特定加算Ⅰ",P126="特定加算Ⅱ"),AK126=""),AND(P126="特定加算Ⅰ",AL126="")),"！記入が必要な欄（緑色、水色、黄色のセル）に空欄があります。空欄を埋めてください。",""))</f>
        <v/>
      </c>
      <c r="AO127" s="492" t="str">
        <f>IF(K125&lt;&gt;"","P列・R列に色付け","")</f>
        <v/>
      </c>
      <c r="AP127" s="493"/>
      <c r="AQ127" s="493"/>
      <c r="AW127" s="494"/>
      <c r="AX127" s="453" t="str">
        <f>G125</f>
        <v/>
      </c>
    </row>
    <row r="128" spans="1:50" ht="32.1" customHeight="1">
      <c r="A128" s="1274">
        <v>39</v>
      </c>
      <c r="B128" s="1211" t="str">
        <f>IF(基本情報入力シート!C92="","",基本情報入力シート!C92)</f>
        <v/>
      </c>
      <c r="C128" s="1211"/>
      <c r="D128" s="1211"/>
      <c r="E128" s="1211"/>
      <c r="F128" s="1211"/>
      <c r="G128" s="1214" t="str">
        <f>IF(基本情報入力シート!M92="","",基本情報入力シート!M92)</f>
        <v/>
      </c>
      <c r="H128" s="1214" t="str">
        <f>IF(基本情報入力シート!R92="","",基本情報入力シート!R92)</f>
        <v/>
      </c>
      <c r="I128" s="1214" t="str">
        <f>IF(基本情報入力シート!W92="","",基本情報入力シート!W92)</f>
        <v/>
      </c>
      <c r="J128" s="1214" t="str">
        <f>IF(基本情報入力シート!X92="","",基本情報入力シート!X92)</f>
        <v/>
      </c>
      <c r="K128" s="1214" t="str">
        <f>IF(基本情報入力シート!Y92="","",基本情報入力シート!Y92)</f>
        <v/>
      </c>
      <c r="L128" s="1217" t="str">
        <f>IF(基本情報入力シート!AB92="","",基本情報入力シート!AB92)</f>
        <v/>
      </c>
      <c r="M128" s="457" t="s">
        <v>132</v>
      </c>
      <c r="N128" s="75"/>
      <c r="O128" s="458" t="str">
        <f>IFERROR(VLOOKUP(K128,【参考】数式用!$A$5:$J$37,MATCH(N128,【参考】数式用!$B$4:$J$4,0)+1,0),"")</f>
        <v/>
      </c>
      <c r="P128" s="75"/>
      <c r="Q128" s="458" t="str">
        <f>IFERROR(VLOOKUP(K128,【参考】数式用!$A$5:$J$37,MATCH(P128,【参考】数式用!$B$4:$J$4,0)+1,0),"")</f>
        <v/>
      </c>
      <c r="R128" s="459" t="s">
        <v>15</v>
      </c>
      <c r="S128" s="460">
        <v>6</v>
      </c>
      <c r="T128" s="126" t="s">
        <v>10</v>
      </c>
      <c r="U128" s="39">
        <v>4</v>
      </c>
      <c r="V128" s="126" t="s">
        <v>38</v>
      </c>
      <c r="W128" s="460">
        <v>6</v>
      </c>
      <c r="X128" s="126" t="s">
        <v>10</v>
      </c>
      <c r="Y128" s="39">
        <v>5</v>
      </c>
      <c r="Z128" s="126" t="s">
        <v>13</v>
      </c>
      <c r="AA128" s="461" t="s">
        <v>20</v>
      </c>
      <c r="AB128" s="462">
        <f t="shared" si="259"/>
        <v>2</v>
      </c>
      <c r="AC128" s="126" t="s">
        <v>33</v>
      </c>
      <c r="AD128" s="463" t="str">
        <f t="shared" ref="AD128" si="367">IFERROR(ROUNDDOWN(ROUND(L128*Q128,0),0)*AB128,"")</f>
        <v/>
      </c>
      <c r="AE128" s="464" t="str">
        <f t="shared" si="283"/>
        <v/>
      </c>
      <c r="AF128" s="465"/>
      <c r="AG128" s="375"/>
      <c r="AH128" s="383"/>
      <c r="AI128" s="380"/>
      <c r="AJ128" s="381"/>
      <c r="AK128" s="361"/>
      <c r="AL128" s="362"/>
      <c r="AM128" s="466" t="str">
        <f t="shared" ref="AM128" si="368">IF(AO128="","",IF(Q128&lt;O128,"！加算の要件上は問題ありませんが、令和６年３月と比較して４・５月に加算率が下がる計画になっています。",""))</f>
        <v/>
      </c>
      <c r="AO128" s="467" t="str">
        <f>IF(K128&lt;&gt;"","P列・R列に色付け","")</f>
        <v/>
      </c>
      <c r="AP128" s="468" t="str">
        <f>IFERROR(VLOOKUP(K128,【参考】数式用!$AH$2:$AI$34,2,FALSE),"")</f>
        <v/>
      </c>
      <c r="AQ128" s="470" t="str">
        <f>P128&amp;P129&amp;P130</f>
        <v/>
      </c>
      <c r="AR128" s="468" t="str">
        <f t="shared" ref="AR128" si="369">IF(AF130&lt;&gt;0,IF(AG130="○","入力済","未入力"),"")</f>
        <v/>
      </c>
      <c r="AS128" s="469" t="str">
        <f>IF(OR(P128="処遇加算Ⅰ",P128="処遇加算Ⅱ"),IF(OR(AH128="○",AH128="令和６年度中に満たす"),"入力済","未入力"),"")</f>
        <v/>
      </c>
      <c r="AT128" s="470" t="str">
        <f>IF(P128="処遇加算Ⅲ",IF(AI128="○","入力済","未入力"),"")</f>
        <v/>
      </c>
      <c r="AU128" s="468" t="str">
        <f>IF(P128="処遇加算Ⅰ",IF(OR(AJ128="○",AJ128="令和６年度中に満たす"),"入力済","未入力"),"")</f>
        <v/>
      </c>
      <c r="AV128" s="468" t="str">
        <f t="shared" ref="AV128" si="370">IF(OR(P129="特定加算Ⅰ",P129="特定加算Ⅱ"),1,"")</f>
        <v/>
      </c>
      <c r="AW128" s="453" t="str">
        <f>IF(P129="特定加算Ⅰ",IF(AL129="","未入力","入力済"),"")</f>
        <v/>
      </c>
      <c r="AX128" s="453" t="str">
        <f>G128</f>
        <v/>
      </c>
    </row>
    <row r="129" spans="1:50" ht="32.1" customHeight="1">
      <c r="A129" s="1275"/>
      <c r="B129" s="1212"/>
      <c r="C129" s="1212"/>
      <c r="D129" s="1212"/>
      <c r="E129" s="1212"/>
      <c r="F129" s="1212"/>
      <c r="G129" s="1215"/>
      <c r="H129" s="1215"/>
      <c r="I129" s="1215"/>
      <c r="J129" s="1215"/>
      <c r="K129" s="1215"/>
      <c r="L129" s="1218"/>
      <c r="M129" s="471" t="s">
        <v>121</v>
      </c>
      <c r="N129" s="76"/>
      <c r="O129" s="472" t="str">
        <f>IFERROR(VLOOKUP(K128,【参考】数式用!$A$5:$J$37,MATCH(N129,【参考】数式用!$B$4:$J$4,0)+1,0),"")</f>
        <v/>
      </c>
      <c r="P129" s="76"/>
      <c r="Q129" s="472" t="str">
        <f>IFERROR(VLOOKUP(K128,【参考】数式用!$A$5:$J$37,MATCH(P129,【参考】数式用!$B$4:$J$4,0)+1,0),"")</f>
        <v/>
      </c>
      <c r="R129" s="97" t="s">
        <v>15</v>
      </c>
      <c r="S129" s="473">
        <v>6</v>
      </c>
      <c r="T129" s="98" t="s">
        <v>10</v>
      </c>
      <c r="U129" s="58">
        <v>4</v>
      </c>
      <c r="V129" s="98" t="s">
        <v>38</v>
      </c>
      <c r="W129" s="473">
        <v>6</v>
      </c>
      <c r="X129" s="98" t="s">
        <v>10</v>
      </c>
      <c r="Y129" s="58">
        <v>5</v>
      </c>
      <c r="Z129" s="98" t="s">
        <v>13</v>
      </c>
      <c r="AA129" s="474" t="s">
        <v>20</v>
      </c>
      <c r="AB129" s="475">
        <f t="shared" si="259"/>
        <v>2</v>
      </c>
      <c r="AC129" s="98" t="s">
        <v>33</v>
      </c>
      <c r="AD129" s="476" t="str">
        <f t="shared" ref="AD129" si="371">IFERROR(ROUNDDOWN(ROUND(L128*Q129,0),0)*AB129,"")</f>
        <v/>
      </c>
      <c r="AE129" s="477" t="str">
        <f t="shared" si="288"/>
        <v/>
      </c>
      <c r="AF129" s="478"/>
      <c r="AG129" s="363"/>
      <c r="AH129" s="364"/>
      <c r="AI129" s="365"/>
      <c r="AJ129" s="366"/>
      <c r="AK129" s="367"/>
      <c r="AL129" s="368"/>
      <c r="AM129" s="479" t="str">
        <f t="shared" ref="AM129" si="372">IF(AO128="","",IF(OR(Y128=4,Y129=4,Y130=4),"！加算の要件上は問題ありませんが、算定期間の終わりが令和６年５月になっていません。区分変更の場合は、「基本情報入力シート」で同じ事業所を２行に分けて記入してください。",""))</f>
        <v/>
      </c>
      <c r="AN129" s="480"/>
      <c r="AO129" s="467" t="str">
        <f>IF(K128&lt;&gt;"","P列・R列に色付け","")</f>
        <v/>
      </c>
      <c r="AX129" s="453" t="str">
        <f>G128</f>
        <v/>
      </c>
    </row>
    <row r="130" spans="1:50" ht="32.1" customHeight="1" thickBot="1">
      <c r="A130" s="1276"/>
      <c r="B130" s="1213"/>
      <c r="C130" s="1213"/>
      <c r="D130" s="1213"/>
      <c r="E130" s="1213"/>
      <c r="F130" s="1213"/>
      <c r="G130" s="1216"/>
      <c r="H130" s="1216"/>
      <c r="I130" s="1216"/>
      <c r="J130" s="1216"/>
      <c r="K130" s="1216"/>
      <c r="L130" s="1219"/>
      <c r="M130" s="481" t="s">
        <v>114</v>
      </c>
      <c r="N130" s="79"/>
      <c r="O130" s="482" t="str">
        <f>IFERROR(VLOOKUP(K128,【参考】数式用!$A$5:$J$37,MATCH(N130,【参考】数式用!$B$4:$J$4,0)+1,0),"")</f>
        <v/>
      </c>
      <c r="P130" s="77"/>
      <c r="Q130" s="482" t="str">
        <f>IFERROR(VLOOKUP(K128,【参考】数式用!$A$5:$J$37,MATCH(P130,【参考】数式用!$B$4:$J$4,0)+1,0),"")</f>
        <v/>
      </c>
      <c r="R130" s="483" t="s">
        <v>15</v>
      </c>
      <c r="S130" s="484">
        <v>6</v>
      </c>
      <c r="T130" s="485" t="s">
        <v>10</v>
      </c>
      <c r="U130" s="59">
        <v>4</v>
      </c>
      <c r="V130" s="485" t="s">
        <v>38</v>
      </c>
      <c r="W130" s="484">
        <v>6</v>
      </c>
      <c r="X130" s="485" t="s">
        <v>10</v>
      </c>
      <c r="Y130" s="59">
        <v>5</v>
      </c>
      <c r="Z130" s="485" t="s">
        <v>13</v>
      </c>
      <c r="AA130" s="486" t="s">
        <v>20</v>
      </c>
      <c r="AB130" s="487">
        <f t="shared" si="259"/>
        <v>2</v>
      </c>
      <c r="AC130" s="485" t="s">
        <v>33</v>
      </c>
      <c r="AD130" s="488" t="str">
        <f t="shared" ref="AD130" si="373">IFERROR(ROUNDDOWN(ROUND(L128*Q130,0),0)*AB130,"")</f>
        <v/>
      </c>
      <c r="AE130" s="489" t="str">
        <f t="shared" si="291"/>
        <v/>
      </c>
      <c r="AF130" s="490">
        <f t="shared" si="346"/>
        <v>0</v>
      </c>
      <c r="AG130" s="369"/>
      <c r="AH130" s="370"/>
      <c r="AI130" s="371"/>
      <c r="AJ130" s="372"/>
      <c r="AK130" s="373"/>
      <c r="AL130" s="374"/>
      <c r="AM130" s="491" t="str">
        <f t="shared" ref="AM130" si="374">IF(AO128="","",IF(OR(N128="",AND(N130="ベア加算なし",P130="ベア加算",AG130=""),AND(OR(P128="処遇加算Ⅰ",P128="処遇加算Ⅱ"),AH128=""),AND(P128="処遇加算Ⅲ",AI128=""),AND(P128="処遇加算Ⅰ",AJ128=""),AND(OR(P129="特定加算Ⅰ",P129="特定加算Ⅱ"),AK129=""),AND(P129="特定加算Ⅰ",AL129="")),"！記入が必要な欄（緑色、水色、黄色のセル）に空欄があります。空欄を埋めてください。",""))</f>
        <v/>
      </c>
      <c r="AO130" s="492" t="str">
        <f>IF(K128&lt;&gt;"","P列・R列に色付け","")</f>
        <v/>
      </c>
      <c r="AP130" s="493"/>
      <c r="AQ130" s="493"/>
      <c r="AW130" s="494"/>
      <c r="AX130" s="453" t="str">
        <f>G128</f>
        <v/>
      </c>
    </row>
    <row r="131" spans="1:50" ht="32.1" customHeight="1">
      <c r="A131" s="1274">
        <v>40</v>
      </c>
      <c r="B131" s="1211" t="str">
        <f>IF(基本情報入力シート!C93="","",基本情報入力シート!C93)</f>
        <v/>
      </c>
      <c r="C131" s="1211"/>
      <c r="D131" s="1211"/>
      <c r="E131" s="1211"/>
      <c r="F131" s="1211"/>
      <c r="G131" s="1214" t="str">
        <f>IF(基本情報入力シート!M93="","",基本情報入力シート!M93)</f>
        <v/>
      </c>
      <c r="H131" s="1214" t="str">
        <f>IF(基本情報入力シート!R93="","",基本情報入力シート!R93)</f>
        <v/>
      </c>
      <c r="I131" s="1214" t="str">
        <f>IF(基本情報入力シート!W93="","",基本情報入力シート!W93)</f>
        <v/>
      </c>
      <c r="J131" s="1214" t="str">
        <f>IF(基本情報入力シート!X93="","",基本情報入力シート!X93)</f>
        <v/>
      </c>
      <c r="K131" s="1214" t="str">
        <f>IF(基本情報入力シート!Y93="","",基本情報入力シート!Y93)</f>
        <v/>
      </c>
      <c r="L131" s="1217" t="str">
        <f>IF(基本情報入力シート!AB93="","",基本情報入力シート!AB93)</f>
        <v/>
      </c>
      <c r="M131" s="457" t="s">
        <v>132</v>
      </c>
      <c r="N131" s="75"/>
      <c r="O131" s="458" t="str">
        <f>IFERROR(VLOOKUP(K131,【参考】数式用!$A$5:$J$37,MATCH(N131,【参考】数式用!$B$4:$J$4,0)+1,0),"")</f>
        <v/>
      </c>
      <c r="P131" s="75"/>
      <c r="Q131" s="458" t="str">
        <f>IFERROR(VLOOKUP(K131,【参考】数式用!$A$5:$J$37,MATCH(P131,【参考】数式用!$B$4:$J$4,0)+1,0),"")</f>
        <v/>
      </c>
      <c r="R131" s="459" t="s">
        <v>15</v>
      </c>
      <c r="S131" s="460">
        <v>6</v>
      </c>
      <c r="T131" s="126" t="s">
        <v>10</v>
      </c>
      <c r="U131" s="39">
        <v>4</v>
      </c>
      <c r="V131" s="126" t="s">
        <v>38</v>
      </c>
      <c r="W131" s="460">
        <v>6</v>
      </c>
      <c r="X131" s="126" t="s">
        <v>10</v>
      </c>
      <c r="Y131" s="39">
        <v>5</v>
      </c>
      <c r="Z131" s="126" t="s">
        <v>13</v>
      </c>
      <c r="AA131" s="461" t="s">
        <v>20</v>
      </c>
      <c r="AB131" s="462">
        <f t="shared" si="259"/>
        <v>2</v>
      </c>
      <c r="AC131" s="126" t="s">
        <v>33</v>
      </c>
      <c r="AD131" s="463" t="str">
        <f t="shared" ref="AD131" si="375">IFERROR(ROUNDDOWN(ROUND(L131*Q131,0),0)*AB131,"")</f>
        <v/>
      </c>
      <c r="AE131" s="464" t="str">
        <f t="shared" ref="AE131" si="376">IFERROR(ROUNDDOWN(ROUND(L131*(Q131-O131),0),0)*AB131,"")</f>
        <v/>
      </c>
      <c r="AF131" s="465"/>
      <c r="AG131" s="375"/>
      <c r="AH131" s="383"/>
      <c r="AI131" s="380"/>
      <c r="AJ131" s="381"/>
      <c r="AK131" s="361"/>
      <c r="AL131" s="362"/>
      <c r="AM131" s="466" t="str">
        <f t="shared" ref="AM131" si="377">IF(AO131="","",IF(Q131&lt;O131,"！加算の要件上は問題ありませんが、令和６年３月と比較して４・５月に加算率が下がる計画になっています。",""))</f>
        <v/>
      </c>
      <c r="AO131" s="467" t="str">
        <f>IF(K131&lt;&gt;"","P列・R列に色付け","")</f>
        <v/>
      </c>
      <c r="AP131" s="468" t="str">
        <f>IFERROR(VLOOKUP(K131,【参考】数式用!$AH$2:$AI$34,2,FALSE),"")</f>
        <v/>
      </c>
      <c r="AQ131" s="470" t="str">
        <f>P131&amp;P132&amp;P133</f>
        <v/>
      </c>
      <c r="AR131" s="468" t="str">
        <f t="shared" ref="AR131" si="378">IF(AF133&lt;&gt;0,IF(AG133="○","入力済","未入力"),"")</f>
        <v/>
      </c>
      <c r="AS131" s="469" t="str">
        <f>IF(OR(P131="処遇加算Ⅰ",P131="処遇加算Ⅱ"),IF(OR(AH131="○",AH131="令和６年度中に満たす"),"入力済","未入力"),"")</f>
        <v/>
      </c>
      <c r="AT131" s="470" t="str">
        <f>IF(P131="処遇加算Ⅲ",IF(AI131="○","入力済","未入力"),"")</f>
        <v/>
      </c>
      <c r="AU131" s="468" t="str">
        <f>IF(P131="処遇加算Ⅰ",IF(OR(AJ131="○",AJ131="令和６年度中に満たす"),"入力済","未入力"),"")</f>
        <v/>
      </c>
      <c r="AV131" s="468" t="str">
        <f t="shared" ref="AV131" si="379">IF(OR(P132="特定加算Ⅰ",P132="特定加算Ⅱ"),1,"")</f>
        <v/>
      </c>
      <c r="AW131" s="453" t="str">
        <f>IF(P132="特定加算Ⅰ",IF(AL132="","未入力","入力済"),"")</f>
        <v/>
      </c>
      <c r="AX131" s="453" t="str">
        <f>G131</f>
        <v/>
      </c>
    </row>
    <row r="132" spans="1:50" ht="32.1" customHeight="1">
      <c r="A132" s="1275"/>
      <c r="B132" s="1212"/>
      <c r="C132" s="1212"/>
      <c r="D132" s="1212"/>
      <c r="E132" s="1212"/>
      <c r="F132" s="1212"/>
      <c r="G132" s="1215"/>
      <c r="H132" s="1215"/>
      <c r="I132" s="1215"/>
      <c r="J132" s="1215"/>
      <c r="K132" s="1215"/>
      <c r="L132" s="1218"/>
      <c r="M132" s="471" t="s">
        <v>121</v>
      </c>
      <c r="N132" s="76"/>
      <c r="O132" s="472" t="str">
        <f>IFERROR(VLOOKUP(K131,【参考】数式用!$A$5:$J$37,MATCH(N132,【参考】数式用!$B$4:$J$4,0)+1,0),"")</f>
        <v/>
      </c>
      <c r="P132" s="76"/>
      <c r="Q132" s="472" t="str">
        <f>IFERROR(VLOOKUP(K131,【参考】数式用!$A$5:$J$37,MATCH(P132,【参考】数式用!$B$4:$J$4,0)+1,0),"")</f>
        <v/>
      </c>
      <c r="R132" s="97" t="s">
        <v>15</v>
      </c>
      <c r="S132" s="473">
        <v>6</v>
      </c>
      <c r="T132" s="98" t="s">
        <v>10</v>
      </c>
      <c r="U132" s="58">
        <v>4</v>
      </c>
      <c r="V132" s="98" t="s">
        <v>38</v>
      </c>
      <c r="W132" s="473">
        <v>6</v>
      </c>
      <c r="X132" s="98" t="s">
        <v>10</v>
      </c>
      <c r="Y132" s="58">
        <v>5</v>
      </c>
      <c r="Z132" s="98" t="s">
        <v>13</v>
      </c>
      <c r="AA132" s="474" t="s">
        <v>20</v>
      </c>
      <c r="AB132" s="475">
        <f t="shared" si="259"/>
        <v>2</v>
      </c>
      <c r="AC132" s="98" t="s">
        <v>33</v>
      </c>
      <c r="AD132" s="476" t="str">
        <f t="shared" ref="AD132" si="380">IFERROR(ROUNDDOWN(ROUND(L131*Q132,0),0)*AB132,"")</f>
        <v/>
      </c>
      <c r="AE132" s="477" t="str">
        <f t="shared" ref="AE132" si="381">IFERROR(ROUNDDOWN(ROUND(L131*(Q132-O132),0),0)*AB132,"")</f>
        <v/>
      </c>
      <c r="AF132" s="478"/>
      <c r="AG132" s="363"/>
      <c r="AH132" s="364"/>
      <c r="AI132" s="365"/>
      <c r="AJ132" s="366"/>
      <c r="AK132" s="367"/>
      <c r="AL132" s="368"/>
      <c r="AM132" s="479" t="str">
        <f t="shared" ref="AM132" si="382">IF(AO131="","",IF(OR(Y131=4,Y132=4,Y133=4),"！加算の要件上は問題ありませんが、算定期間の終わりが令和６年５月になっていません。区分変更の場合は、「基本情報入力シート」で同じ事業所を２行に分けて記入してください。",""))</f>
        <v/>
      </c>
      <c r="AN132" s="480"/>
      <c r="AO132" s="467" t="str">
        <f>IF(K131&lt;&gt;"","P列・R列に色付け","")</f>
        <v/>
      </c>
      <c r="AX132" s="453" t="str">
        <f>G131</f>
        <v/>
      </c>
    </row>
    <row r="133" spans="1:50" ht="32.1" customHeight="1" thickBot="1">
      <c r="A133" s="1276"/>
      <c r="B133" s="1213"/>
      <c r="C133" s="1213"/>
      <c r="D133" s="1213"/>
      <c r="E133" s="1213"/>
      <c r="F133" s="1213"/>
      <c r="G133" s="1216"/>
      <c r="H133" s="1216"/>
      <c r="I133" s="1216"/>
      <c r="J133" s="1216"/>
      <c r="K133" s="1216"/>
      <c r="L133" s="1219"/>
      <c r="M133" s="481" t="s">
        <v>114</v>
      </c>
      <c r="N133" s="79"/>
      <c r="O133" s="482" t="str">
        <f>IFERROR(VLOOKUP(K131,【参考】数式用!$A$5:$J$37,MATCH(N133,【参考】数式用!$B$4:$J$4,0)+1,0),"")</f>
        <v/>
      </c>
      <c r="P133" s="77"/>
      <c r="Q133" s="482" t="str">
        <f>IFERROR(VLOOKUP(K131,【参考】数式用!$A$5:$J$37,MATCH(P133,【参考】数式用!$B$4:$J$4,0)+1,0),"")</f>
        <v/>
      </c>
      <c r="R133" s="483" t="s">
        <v>15</v>
      </c>
      <c r="S133" s="484">
        <v>6</v>
      </c>
      <c r="T133" s="485" t="s">
        <v>10</v>
      </c>
      <c r="U133" s="59">
        <v>4</v>
      </c>
      <c r="V133" s="485" t="s">
        <v>38</v>
      </c>
      <c r="W133" s="484">
        <v>6</v>
      </c>
      <c r="X133" s="485" t="s">
        <v>10</v>
      </c>
      <c r="Y133" s="59">
        <v>5</v>
      </c>
      <c r="Z133" s="485" t="s">
        <v>13</v>
      </c>
      <c r="AA133" s="486" t="s">
        <v>20</v>
      </c>
      <c r="AB133" s="487">
        <f t="shared" si="259"/>
        <v>2</v>
      </c>
      <c r="AC133" s="485" t="s">
        <v>33</v>
      </c>
      <c r="AD133" s="488" t="str">
        <f t="shared" ref="AD133" si="383">IFERROR(ROUNDDOWN(ROUND(L131*Q133,0),0)*AB133,"")</f>
        <v/>
      </c>
      <c r="AE133" s="489" t="str">
        <f t="shared" ref="AE133" si="384">IFERROR(ROUNDDOWN(ROUND(L131*(Q133-O133),0),0)*AB133,"")</f>
        <v/>
      </c>
      <c r="AF133" s="490">
        <f t="shared" si="346"/>
        <v>0</v>
      </c>
      <c r="AG133" s="369"/>
      <c r="AH133" s="370"/>
      <c r="AI133" s="371"/>
      <c r="AJ133" s="372"/>
      <c r="AK133" s="373"/>
      <c r="AL133" s="374"/>
      <c r="AM133" s="491" t="str">
        <f t="shared" ref="AM133" si="385">IF(AO131="","",IF(OR(N131="",AND(N133="ベア加算なし",P133="ベア加算",AG133=""),AND(OR(P131="処遇加算Ⅰ",P131="処遇加算Ⅱ"),AH131=""),AND(P131="処遇加算Ⅲ",AI131=""),AND(P131="処遇加算Ⅰ",AJ131=""),AND(OR(P132="特定加算Ⅰ",P132="特定加算Ⅱ"),AK132=""),AND(P132="特定加算Ⅰ",AL132="")),"！記入が必要な欄（緑色、水色、黄色のセル）に空欄があります。空欄を埋めてください。",""))</f>
        <v/>
      </c>
      <c r="AO133" s="492" t="str">
        <f>IF(K131&lt;&gt;"","P列・R列に色付け","")</f>
        <v/>
      </c>
      <c r="AP133" s="493"/>
      <c r="AQ133" s="493"/>
      <c r="AW133" s="494"/>
      <c r="AX133" s="453" t="str">
        <f>G131</f>
        <v/>
      </c>
    </row>
    <row r="134" spans="1:50" ht="32.1" customHeight="1">
      <c r="A134" s="1274">
        <v>41</v>
      </c>
      <c r="B134" s="1211" t="str">
        <f>IF(基本情報入力シート!C94="","",基本情報入力シート!C94)</f>
        <v/>
      </c>
      <c r="C134" s="1211"/>
      <c r="D134" s="1211"/>
      <c r="E134" s="1211"/>
      <c r="F134" s="1211"/>
      <c r="G134" s="1214" t="str">
        <f>IF(基本情報入力シート!M94="","",基本情報入力シート!M94)</f>
        <v/>
      </c>
      <c r="H134" s="1214" t="str">
        <f>IF(基本情報入力シート!R94="","",基本情報入力シート!R94)</f>
        <v/>
      </c>
      <c r="I134" s="1214" t="str">
        <f>IF(基本情報入力シート!W94="","",基本情報入力シート!W94)</f>
        <v/>
      </c>
      <c r="J134" s="1214" t="str">
        <f>IF(基本情報入力シート!X94="","",基本情報入力シート!X94)</f>
        <v/>
      </c>
      <c r="K134" s="1214" t="str">
        <f>IF(基本情報入力シート!Y94="","",基本情報入力シート!Y94)</f>
        <v/>
      </c>
      <c r="L134" s="1217" t="str">
        <f>IF(基本情報入力シート!AB94="","",基本情報入力シート!AB94)</f>
        <v/>
      </c>
      <c r="M134" s="457" t="s">
        <v>132</v>
      </c>
      <c r="N134" s="75"/>
      <c r="O134" s="458" t="str">
        <f>IFERROR(VLOOKUP(K134,【参考】数式用!$A$5:$J$37,MATCH(N134,【参考】数式用!$B$4:$J$4,0)+1,0),"")</f>
        <v/>
      </c>
      <c r="P134" s="75"/>
      <c r="Q134" s="458" t="str">
        <f>IFERROR(VLOOKUP(K134,【参考】数式用!$A$5:$J$37,MATCH(P134,【参考】数式用!$B$4:$J$4,0)+1,0),"")</f>
        <v/>
      </c>
      <c r="R134" s="459" t="s">
        <v>15</v>
      </c>
      <c r="S134" s="460">
        <v>6</v>
      </c>
      <c r="T134" s="126" t="s">
        <v>10</v>
      </c>
      <c r="U134" s="39">
        <v>4</v>
      </c>
      <c r="V134" s="126" t="s">
        <v>38</v>
      </c>
      <c r="W134" s="460">
        <v>6</v>
      </c>
      <c r="X134" s="126" t="s">
        <v>10</v>
      </c>
      <c r="Y134" s="39">
        <v>5</v>
      </c>
      <c r="Z134" s="126" t="s">
        <v>13</v>
      </c>
      <c r="AA134" s="461" t="s">
        <v>20</v>
      </c>
      <c r="AB134" s="462">
        <f t="shared" si="259"/>
        <v>2</v>
      </c>
      <c r="AC134" s="126" t="s">
        <v>33</v>
      </c>
      <c r="AD134" s="463" t="str">
        <f t="shared" ref="AD134" si="386">IFERROR(ROUNDDOWN(ROUND(L134*Q134,0),0)*AB134,"")</f>
        <v/>
      </c>
      <c r="AE134" s="464" t="str">
        <f>IFERROR(ROUNDDOWN(ROUND(L134*(Q134-O134),0),0)*AB134,"")</f>
        <v/>
      </c>
      <c r="AF134" s="465"/>
      <c r="AG134" s="375"/>
      <c r="AH134" s="383"/>
      <c r="AI134" s="380"/>
      <c r="AJ134" s="381"/>
      <c r="AK134" s="361"/>
      <c r="AL134" s="362"/>
      <c r="AM134" s="466" t="str">
        <f t="shared" ref="AM134" si="387">IF(AO134="","",IF(Q134&lt;O134,"！加算の要件上は問題ありませんが、令和６年３月と比較して４・５月に加算率が下がる計画になっています。",""))</f>
        <v/>
      </c>
      <c r="AO134" s="467" t="str">
        <f>IF(K134&lt;&gt;"","P列・R列に色付け","")</f>
        <v/>
      </c>
      <c r="AP134" s="468" t="str">
        <f>IFERROR(VLOOKUP(K134,【参考】数式用!$AH$2:$AI$34,2,FALSE),"")</f>
        <v/>
      </c>
      <c r="AQ134" s="470" t="str">
        <f>P134&amp;P135&amp;P136</f>
        <v/>
      </c>
      <c r="AR134" s="468" t="str">
        <f t="shared" ref="AR134" si="388">IF(AF136&lt;&gt;0,IF(AG136="○","入力済","未入力"),"")</f>
        <v/>
      </c>
      <c r="AS134" s="469" t="str">
        <f>IF(OR(P134="処遇加算Ⅰ",P134="処遇加算Ⅱ"),IF(OR(AH134="○",AH134="令和６年度中に満たす"),"入力済","未入力"),"")</f>
        <v/>
      </c>
      <c r="AT134" s="470" t="str">
        <f>IF(P134="処遇加算Ⅲ",IF(AI134="○","入力済","未入力"),"")</f>
        <v/>
      </c>
      <c r="AU134" s="468" t="str">
        <f>IF(P134="処遇加算Ⅰ",IF(OR(AJ134="○",AJ134="令和６年度中に満たす"),"入力済","未入力"),"")</f>
        <v/>
      </c>
      <c r="AV134" s="468" t="str">
        <f t="shared" ref="AV134" si="389">IF(OR(P135="特定加算Ⅰ",P135="特定加算Ⅱ"),1,"")</f>
        <v/>
      </c>
      <c r="AW134" s="453" t="str">
        <f>IF(P135="特定加算Ⅰ",IF(AL135="","未入力","入力済"),"")</f>
        <v/>
      </c>
      <c r="AX134" s="453" t="str">
        <f>G134</f>
        <v/>
      </c>
    </row>
    <row r="135" spans="1:50" ht="32.1" customHeight="1">
      <c r="A135" s="1275"/>
      <c r="B135" s="1212"/>
      <c r="C135" s="1212"/>
      <c r="D135" s="1212"/>
      <c r="E135" s="1212"/>
      <c r="F135" s="1212"/>
      <c r="G135" s="1215"/>
      <c r="H135" s="1215"/>
      <c r="I135" s="1215"/>
      <c r="J135" s="1215"/>
      <c r="K135" s="1215"/>
      <c r="L135" s="1218"/>
      <c r="M135" s="471" t="s">
        <v>121</v>
      </c>
      <c r="N135" s="76"/>
      <c r="O135" s="472" t="str">
        <f>IFERROR(VLOOKUP(K134,【参考】数式用!$A$5:$J$37,MATCH(N135,【参考】数式用!$B$4:$J$4,0)+1,0),"")</f>
        <v/>
      </c>
      <c r="P135" s="76"/>
      <c r="Q135" s="472" t="str">
        <f>IFERROR(VLOOKUP(K134,【参考】数式用!$A$5:$J$37,MATCH(P135,【参考】数式用!$B$4:$J$4,0)+1,0),"")</f>
        <v/>
      </c>
      <c r="R135" s="97" t="s">
        <v>15</v>
      </c>
      <c r="S135" s="473">
        <v>6</v>
      </c>
      <c r="T135" s="98" t="s">
        <v>10</v>
      </c>
      <c r="U135" s="58">
        <v>4</v>
      </c>
      <c r="V135" s="98" t="s">
        <v>38</v>
      </c>
      <c r="W135" s="473">
        <v>6</v>
      </c>
      <c r="X135" s="98" t="s">
        <v>10</v>
      </c>
      <c r="Y135" s="58">
        <v>5</v>
      </c>
      <c r="Z135" s="98" t="s">
        <v>13</v>
      </c>
      <c r="AA135" s="474" t="s">
        <v>20</v>
      </c>
      <c r="AB135" s="475">
        <f t="shared" si="259"/>
        <v>2</v>
      </c>
      <c r="AC135" s="98" t="s">
        <v>33</v>
      </c>
      <c r="AD135" s="476" t="str">
        <f t="shared" ref="AD135" si="390">IFERROR(ROUNDDOWN(ROUND(L134*Q135,0),0)*AB135,"")</f>
        <v/>
      </c>
      <c r="AE135" s="477" t="str">
        <f t="shared" si="277"/>
        <v/>
      </c>
      <c r="AF135" s="478"/>
      <c r="AG135" s="363"/>
      <c r="AH135" s="364"/>
      <c r="AI135" s="365"/>
      <c r="AJ135" s="366"/>
      <c r="AK135" s="367"/>
      <c r="AL135" s="368"/>
      <c r="AM135" s="479" t="str">
        <f t="shared" ref="AM135" si="391">IF(AO134="","",IF(OR(Y134=4,Y135=4,Y136=4),"！加算の要件上は問題ありませんが、算定期間の終わりが令和６年５月になっていません。区分変更の場合は、「基本情報入力シート」で同じ事業所を２行に分けて記入してください。",""))</f>
        <v/>
      </c>
      <c r="AN135" s="480"/>
      <c r="AO135" s="467" t="str">
        <f>IF(K134&lt;&gt;"","P列・R列に色付け","")</f>
        <v/>
      </c>
      <c r="AX135" s="453" t="str">
        <f>G134</f>
        <v/>
      </c>
    </row>
    <row r="136" spans="1:50" ht="32.1" customHeight="1" thickBot="1">
      <c r="A136" s="1276"/>
      <c r="B136" s="1213"/>
      <c r="C136" s="1213"/>
      <c r="D136" s="1213"/>
      <c r="E136" s="1213"/>
      <c r="F136" s="1213"/>
      <c r="G136" s="1216"/>
      <c r="H136" s="1216"/>
      <c r="I136" s="1216"/>
      <c r="J136" s="1216"/>
      <c r="K136" s="1216"/>
      <c r="L136" s="1219"/>
      <c r="M136" s="481" t="s">
        <v>114</v>
      </c>
      <c r="N136" s="79"/>
      <c r="O136" s="482" t="str">
        <f>IFERROR(VLOOKUP(K134,【参考】数式用!$A$5:$J$37,MATCH(N136,【参考】数式用!$B$4:$J$4,0)+1,0),"")</f>
        <v/>
      </c>
      <c r="P136" s="77"/>
      <c r="Q136" s="482" t="str">
        <f>IFERROR(VLOOKUP(K134,【参考】数式用!$A$5:$J$37,MATCH(P136,【参考】数式用!$B$4:$J$4,0)+1,0),"")</f>
        <v/>
      </c>
      <c r="R136" s="483" t="s">
        <v>15</v>
      </c>
      <c r="S136" s="484">
        <v>6</v>
      </c>
      <c r="T136" s="485" t="s">
        <v>10</v>
      </c>
      <c r="U136" s="59">
        <v>4</v>
      </c>
      <c r="V136" s="485" t="s">
        <v>38</v>
      </c>
      <c r="W136" s="484">
        <v>6</v>
      </c>
      <c r="X136" s="485" t="s">
        <v>10</v>
      </c>
      <c r="Y136" s="59">
        <v>5</v>
      </c>
      <c r="Z136" s="485" t="s">
        <v>13</v>
      </c>
      <c r="AA136" s="486" t="s">
        <v>20</v>
      </c>
      <c r="AB136" s="487">
        <f t="shared" si="259"/>
        <v>2</v>
      </c>
      <c r="AC136" s="485" t="s">
        <v>33</v>
      </c>
      <c r="AD136" s="488" t="str">
        <f t="shared" ref="AD136" si="392">IFERROR(ROUNDDOWN(ROUND(L134*Q136,0),0)*AB136,"")</f>
        <v/>
      </c>
      <c r="AE136" s="489" t="str">
        <f t="shared" si="280"/>
        <v/>
      </c>
      <c r="AF136" s="490">
        <f t="shared" si="346"/>
        <v>0</v>
      </c>
      <c r="AG136" s="369"/>
      <c r="AH136" s="370"/>
      <c r="AI136" s="371"/>
      <c r="AJ136" s="372"/>
      <c r="AK136" s="373"/>
      <c r="AL136" s="374"/>
      <c r="AM136" s="491" t="str">
        <f t="shared" ref="AM136" si="393">IF(AO134="","",IF(OR(N134="",AND(N136="ベア加算なし",P136="ベア加算",AG136=""),AND(OR(P134="処遇加算Ⅰ",P134="処遇加算Ⅱ"),AH134=""),AND(P134="処遇加算Ⅲ",AI134=""),AND(P134="処遇加算Ⅰ",AJ134=""),AND(OR(P135="特定加算Ⅰ",P135="特定加算Ⅱ"),AK135=""),AND(P135="特定加算Ⅰ",AL135="")),"！記入が必要な欄（緑色、水色、黄色のセル）に空欄があります。空欄を埋めてください。",""))</f>
        <v/>
      </c>
      <c r="AO136" s="492" t="str">
        <f>IF(K134&lt;&gt;"","P列・R列に色付け","")</f>
        <v/>
      </c>
      <c r="AP136" s="493"/>
      <c r="AQ136" s="493"/>
      <c r="AW136" s="494"/>
      <c r="AX136" s="453" t="str">
        <f>G134</f>
        <v/>
      </c>
    </row>
    <row r="137" spans="1:50" ht="32.1" customHeight="1">
      <c r="A137" s="1274">
        <v>42</v>
      </c>
      <c r="B137" s="1211" t="str">
        <f>IF(基本情報入力シート!C95="","",基本情報入力シート!C95)</f>
        <v/>
      </c>
      <c r="C137" s="1211"/>
      <c r="D137" s="1211"/>
      <c r="E137" s="1211"/>
      <c r="F137" s="1211"/>
      <c r="G137" s="1214" t="str">
        <f>IF(基本情報入力シート!M95="","",基本情報入力シート!M95)</f>
        <v/>
      </c>
      <c r="H137" s="1214" t="str">
        <f>IF(基本情報入力シート!R95="","",基本情報入力シート!R95)</f>
        <v/>
      </c>
      <c r="I137" s="1214" t="str">
        <f>IF(基本情報入力シート!W95="","",基本情報入力シート!W95)</f>
        <v/>
      </c>
      <c r="J137" s="1214" t="str">
        <f>IF(基本情報入力シート!X95="","",基本情報入力シート!X95)</f>
        <v/>
      </c>
      <c r="K137" s="1214" t="str">
        <f>IF(基本情報入力シート!Y95="","",基本情報入力シート!Y95)</f>
        <v/>
      </c>
      <c r="L137" s="1217" t="str">
        <f>IF(基本情報入力シート!AB95="","",基本情報入力シート!AB95)</f>
        <v/>
      </c>
      <c r="M137" s="457" t="s">
        <v>132</v>
      </c>
      <c r="N137" s="75"/>
      <c r="O137" s="458" t="str">
        <f>IFERROR(VLOOKUP(K137,【参考】数式用!$A$5:$J$37,MATCH(N137,【参考】数式用!$B$4:$J$4,0)+1,0),"")</f>
        <v/>
      </c>
      <c r="P137" s="75"/>
      <c r="Q137" s="458" t="str">
        <f>IFERROR(VLOOKUP(K137,【参考】数式用!$A$5:$J$37,MATCH(P137,【参考】数式用!$B$4:$J$4,0)+1,0),"")</f>
        <v/>
      </c>
      <c r="R137" s="459" t="s">
        <v>15</v>
      </c>
      <c r="S137" s="460">
        <v>6</v>
      </c>
      <c r="T137" s="126" t="s">
        <v>10</v>
      </c>
      <c r="U137" s="39">
        <v>4</v>
      </c>
      <c r="V137" s="126" t="s">
        <v>38</v>
      </c>
      <c r="W137" s="460">
        <v>6</v>
      </c>
      <c r="X137" s="126" t="s">
        <v>10</v>
      </c>
      <c r="Y137" s="39">
        <v>5</v>
      </c>
      <c r="Z137" s="126" t="s">
        <v>13</v>
      </c>
      <c r="AA137" s="461" t="s">
        <v>20</v>
      </c>
      <c r="AB137" s="462">
        <f t="shared" si="259"/>
        <v>2</v>
      </c>
      <c r="AC137" s="126" t="s">
        <v>33</v>
      </c>
      <c r="AD137" s="463" t="str">
        <f t="shared" ref="AD137" si="394">IFERROR(ROUNDDOWN(ROUND(L137*Q137,0),0)*AB137,"")</f>
        <v/>
      </c>
      <c r="AE137" s="464" t="str">
        <f t="shared" si="283"/>
        <v/>
      </c>
      <c r="AF137" s="465"/>
      <c r="AG137" s="375"/>
      <c r="AH137" s="383"/>
      <c r="AI137" s="380"/>
      <c r="AJ137" s="381"/>
      <c r="AK137" s="361"/>
      <c r="AL137" s="362"/>
      <c r="AM137" s="466" t="str">
        <f t="shared" ref="AM137" si="395">IF(AO137="","",IF(Q137&lt;O137,"！加算の要件上は問題ありませんが、令和６年３月と比較して４・５月に加算率が下がる計画になっています。",""))</f>
        <v/>
      </c>
      <c r="AO137" s="467" t="str">
        <f>IF(K137&lt;&gt;"","P列・R列に色付け","")</f>
        <v/>
      </c>
      <c r="AP137" s="468" t="str">
        <f>IFERROR(VLOOKUP(K137,【参考】数式用!$AH$2:$AI$34,2,FALSE),"")</f>
        <v/>
      </c>
      <c r="AQ137" s="470" t="str">
        <f>P137&amp;P138&amp;P139</f>
        <v/>
      </c>
      <c r="AR137" s="468" t="str">
        <f t="shared" ref="AR137" si="396">IF(AF139&lt;&gt;0,IF(AG139="○","入力済","未入力"),"")</f>
        <v/>
      </c>
      <c r="AS137" s="469" t="str">
        <f>IF(OR(P137="処遇加算Ⅰ",P137="処遇加算Ⅱ"),IF(OR(AH137="○",AH137="令和６年度中に満たす"),"入力済","未入力"),"")</f>
        <v/>
      </c>
      <c r="AT137" s="470" t="str">
        <f>IF(P137="処遇加算Ⅲ",IF(AI137="○","入力済","未入力"),"")</f>
        <v/>
      </c>
      <c r="AU137" s="468" t="str">
        <f>IF(P137="処遇加算Ⅰ",IF(OR(AJ137="○",AJ137="令和６年度中に満たす"),"入力済","未入力"),"")</f>
        <v/>
      </c>
      <c r="AV137" s="468" t="str">
        <f t="shared" ref="AV137" si="397">IF(OR(P138="特定加算Ⅰ",P138="特定加算Ⅱ"),1,"")</f>
        <v/>
      </c>
      <c r="AW137" s="453" t="str">
        <f>IF(P138="特定加算Ⅰ",IF(AL138="","未入力","入力済"),"")</f>
        <v/>
      </c>
      <c r="AX137" s="453" t="str">
        <f>G137</f>
        <v/>
      </c>
    </row>
    <row r="138" spans="1:50" ht="32.1" customHeight="1">
      <c r="A138" s="1275"/>
      <c r="B138" s="1212"/>
      <c r="C138" s="1212"/>
      <c r="D138" s="1212"/>
      <c r="E138" s="1212"/>
      <c r="F138" s="1212"/>
      <c r="G138" s="1215"/>
      <c r="H138" s="1215"/>
      <c r="I138" s="1215"/>
      <c r="J138" s="1215"/>
      <c r="K138" s="1215"/>
      <c r="L138" s="1218"/>
      <c r="M138" s="471" t="s">
        <v>121</v>
      </c>
      <c r="N138" s="76"/>
      <c r="O138" s="472" t="str">
        <f>IFERROR(VLOOKUP(K137,【参考】数式用!$A$5:$J$37,MATCH(N138,【参考】数式用!$B$4:$J$4,0)+1,0),"")</f>
        <v/>
      </c>
      <c r="P138" s="76"/>
      <c r="Q138" s="472" t="str">
        <f>IFERROR(VLOOKUP(K137,【参考】数式用!$A$5:$J$37,MATCH(P138,【参考】数式用!$B$4:$J$4,0)+1,0),"")</f>
        <v/>
      </c>
      <c r="R138" s="97" t="s">
        <v>15</v>
      </c>
      <c r="S138" s="473">
        <v>6</v>
      </c>
      <c r="T138" s="98" t="s">
        <v>10</v>
      </c>
      <c r="U138" s="58">
        <v>4</v>
      </c>
      <c r="V138" s="98" t="s">
        <v>38</v>
      </c>
      <c r="W138" s="473">
        <v>6</v>
      </c>
      <c r="X138" s="98" t="s">
        <v>10</v>
      </c>
      <c r="Y138" s="58">
        <v>5</v>
      </c>
      <c r="Z138" s="98" t="s">
        <v>13</v>
      </c>
      <c r="AA138" s="474" t="s">
        <v>20</v>
      </c>
      <c r="AB138" s="475">
        <f t="shared" si="259"/>
        <v>2</v>
      </c>
      <c r="AC138" s="98" t="s">
        <v>33</v>
      </c>
      <c r="AD138" s="476" t="str">
        <f t="shared" ref="AD138" si="398">IFERROR(ROUNDDOWN(ROUND(L137*Q138,0),0)*AB138,"")</f>
        <v/>
      </c>
      <c r="AE138" s="477" t="str">
        <f t="shared" si="288"/>
        <v/>
      </c>
      <c r="AF138" s="478"/>
      <c r="AG138" s="363"/>
      <c r="AH138" s="364"/>
      <c r="AI138" s="365"/>
      <c r="AJ138" s="366"/>
      <c r="AK138" s="367"/>
      <c r="AL138" s="368"/>
      <c r="AM138" s="479" t="str">
        <f t="shared" ref="AM138" si="399">IF(AO137="","",IF(OR(Y137=4,Y138=4,Y139=4),"！加算の要件上は問題ありませんが、算定期間の終わりが令和６年５月になっていません。区分変更の場合は、「基本情報入力シート」で同じ事業所を２行に分けて記入してください。",""))</f>
        <v/>
      </c>
      <c r="AN138" s="480"/>
      <c r="AO138" s="467" t="str">
        <f>IF(K137&lt;&gt;"","P列・R列に色付け","")</f>
        <v/>
      </c>
      <c r="AX138" s="453" t="str">
        <f>G137</f>
        <v/>
      </c>
    </row>
    <row r="139" spans="1:50" ht="32.1" customHeight="1" thickBot="1">
      <c r="A139" s="1276"/>
      <c r="B139" s="1213"/>
      <c r="C139" s="1213"/>
      <c r="D139" s="1213"/>
      <c r="E139" s="1213"/>
      <c r="F139" s="1213"/>
      <c r="G139" s="1216"/>
      <c r="H139" s="1216"/>
      <c r="I139" s="1216"/>
      <c r="J139" s="1216"/>
      <c r="K139" s="1216"/>
      <c r="L139" s="1219"/>
      <c r="M139" s="481" t="s">
        <v>114</v>
      </c>
      <c r="N139" s="79"/>
      <c r="O139" s="482" t="str">
        <f>IFERROR(VLOOKUP(K137,【参考】数式用!$A$5:$J$37,MATCH(N139,【参考】数式用!$B$4:$J$4,0)+1,0),"")</f>
        <v/>
      </c>
      <c r="P139" s="77"/>
      <c r="Q139" s="482" t="str">
        <f>IFERROR(VLOOKUP(K137,【参考】数式用!$A$5:$J$37,MATCH(P139,【参考】数式用!$B$4:$J$4,0)+1,0),"")</f>
        <v/>
      </c>
      <c r="R139" s="483" t="s">
        <v>15</v>
      </c>
      <c r="S139" s="484">
        <v>6</v>
      </c>
      <c r="T139" s="485" t="s">
        <v>10</v>
      </c>
      <c r="U139" s="59">
        <v>4</v>
      </c>
      <c r="V139" s="485" t="s">
        <v>38</v>
      </c>
      <c r="W139" s="484">
        <v>6</v>
      </c>
      <c r="X139" s="485" t="s">
        <v>10</v>
      </c>
      <c r="Y139" s="59">
        <v>5</v>
      </c>
      <c r="Z139" s="485" t="s">
        <v>13</v>
      </c>
      <c r="AA139" s="486" t="s">
        <v>20</v>
      </c>
      <c r="AB139" s="487">
        <f t="shared" si="259"/>
        <v>2</v>
      </c>
      <c r="AC139" s="485" t="s">
        <v>33</v>
      </c>
      <c r="AD139" s="488" t="str">
        <f t="shared" ref="AD139" si="400">IFERROR(ROUNDDOWN(ROUND(L137*Q139,0),0)*AB139,"")</f>
        <v/>
      </c>
      <c r="AE139" s="489" t="str">
        <f t="shared" si="291"/>
        <v/>
      </c>
      <c r="AF139" s="490">
        <f t="shared" si="346"/>
        <v>0</v>
      </c>
      <c r="AG139" s="369"/>
      <c r="AH139" s="370"/>
      <c r="AI139" s="371"/>
      <c r="AJ139" s="372"/>
      <c r="AK139" s="373"/>
      <c r="AL139" s="374"/>
      <c r="AM139" s="491" t="str">
        <f t="shared" ref="AM139" si="401">IF(AO137="","",IF(OR(N137="",AND(N139="ベア加算なし",P139="ベア加算",AG139=""),AND(OR(P137="処遇加算Ⅰ",P137="処遇加算Ⅱ"),AH137=""),AND(P137="処遇加算Ⅲ",AI137=""),AND(P137="処遇加算Ⅰ",AJ137=""),AND(OR(P138="特定加算Ⅰ",P138="特定加算Ⅱ"),AK138=""),AND(P138="特定加算Ⅰ",AL138="")),"！記入が必要な欄（緑色、水色、黄色のセル）に空欄があります。空欄を埋めてください。",""))</f>
        <v/>
      </c>
      <c r="AO139" s="492" t="str">
        <f>IF(K137&lt;&gt;"","P列・R列に色付け","")</f>
        <v/>
      </c>
      <c r="AP139" s="493"/>
      <c r="AQ139" s="493"/>
      <c r="AW139" s="494"/>
      <c r="AX139" s="453" t="str">
        <f>G137</f>
        <v/>
      </c>
    </row>
    <row r="140" spans="1:50" ht="32.1" customHeight="1">
      <c r="A140" s="1274">
        <v>43</v>
      </c>
      <c r="B140" s="1211" t="str">
        <f>IF(基本情報入力シート!C96="","",基本情報入力シート!C96)</f>
        <v/>
      </c>
      <c r="C140" s="1211"/>
      <c r="D140" s="1211"/>
      <c r="E140" s="1211"/>
      <c r="F140" s="1211"/>
      <c r="G140" s="1214" t="str">
        <f>IF(基本情報入力シート!M96="","",基本情報入力シート!M96)</f>
        <v/>
      </c>
      <c r="H140" s="1214" t="str">
        <f>IF(基本情報入力シート!R96="","",基本情報入力シート!R96)</f>
        <v/>
      </c>
      <c r="I140" s="1214" t="str">
        <f>IF(基本情報入力シート!W96="","",基本情報入力シート!W96)</f>
        <v/>
      </c>
      <c r="J140" s="1214" t="str">
        <f>IF(基本情報入力シート!X96="","",基本情報入力シート!X96)</f>
        <v/>
      </c>
      <c r="K140" s="1214" t="str">
        <f>IF(基本情報入力シート!Y96="","",基本情報入力シート!Y96)</f>
        <v/>
      </c>
      <c r="L140" s="1217" t="str">
        <f>IF(基本情報入力シート!AB96="","",基本情報入力シート!AB96)</f>
        <v/>
      </c>
      <c r="M140" s="457" t="s">
        <v>132</v>
      </c>
      <c r="N140" s="75"/>
      <c r="O140" s="458" t="str">
        <f>IFERROR(VLOOKUP(K140,【参考】数式用!$A$5:$J$37,MATCH(N140,【参考】数式用!$B$4:$J$4,0)+1,0),"")</f>
        <v/>
      </c>
      <c r="P140" s="75"/>
      <c r="Q140" s="458" t="str">
        <f>IFERROR(VLOOKUP(K140,【参考】数式用!$A$5:$J$37,MATCH(P140,【参考】数式用!$B$4:$J$4,0)+1,0),"")</f>
        <v/>
      </c>
      <c r="R140" s="459" t="s">
        <v>15</v>
      </c>
      <c r="S140" s="460">
        <v>6</v>
      </c>
      <c r="T140" s="126" t="s">
        <v>10</v>
      </c>
      <c r="U140" s="39">
        <v>4</v>
      </c>
      <c r="V140" s="126" t="s">
        <v>38</v>
      </c>
      <c r="W140" s="460">
        <v>6</v>
      </c>
      <c r="X140" s="126" t="s">
        <v>10</v>
      </c>
      <c r="Y140" s="39">
        <v>5</v>
      </c>
      <c r="Z140" s="126" t="s">
        <v>13</v>
      </c>
      <c r="AA140" s="461" t="s">
        <v>20</v>
      </c>
      <c r="AB140" s="462">
        <f t="shared" si="259"/>
        <v>2</v>
      </c>
      <c r="AC140" s="126" t="s">
        <v>33</v>
      </c>
      <c r="AD140" s="463" t="str">
        <f t="shared" ref="AD140" si="402">IFERROR(ROUNDDOWN(ROUND(L140*Q140,0),0)*AB140,"")</f>
        <v/>
      </c>
      <c r="AE140" s="464" t="str">
        <f t="shared" ref="AE140" si="403">IFERROR(ROUNDDOWN(ROUND(L140*(Q140-O140),0),0)*AB140,"")</f>
        <v/>
      </c>
      <c r="AF140" s="465"/>
      <c r="AG140" s="375"/>
      <c r="AH140" s="383"/>
      <c r="AI140" s="380"/>
      <c r="AJ140" s="381"/>
      <c r="AK140" s="361"/>
      <c r="AL140" s="362"/>
      <c r="AM140" s="466" t="str">
        <f t="shared" ref="AM140" si="404">IF(AO140="","",IF(Q140&lt;O140,"！加算の要件上は問題ありませんが、令和６年３月と比較して４・５月に加算率が下がる計画になっています。",""))</f>
        <v/>
      </c>
      <c r="AO140" s="467" t="str">
        <f>IF(K140&lt;&gt;"","P列・R列に色付け","")</f>
        <v/>
      </c>
      <c r="AP140" s="468" t="str">
        <f>IFERROR(VLOOKUP(K140,【参考】数式用!$AH$2:$AI$34,2,FALSE),"")</f>
        <v/>
      </c>
      <c r="AQ140" s="470" t="str">
        <f>P140&amp;P141&amp;P142</f>
        <v/>
      </c>
      <c r="AR140" s="468" t="str">
        <f t="shared" ref="AR140" si="405">IF(AF142&lt;&gt;0,IF(AG142="○","入力済","未入力"),"")</f>
        <v/>
      </c>
      <c r="AS140" s="469" t="str">
        <f>IF(OR(P140="処遇加算Ⅰ",P140="処遇加算Ⅱ"),IF(OR(AH140="○",AH140="令和６年度中に満たす"),"入力済","未入力"),"")</f>
        <v/>
      </c>
      <c r="AT140" s="470" t="str">
        <f>IF(P140="処遇加算Ⅲ",IF(AI140="○","入力済","未入力"),"")</f>
        <v/>
      </c>
      <c r="AU140" s="468" t="str">
        <f>IF(P140="処遇加算Ⅰ",IF(OR(AJ140="○",AJ140="令和６年度中に満たす"),"入力済","未入力"),"")</f>
        <v/>
      </c>
      <c r="AV140" s="468" t="str">
        <f t="shared" ref="AV140" si="406">IF(OR(P141="特定加算Ⅰ",P141="特定加算Ⅱ"),1,"")</f>
        <v/>
      </c>
      <c r="AW140" s="453" t="str">
        <f>IF(P141="特定加算Ⅰ",IF(AL141="","未入力","入力済"),"")</f>
        <v/>
      </c>
      <c r="AX140" s="453" t="str">
        <f>G140</f>
        <v/>
      </c>
    </row>
    <row r="141" spans="1:50" ht="32.1" customHeight="1">
      <c r="A141" s="1275"/>
      <c r="B141" s="1212"/>
      <c r="C141" s="1212"/>
      <c r="D141" s="1212"/>
      <c r="E141" s="1212"/>
      <c r="F141" s="1212"/>
      <c r="G141" s="1215"/>
      <c r="H141" s="1215"/>
      <c r="I141" s="1215"/>
      <c r="J141" s="1215"/>
      <c r="K141" s="1215"/>
      <c r="L141" s="1218"/>
      <c r="M141" s="471" t="s">
        <v>121</v>
      </c>
      <c r="N141" s="76"/>
      <c r="O141" s="472" t="str">
        <f>IFERROR(VLOOKUP(K140,【参考】数式用!$A$5:$J$37,MATCH(N141,【参考】数式用!$B$4:$J$4,0)+1,0),"")</f>
        <v/>
      </c>
      <c r="P141" s="76"/>
      <c r="Q141" s="472" t="str">
        <f>IFERROR(VLOOKUP(K140,【参考】数式用!$A$5:$J$37,MATCH(P141,【参考】数式用!$B$4:$J$4,0)+1,0),"")</f>
        <v/>
      </c>
      <c r="R141" s="97" t="s">
        <v>15</v>
      </c>
      <c r="S141" s="473">
        <v>6</v>
      </c>
      <c r="T141" s="98" t="s">
        <v>10</v>
      </c>
      <c r="U141" s="58">
        <v>4</v>
      </c>
      <c r="V141" s="98" t="s">
        <v>38</v>
      </c>
      <c r="W141" s="473">
        <v>6</v>
      </c>
      <c r="X141" s="98" t="s">
        <v>10</v>
      </c>
      <c r="Y141" s="58">
        <v>5</v>
      </c>
      <c r="Z141" s="98" t="s">
        <v>13</v>
      </c>
      <c r="AA141" s="474" t="s">
        <v>20</v>
      </c>
      <c r="AB141" s="475">
        <f t="shared" si="259"/>
        <v>2</v>
      </c>
      <c r="AC141" s="98" t="s">
        <v>33</v>
      </c>
      <c r="AD141" s="476" t="str">
        <f t="shared" ref="AD141" si="407">IFERROR(ROUNDDOWN(ROUND(L140*Q141,0),0)*AB141,"")</f>
        <v/>
      </c>
      <c r="AE141" s="477" t="str">
        <f t="shared" ref="AE141" si="408">IFERROR(ROUNDDOWN(ROUND(L140*(Q141-O141),0),0)*AB141,"")</f>
        <v/>
      </c>
      <c r="AF141" s="478"/>
      <c r="AG141" s="363"/>
      <c r="AH141" s="364"/>
      <c r="AI141" s="365"/>
      <c r="AJ141" s="366"/>
      <c r="AK141" s="367"/>
      <c r="AL141" s="368"/>
      <c r="AM141" s="479" t="str">
        <f t="shared" ref="AM141" si="409">IF(AO140="","",IF(OR(Y140=4,Y141=4,Y142=4),"！加算の要件上は問題ありませんが、算定期間の終わりが令和６年５月になっていません。区分変更の場合は、「基本情報入力シート」で同じ事業所を２行に分けて記入してください。",""))</f>
        <v/>
      </c>
      <c r="AN141" s="480"/>
      <c r="AO141" s="467" t="str">
        <f>IF(K140&lt;&gt;"","P列・R列に色付け","")</f>
        <v/>
      </c>
      <c r="AX141" s="453" t="str">
        <f>G140</f>
        <v/>
      </c>
    </row>
    <row r="142" spans="1:50" ht="32.1" customHeight="1" thickBot="1">
      <c r="A142" s="1276"/>
      <c r="B142" s="1213"/>
      <c r="C142" s="1213"/>
      <c r="D142" s="1213"/>
      <c r="E142" s="1213"/>
      <c r="F142" s="1213"/>
      <c r="G142" s="1216"/>
      <c r="H142" s="1216"/>
      <c r="I142" s="1216"/>
      <c r="J142" s="1216"/>
      <c r="K142" s="1216"/>
      <c r="L142" s="1219"/>
      <c r="M142" s="481" t="s">
        <v>114</v>
      </c>
      <c r="N142" s="79"/>
      <c r="O142" s="482" t="str">
        <f>IFERROR(VLOOKUP(K140,【参考】数式用!$A$5:$J$37,MATCH(N142,【参考】数式用!$B$4:$J$4,0)+1,0),"")</f>
        <v/>
      </c>
      <c r="P142" s="77"/>
      <c r="Q142" s="482" t="str">
        <f>IFERROR(VLOOKUP(K140,【参考】数式用!$A$5:$J$37,MATCH(P142,【参考】数式用!$B$4:$J$4,0)+1,0),"")</f>
        <v/>
      </c>
      <c r="R142" s="483" t="s">
        <v>15</v>
      </c>
      <c r="S142" s="484">
        <v>6</v>
      </c>
      <c r="T142" s="485" t="s">
        <v>10</v>
      </c>
      <c r="U142" s="59">
        <v>4</v>
      </c>
      <c r="V142" s="485" t="s">
        <v>38</v>
      </c>
      <c r="W142" s="484">
        <v>6</v>
      </c>
      <c r="X142" s="485" t="s">
        <v>10</v>
      </c>
      <c r="Y142" s="59">
        <v>5</v>
      </c>
      <c r="Z142" s="485" t="s">
        <v>13</v>
      </c>
      <c r="AA142" s="486" t="s">
        <v>20</v>
      </c>
      <c r="AB142" s="487">
        <f t="shared" si="259"/>
        <v>2</v>
      </c>
      <c r="AC142" s="485" t="s">
        <v>33</v>
      </c>
      <c r="AD142" s="488" t="str">
        <f t="shared" ref="AD142" si="410">IFERROR(ROUNDDOWN(ROUND(L140*Q142,0),0)*AB142,"")</f>
        <v/>
      </c>
      <c r="AE142" s="489" t="str">
        <f t="shared" ref="AE142" si="411">IFERROR(ROUNDDOWN(ROUND(L140*(Q142-O142),0),0)*AB142,"")</f>
        <v/>
      </c>
      <c r="AF142" s="490">
        <f t="shared" si="346"/>
        <v>0</v>
      </c>
      <c r="AG142" s="369"/>
      <c r="AH142" s="370"/>
      <c r="AI142" s="371"/>
      <c r="AJ142" s="372"/>
      <c r="AK142" s="373"/>
      <c r="AL142" s="374"/>
      <c r="AM142" s="491" t="str">
        <f t="shared" ref="AM142" si="412">IF(AO140="","",IF(OR(N140="",AND(N142="ベア加算なし",P142="ベア加算",AG142=""),AND(OR(P140="処遇加算Ⅰ",P140="処遇加算Ⅱ"),AH140=""),AND(P140="処遇加算Ⅲ",AI140=""),AND(P140="処遇加算Ⅰ",AJ140=""),AND(OR(P141="特定加算Ⅰ",P141="特定加算Ⅱ"),AK141=""),AND(P141="特定加算Ⅰ",AL141="")),"！記入が必要な欄（緑色、水色、黄色のセル）に空欄があります。空欄を埋めてください。",""))</f>
        <v/>
      </c>
      <c r="AO142" s="492" t="str">
        <f>IF(K140&lt;&gt;"","P列・R列に色付け","")</f>
        <v/>
      </c>
      <c r="AP142" s="493"/>
      <c r="AQ142" s="493"/>
      <c r="AW142" s="494"/>
      <c r="AX142" s="453" t="str">
        <f>G140</f>
        <v/>
      </c>
    </row>
    <row r="143" spans="1:50" ht="32.1" customHeight="1">
      <c r="A143" s="1274">
        <v>44</v>
      </c>
      <c r="B143" s="1211" t="str">
        <f>IF(基本情報入力シート!C97="","",基本情報入力シート!C97)</f>
        <v/>
      </c>
      <c r="C143" s="1211"/>
      <c r="D143" s="1211"/>
      <c r="E143" s="1211"/>
      <c r="F143" s="1211"/>
      <c r="G143" s="1214" t="str">
        <f>IF(基本情報入力シート!M97="","",基本情報入力シート!M97)</f>
        <v/>
      </c>
      <c r="H143" s="1214" t="str">
        <f>IF(基本情報入力シート!R97="","",基本情報入力シート!R97)</f>
        <v/>
      </c>
      <c r="I143" s="1214" t="str">
        <f>IF(基本情報入力シート!W97="","",基本情報入力シート!W97)</f>
        <v/>
      </c>
      <c r="J143" s="1214" t="str">
        <f>IF(基本情報入力シート!X97="","",基本情報入力シート!X97)</f>
        <v/>
      </c>
      <c r="K143" s="1214" t="str">
        <f>IF(基本情報入力シート!Y97="","",基本情報入力シート!Y97)</f>
        <v/>
      </c>
      <c r="L143" s="1217" t="str">
        <f>IF(基本情報入力シート!AB97="","",基本情報入力シート!AB97)</f>
        <v/>
      </c>
      <c r="M143" s="457" t="s">
        <v>132</v>
      </c>
      <c r="N143" s="75"/>
      <c r="O143" s="458" t="str">
        <f>IFERROR(VLOOKUP(K143,【参考】数式用!$A$5:$J$37,MATCH(N143,【参考】数式用!$B$4:$J$4,0)+1,0),"")</f>
        <v/>
      </c>
      <c r="P143" s="75"/>
      <c r="Q143" s="458" t="str">
        <f>IFERROR(VLOOKUP(K143,【参考】数式用!$A$5:$J$37,MATCH(P143,【参考】数式用!$B$4:$J$4,0)+1,0),"")</f>
        <v/>
      </c>
      <c r="R143" s="459" t="s">
        <v>15</v>
      </c>
      <c r="S143" s="460">
        <v>6</v>
      </c>
      <c r="T143" s="126" t="s">
        <v>10</v>
      </c>
      <c r="U143" s="39">
        <v>4</v>
      </c>
      <c r="V143" s="126" t="s">
        <v>38</v>
      </c>
      <c r="W143" s="460">
        <v>6</v>
      </c>
      <c r="X143" s="126" t="s">
        <v>10</v>
      </c>
      <c r="Y143" s="39">
        <v>5</v>
      </c>
      <c r="Z143" s="126" t="s">
        <v>13</v>
      </c>
      <c r="AA143" s="461" t="s">
        <v>20</v>
      </c>
      <c r="AB143" s="462">
        <f t="shared" si="259"/>
        <v>2</v>
      </c>
      <c r="AC143" s="126" t="s">
        <v>33</v>
      </c>
      <c r="AD143" s="463" t="str">
        <f t="shared" ref="AD143" si="413">IFERROR(ROUNDDOWN(ROUND(L143*Q143,0),0)*AB143,"")</f>
        <v/>
      </c>
      <c r="AE143" s="464" t="str">
        <f t="shared" si="272"/>
        <v/>
      </c>
      <c r="AF143" s="465"/>
      <c r="AG143" s="375"/>
      <c r="AH143" s="383"/>
      <c r="AI143" s="380"/>
      <c r="AJ143" s="381"/>
      <c r="AK143" s="361"/>
      <c r="AL143" s="362"/>
      <c r="AM143" s="466" t="str">
        <f t="shared" ref="AM143" si="414">IF(AO143="","",IF(Q143&lt;O143,"！加算の要件上は問題ありませんが、令和６年３月と比較して４・５月に加算率が下がる計画になっています。",""))</f>
        <v/>
      </c>
      <c r="AO143" s="467" t="str">
        <f>IF(K143&lt;&gt;"","P列・R列に色付け","")</f>
        <v/>
      </c>
      <c r="AP143" s="468" t="str">
        <f>IFERROR(VLOOKUP(K143,【参考】数式用!$AH$2:$AI$34,2,FALSE),"")</f>
        <v/>
      </c>
      <c r="AQ143" s="470" t="str">
        <f>P143&amp;P144&amp;P145</f>
        <v/>
      </c>
      <c r="AR143" s="468" t="str">
        <f t="shared" ref="AR143" si="415">IF(AF145&lt;&gt;0,IF(AG145="○","入力済","未入力"),"")</f>
        <v/>
      </c>
      <c r="AS143" s="469" t="str">
        <f>IF(OR(P143="処遇加算Ⅰ",P143="処遇加算Ⅱ"),IF(OR(AH143="○",AH143="令和６年度中に満たす"),"入力済","未入力"),"")</f>
        <v/>
      </c>
      <c r="AT143" s="470" t="str">
        <f>IF(P143="処遇加算Ⅲ",IF(AI143="○","入力済","未入力"),"")</f>
        <v/>
      </c>
      <c r="AU143" s="468" t="str">
        <f>IF(P143="処遇加算Ⅰ",IF(OR(AJ143="○",AJ143="令和６年度中に満たす"),"入力済","未入力"),"")</f>
        <v/>
      </c>
      <c r="AV143" s="468" t="str">
        <f t="shared" ref="AV143" si="416">IF(OR(P144="特定加算Ⅰ",P144="特定加算Ⅱ"),1,"")</f>
        <v/>
      </c>
      <c r="AW143" s="453" t="str">
        <f>IF(P144="特定加算Ⅰ",IF(AL144="","未入力","入力済"),"")</f>
        <v/>
      </c>
      <c r="AX143" s="453" t="str">
        <f>G143</f>
        <v/>
      </c>
    </row>
    <row r="144" spans="1:50" ht="32.1" customHeight="1">
      <c r="A144" s="1275"/>
      <c r="B144" s="1212"/>
      <c r="C144" s="1212"/>
      <c r="D144" s="1212"/>
      <c r="E144" s="1212"/>
      <c r="F144" s="1212"/>
      <c r="G144" s="1215"/>
      <c r="H144" s="1215"/>
      <c r="I144" s="1215"/>
      <c r="J144" s="1215"/>
      <c r="K144" s="1215"/>
      <c r="L144" s="1218"/>
      <c r="M144" s="471" t="s">
        <v>121</v>
      </c>
      <c r="N144" s="76"/>
      <c r="O144" s="472" t="str">
        <f>IFERROR(VLOOKUP(K143,【参考】数式用!$A$5:$J$37,MATCH(N144,【参考】数式用!$B$4:$J$4,0)+1,0),"")</f>
        <v/>
      </c>
      <c r="P144" s="76"/>
      <c r="Q144" s="472" t="str">
        <f>IFERROR(VLOOKUP(K143,【参考】数式用!$A$5:$J$37,MATCH(P144,【参考】数式用!$B$4:$J$4,0)+1,0),"")</f>
        <v/>
      </c>
      <c r="R144" s="97" t="s">
        <v>15</v>
      </c>
      <c r="S144" s="473">
        <v>6</v>
      </c>
      <c r="T144" s="98" t="s">
        <v>10</v>
      </c>
      <c r="U144" s="58">
        <v>4</v>
      </c>
      <c r="V144" s="98" t="s">
        <v>38</v>
      </c>
      <c r="W144" s="473">
        <v>6</v>
      </c>
      <c r="X144" s="98" t="s">
        <v>10</v>
      </c>
      <c r="Y144" s="58">
        <v>5</v>
      </c>
      <c r="Z144" s="98" t="s">
        <v>13</v>
      </c>
      <c r="AA144" s="474" t="s">
        <v>20</v>
      </c>
      <c r="AB144" s="475">
        <f t="shared" si="259"/>
        <v>2</v>
      </c>
      <c r="AC144" s="98" t="s">
        <v>33</v>
      </c>
      <c r="AD144" s="476" t="str">
        <f t="shared" ref="AD144" si="417">IFERROR(ROUNDDOWN(ROUND(L143*Q144,0),0)*AB144,"")</f>
        <v/>
      </c>
      <c r="AE144" s="477" t="str">
        <f t="shared" si="277"/>
        <v/>
      </c>
      <c r="AF144" s="478"/>
      <c r="AG144" s="363"/>
      <c r="AH144" s="364"/>
      <c r="AI144" s="365"/>
      <c r="AJ144" s="366"/>
      <c r="AK144" s="367"/>
      <c r="AL144" s="368"/>
      <c r="AM144" s="479" t="str">
        <f t="shared" ref="AM144" si="418">IF(AO143="","",IF(OR(Y143=4,Y144=4,Y145=4),"！加算の要件上は問題ありませんが、算定期間の終わりが令和６年５月になっていません。区分変更の場合は、「基本情報入力シート」で同じ事業所を２行に分けて記入してください。",""))</f>
        <v/>
      </c>
      <c r="AN144" s="480"/>
      <c r="AO144" s="467" t="str">
        <f>IF(K143&lt;&gt;"","P列・R列に色付け","")</f>
        <v/>
      </c>
      <c r="AX144" s="453" t="str">
        <f>G143</f>
        <v/>
      </c>
    </row>
    <row r="145" spans="1:50" ht="32.1" customHeight="1" thickBot="1">
      <c r="A145" s="1276"/>
      <c r="B145" s="1213"/>
      <c r="C145" s="1213"/>
      <c r="D145" s="1213"/>
      <c r="E145" s="1213"/>
      <c r="F145" s="1213"/>
      <c r="G145" s="1216"/>
      <c r="H145" s="1216"/>
      <c r="I145" s="1216"/>
      <c r="J145" s="1216"/>
      <c r="K145" s="1216"/>
      <c r="L145" s="1219"/>
      <c r="M145" s="481" t="s">
        <v>114</v>
      </c>
      <c r="N145" s="79"/>
      <c r="O145" s="482" t="str">
        <f>IFERROR(VLOOKUP(K143,【参考】数式用!$A$5:$J$37,MATCH(N145,【参考】数式用!$B$4:$J$4,0)+1,0),"")</f>
        <v/>
      </c>
      <c r="P145" s="77"/>
      <c r="Q145" s="482" t="str">
        <f>IFERROR(VLOOKUP(K143,【参考】数式用!$A$5:$J$37,MATCH(P145,【参考】数式用!$B$4:$J$4,0)+1,0),"")</f>
        <v/>
      </c>
      <c r="R145" s="483" t="s">
        <v>15</v>
      </c>
      <c r="S145" s="484">
        <v>6</v>
      </c>
      <c r="T145" s="485" t="s">
        <v>10</v>
      </c>
      <c r="U145" s="59">
        <v>4</v>
      </c>
      <c r="V145" s="485" t="s">
        <v>38</v>
      </c>
      <c r="W145" s="484">
        <v>6</v>
      </c>
      <c r="X145" s="485" t="s">
        <v>10</v>
      </c>
      <c r="Y145" s="59">
        <v>5</v>
      </c>
      <c r="Z145" s="485" t="s">
        <v>13</v>
      </c>
      <c r="AA145" s="486" t="s">
        <v>20</v>
      </c>
      <c r="AB145" s="487">
        <f t="shared" si="259"/>
        <v>2</v>
      </c>
      <c r="AC145" s="485" t="s">
        <v>33</v>
      </c>
      <c r="AD145" s="488" t="str">
        <f t="shared" ref="AD145" si="419">IFERROR(ROUNDDOWN(ROUND(L143*Q145,0),0)*AB145,"")</f>
        <v/>
      </c>
      <c r="AE145" s="489" t="str">
        <f t="shared" si="280"/>
        <v/>
      </c>
      <c r="AF145" s="490">
        <f t="shared" si="346"/>
        <v>0</v>
      </c>
      <c r="AG145" s="369"/>
      <c r="AH145" s="370"/>
      <c r="AI145" s="371"/>
      <c r="AJ145" s="372"/>
      <c r="AK145" s="373"/>
      <c r="AL145" s="374"/>
      <c r="AM145" s="491" t="str">
        <f t="shared" ref="AM145" si="420">IF(AO143="","",IF(OR(N143="",AND(N145="ベア加算なし",P145="ベア加算",AG145=""),AND(OR(P143="処遇加算Ⅰ",P143="処遇加算Ⅱ"),AH143=""),AND(P143="処遇加算Ⅲ",AI143=""),AND(P143="処遇加算Ⅰ",AJ143=""),AND(OR(P144="特定加算Ⅰ",P144="特定加算Ⅱ"),AK144=""),AND(P144="特定加算Ⅰ",AL144="")),"！記入が必要な欄（緑色、水色、黄色のセル）に空欄があります。空欄を埋めてください。",""))</f>
        <v/>
      </c>
      <c r="AO145" s="492" t="str">
        <f>IF(K143&lt;&gt;"","P列・R列に色付け","")</f>
        <v/>
      </c>
      <c r="AP145" s="493"/>
      <c r="AQ145" s="493"/>
      <c r="AW145" s="494"/>
      <c r="AX145" s="453" t="str">
        <f>G143</f>
        <v/>
      </c>
    </row>
    <row r="146" spans="1:50" ht="32.1" customHeight="1">
      <c r="A146" s="1274">
        <v>45</v>
      </c>
      <c r="B146" s="1211" t="str">
        <f>IF(基本情報入力シート!C98="","",基本情報入力シート!C98)</f>
        <v/>
      </c>
      <c r="C146" s="1211"/>
      <c r="D146" s="1211"/>
      <c r="E146" s="1211"/>
      <c r="F146" s="1211"/>
      <c r="G146" s="1214" t="str">
        <f>IF(基本情報入力シート!M98="","",基本情報入力シート!M98)</f>
        <v/>
      </c>
      <c r="H146" s="1214" t="str">
        <f>IF(基本情報入力シート!R98="","",基本情報入力シート!R98)</f>
        <v/>
      </c>
      <c r="I146" s="1214" t="str">
        <f>IF(基本情報入力シート!W98="","",基本情報入力シート!W98)</f>
        <v/>
      </c>
      <c r="J146" s="1214" t="str">
        <f>IF(基本情報入力シート!X98="","",基本情報入力シート!X98)</f>
        <v/>
      </c>
      <c r="K146" s="1214" t="str">
        <f>IF(基本情報入力シート!Y98="","",基本情報入力シート!Y98)</f>
        <v/>
      </c>
      <c r="L146" s="1217" t="str">
        <f>IF(基本情報入力シート!AB98="","",基本情報入力シート!AB98)</f>
        <v/>
      </c>
      <c r="M146" s="457" t="s">
        <v>132</v>
      </c>
      <c r="N146" s="75"/>
      <c r="O146" s="458" t="str">
        <f>IFERROR(VLOOKUP(K146,【参考】数式用!$A$5:$J$37,MATCH(N146,【参考】数式用!$B$4:$J$4,0)+1,0),"")</f>
        <v/>
      </c>
      <c r="P146" s="75"/>
      <c r="Q146" s="458" t="str">
        <f>IFERROR(VLOOKUP(K146,【参考】数式用!$A$5:$J$37,MATCH(P146,【参考】数式用!$B$4:$J$4,0)+1,0),"")</f>
        <v/>
      </c>
      <c r="R146" s="459" t="s">
        <v>15</v>
      </c>
      <c r="S146" s="460">
        <v>6</v>
      </c>
      <c r="T146" s="126" t="s">
        <v>10</v>
      </c>
      <c r="U146" s="39">
        <v>4</v>
      </c>
      <c r="V146" s="126" t="s">
        <v>38</v>
      </c>
      <c r="W146" s="460">
        <v>6</v>
      </c>
      <c r="X146" s="126" t="s">
        <v>10</v>
      </c>
      <c r="Y146" s="39">
        <v>5</v>
      </c>
      <c r="Z146" s="126" t="s">
        <v>13</v>
      </c>
      <c r="AA146" s="461" t="s">
        <v>20</v>
      </c>
      <c r="AB146" s="462">
        <f t="shared" si="259"/>
        <v>2</v>
      </c>
      <c r="AC146" s="126" t="s">
        <v>33</v>
      </c>
      <c r="AD146" s="463" t="str">
        <f t="shared" ref="AD146" si="421">IFERROR(ROUNDDOWN(ROUND(L146*Q146,0),0)*AB146,"")</f>
        <v/>
      </c>
      <c r="AE146" s="464" t="str">
        <f t="shared" si="283"/>
        <v/>
      </c>
      <c r="AF146" s="465"/>
      <c r="AG146" s="375"/>
      <c r="AH146" s="383"/>
      <c r="AI146" s="380"/>
      <c r="AJ146" s="381"/>
      <c r="AK146" s="361"/>
      <c r="AL146" s="362"/>
      <c r="AM146" s="466" t="str">
        <f t="shared" ref="AM146" si="422">IF(AO146="","",IF(Q146&lt;O146,"！加算の要件上は問題ありませんが、令和６年３月と比較して４・５月に加算率が下がる計画になっています。",""))</f>
        <v/>
      </c>
      <c r="AO146" s="467" t="str">
        <f>IF(K146&lt;&gt;"","P列・R列に色付け","")</f>
        <v/>
      </c>
      <c r="AP146" s="468" t="str">
        <f>IFERROR(VLOOKUP(K146,【参考】数式用!$AH$2:$AI$34,2,FALSE),"")</f>
        <v/>
      </c>
      <c r="AQ146" s="470" t="str">
        <f>P146&amp;P147&amp;P148</f>
        <v/>
      </c>
      <c r="AR146" s="468" t="str">
        <f t="shared" ref="AR146" si="423">IF(AF148&lt;&gt;0,IF(AG148="○","入力済","未入力"),"")</f>
        <v/>
      </c>
      <c r="AS146" s="469" t="str">
        <f>IF(OR(P146="処遇加算Ⅰ",P146="処遇加算Ⅱ"),IF(OR(AH146="○",AH146="令和６年度中に満たす"),"入力済","未入力"),"")</f>
        <v/>
      </c>
      <c r="AT146" s="470" t="str">
        <f>IF(P146="処遇加算Ⅲ",IF(AI146="○","入力済","未入力"),"")</f>
        <v/>
      </c>
      <c r="AU146" s="468" t="str">
        <f>IF(P146="処遇加算Ⅰ",IF(OR(AJ146="○",AJ146="令和６年度中に満たす"),"入力済","未入力"),"")</f>
        <v/>
      </c>
      <c r="AV146" s="468" t="str">
        <f t="shared" ref="AV146" si="424">IF(OR(P147="特定加算Ⅰ",P147="特定加算Ⅱ"),1,"")</f>
        <v/>
      </c>
      <c r="AW146" s="453" t="str">
        <f>IF(P147="特定加算Ⅰ",IF(AL147="","未入力","入力済"),"")</f>
        <v/>
      </c>
      <c r="AX146" s="453" t="str">
        <f>G146</f>
        <v/>
      </c>
    </row>
    <row r="147" spans="1:50" ht="32.1" customHeight="1">
      <c r="A147" s="1275"/>
      <c r="B147" s="1212"/>
      <c r="C147" s="1212"/>
      <c r="D147" s="1212"/>
      <c r="E147" s="1212"/>
      <c r="F147" s="1212"/>
      <c r="G147" s="1215"/>
      <c r="H147" s="1215"/>
      <c r="I147" s="1215"/>
      <c r="J147" s="1215"/>
      <c r="K147" s="1215"/>
      <c r="L147" s="1218"/>
      <c r="M147" s="471" t="s">
        <v>121</v>
      </c>
      <c r="N147" s="76"/>
      <c r="O147" s="472" t="str">
        <f>IFERROR(VLOOKUP(K146,【参考】数式用!$A$5:$J$37,MATCH(N147,【参考】数式用!$B$4:$J$4,0)+1,0),"")</f>
        <v/>
      </c>
      <c r="P147" s="76"/>
      <c r="Q147" s="472" t="str">
        <f>IFERROR(VLOOKUP(K146,【参考】数式用!$A$5:$J$37,MATCH(P147,【参考】数式用!$B$4:$J$4,0)+1,0),"")</f>
        <v/>
      </c>
      <c r="R147" s="97" t="s">
        <v>15</v>
      </c>
      <c r="S147" s="473">
        <v>6</v>
      </c>
      <c r="T147" s="98" t="s">
        <v>10</v>
      </c>
      <c r="U147" s="58">
        <v>4</v>
      </c>
      <c r="V147" s="98" t="s">
        <v>38</v>
      </c>
      <c r="W147" s="473">
        <v>6</v>
      </c>
      <c r="X147" s="98" t="s">
        <v>10</v>
      </c>
      <c r="Y147" s="58">
        <v>5</v>
      </c>
      <c r="Z147" s="98" t="s">
        <v>13</v>
      </c>
      <c r="AA147" s="474" t="s">
        <v>20</v>
      </c>
      <c r="AB147" s="475">
        <f t="shared" si="259"/>
        <v>2</v>
      </c>
      <c r="AC147" s="98" t="s">
        <v>33</v>
      </c>
      <c r="AD147" s="476" t="str">
        <f t="shared" ref="AD147" si="425">IFERROR(ROUNDDOWN(ROUND(L146*Q147,0),0)*AB147,"")</f>
        <v/>
      </c>
      <c r="AE147" s="477" t="str">
        <f t="shared" si="288"/>
        <v/>
      </c>
      <c r="AF147" s="478"/>
      <c r="AG147" s="363"/>
      <c r="AH147" s="364"/>
      <c r="AI147" s="365"/>
      <c r="AJ147" s="366"/>
      <c r="AK147" s="367"/>
      <c r="AL147" s="368"/>
      <c r="AM147" s="479" t="str">
        <f t="shared" ref="AM147" si="426">IF(AO146="","",IF(OR(Y146=4,Y147=4,Y148=4),"！加算の要件上は問題ありませんが、算定期間の終わりが令和６年５月になっていません。区分変更の場合は、「基本情報入力シート」で同じ事業所を２行に分けて記入してください。",""))</f>
        <v/>
      </c>
      <c r="AN147" s="480"/>
      <c r="AO147" s="467" t="str">
        <f>IF(K146&lt;&gt;"","P列・R列に色付け","")</f>
        <v/>
      </c>
      <c r="AX147" s="453" t="str">
        <f>G146</f>
        <v/>
      </c>
    </row>
    <row r="148" spans="1:50" ht="32.1" customHeight="1" thickBot="1">
      <c r="A148" s="1276"/>
      <c r="B148" s="1213"/>
      <c r="C148" s="1213"/>
      <c r="D148" s="1213"/>
      <c r="E148" s="1213"/>
      <c r="F148" s="1213"/>
      <c r="G148" s="1216"/>
      <c r="H148" s="1216"/>
      <c r="I148" s="1216"/>
      <c r="J148" s="1216"/>
      <c r="K148" s="1216"/>
      <c r="L148" s="1219"/>
      <c r="M148" s="481" t="s">
        <v>114</v>
      </c>
      <c r="N148" s="79"/>
      <c r="O148" s="482" t="str">
        <f>IFERROR(VLOOKUP(K146,【参考】数式用!$A$5:$J$37,MATCH(N148,【参考】数式用!$B$4:$J$4,0)+1,0),"")</f>
        <v/>
      </c>
      <c r="P148" s="77"/>
      <c r="Q148" s="482" t="str">
        <f>IFERROR(VLOOKUP(K146,【参考】数式用!$A$5:$J$37,MATCH(P148,【参考】数式用!$B$4:$J$4,0)+1,0),"")</f>
        <v/>
      </c>
      <c r="R148" s="483" t="s">
        <v>15</v>
      </c>
      <c r="S148" s="484">
        <v>6</v>
      </c>
      <c r="T148" s="485" t="s">
        <v>10</v>
      </c>
      <c r="U148" s="59">
        <v>4</v>
      </c>
      <c r="V148" s="485" t="s">
        <v>38</v>
      </c>
      <c r="W148" s="484">
        <v>6</v>
      </c>
      <c r="X148" s="485" t="s">
        <v>10</v>
      </c>
      <c r="Y148" s="59">
        <v>5</v>
      </c>
      <c r="Z148" s="485" t="s">
        <v>13</v>
      </c>
      <c r="AA148" s="486" t="s">
        <v>20</v>
      </c>
      <c r="AB148" s="487">
        <f t="shared" si="259"/>
        <v>2</v>
      </c>
      <c r="AC148" s="485" t="s">
        <v>33</v>
      </c>
      <c r="AD148" s="488" t="str">
        <f t="shared" ref="AD148" si="427">IFERROR(ROUNDDOWN(ROUND(L146*Q148,0),0)*AB148,"")</f>
        <v/>
      </c>
      <c r="AE148" s="489" t="str">
        <f t="shared" si="291"/>
        <v/>
      </c>
      <c r="AF148" s="490">
        <f t="shared" si="346"/>
        <v>0</v>
      </c>
      <c r="AG148" s="369"/>
      <c r="AH148" s="370"/>
      <c r="AI148" s="371"/>
      <c r="AJ148" s="372"/>
      <c r="AK148" s="373"/>
      <c r="AL148" s="374"/>
      <c r="AM148" s="491" t="str">
        <f t="shared" ref="AM148" si="428">IF(AO146="","",IF(OR(N146="",AND(N148="ベア加算なし",P148="ベア加算",AG148=""),AND(OR(P146="処遇加算Ⅰ",P146="処遇加算Ⅱ"),AH146=""),AND(P146="処遇加算Ⅲ",AI146=""),AND(P146="処遇加算Ⅰ",AJ146=""),AND(OR(P147="特定加算Ⅰ",P147="特定加算Ⅱ"),AK147=""),AND(P147="特定加算Ⅰ",AL147="")),"！記入が必要な欄（緑色、水色、黄色のセル）に空欄があります。空欄を埋めてください。",""))</f>
        <v/>
      </c>
      <c r="AO148" s="492" t="str">
        <f>IF(K146&lt;&gt;"","P列・R列に色付け","")</f>
        <v/>
      </c>
      <c r="AP148" s="493"/>
      <c r="AQ148" s="493"/>
      <c r="AW148" s="494"/>
      <c r="AX148" s="453" t="str">
        <f>G146</f>
        <v/>
      </c>
    </row>
    <row r="149" spans="1:50" ht="32.1" customHeight="1">
      <c r="A149" s="1274">
        <v>46</v>
      </c>
      <c r="B149" s="1211" t="str">
        <f>IF(基本情報入力シート!C99="","",基本情報入力シート!C99)</f>
        <v/>
      </c>
      <c r="C149" s="1211"/>
      <c r="D149" s="1211"/>
      <c r="E149" s="1211"/>
      <c r="F149" s="1211"/>
      <c r="G149" s="1214" t="str">
        <f>IF(基本情報入力シート!M99="","",基本情報入力シート!M99)</f>
        <v/>
      </c>
      <c r="H149" s="1214" t="str">
        <f>IF(基本情報入力シート!R99="","",基本情報入力シート!R99)</f>
        <v/>
      </c>
      <c r="I149" s="1214" t="str">
        <f>IF(基本情報入力シート!W99="","",基本情報入力シート!W99)</f>
        <v/>
      </c>
      <c r="J149" s="1214" t="str">
        <f>IF(基本情報入力シート!X99="","",基本情報入力シート!X99)</f>
        <v/>
      </c>
      <c r="K149" s="1214" t="str">
        <f>IF(基本情報入力シート!Y99="","",基本情報入力シート!Y99)</f>
        <v/>
      </c>
      <c r="L149" s="1217" t="str">
        <f>IF(基本情報入力シート!AB99="","",基本情報入力シート!AB99)</f>
        <v/>
      </c>
      <c r="M149" s="457" t="s">
        <v>132</v>
      </c>
      <c r="N149" s="75"/>
      <c r="O149" s="458" t="str">
        <f>IFERROR(VLOOKUP(K149,【参考】数式用!$A$5:$J$37,MATCH(N149,【参考】数式用!$B$4:$J$4,0)+1,0),"")</f>
        <v/>
      </c>
      <c r="P149" s="75"/>
      <c r="Q149" s="458" t="str">
        <f>IFERROR(VLOOKUP(K149,【参考】数式用!$A$5:$J$37,MATCH(P149,【参考】数式用!$B$4:$J$4,0)+1,0),"")</f>
        <v/>
      </c>
      <c r="R149" s="459" t="s">
        <v>15</v>
      </c>
      <c r="S149" s="460">
        <v>6</v>
      </c>
      <c r="T149" s="126" t="s">
        <v>10</v>
      </c>
      <c r="U149" s="39">
        <v>4</v>
      </c>
      <c r="V149" s="126" t="s">
        <v>38</v>
      </c>
      <c r="W149" s="460">
        <v>6</v>
      </c>
      <c r="X149" s="126" t="s">
        <v>10</v>
      </c>
      <c r="Y149" s="39">
        <v>5</v>
      </c>
      <c r="Z149" s="126" t="s">
        <v>13</v>
      </c>
      <c r="AA149" s="461" t="s">
        <v>20</v>
      </c>
      <c r="AB149" s="462">
        <f t="shared" si="259"/>
        <v>2</v>
      </c>
      <c r="AC149" s="126" t="s">
        <v>33</v>
      </c>
      <c r="AD149" s="463" t="str">
        <f t="shared" ref="AD149" si="429">IFERROR(ROUNDDOWN(ROUND(L149*Q149,0),0)*AB149,"")</f>
        <v/>
      </c>
      <c r="AE149" s="464" t="str">
        <f t="shared" ref="AE149" si="430">IFERROR(ROUNDDOWN(ROUND(L149*(Q149-O149),0),0)*AB149,"")</f>
        <v/>
      </c>
      <c r="AF149" s="465"/>
      <c r="AG149" s="375"/>
      <c r="AH149" s="383"/>
      <c r="AI149" s="380"/>
      <c r="AJ149" s="381"/>
      <c r="AK149" s="361"/>
      <c r="AL149" s="362"/>
      <c r="AM149" s="466" t="str">
        <f t="shared" ref="AM149" si="431">IF(AO149="","",IF(Q149&lt;O149,"！加算の要件上は問題ありませんが、令和６年３月と比較して４・５月に加算率が下がる計画になっています。",""))</f>
        <v/>
      </c>
      <c r="AO149" s="467" t="str">
        <f>IF(K149&lt;&gt;"","P列・R列に色付け","")</f>
        <v/>
      </c>
      <c r="AP149" s="468" t="str">
        <f>IFERROR(VLOOKUP(K149,【参考】数式用!$AH$2:$AI$34,2,FALSE),"")</f>
        <v/>
      </c>
      <c r="AQ149" s="470" t="str">
        <f>P149&amp;P150&amp;P151</f>
        <v/>
      </c>
      <c r="AR149" s="468" t="str">
        <f t="shared" ref="AR149" si="432">IF(AF151&lt;&gt;0,IF(AG151="○","入力済","未入力"),"")</f>
        <v/>
      </c>
      <c r="AS149" s="469" t="str">
        <f>IF(OR(P149="処遇加算Ⅰ",P149="処遇加算Ⅱ"),IF(OR(AH149="○",AH149="令和６年度中に満たす"),"入力済","未入力"),"")</f>
        <v/>
      </c>
      <c r="AT149" s="470" t="str">
        <f>IF(P149="処遇加算Ⅲ",IF(AI149="○","入力済","未入力"),"")</f>
        <v/>
      </c>
      <c r="AU149" s="468" t="str">
        <f>IF(P149="処遇加算Ⅰ",IF(OR(AJ149="○",AJ149="令和６年度中に満たす"),"入力済","未入力"),"")</f>
        <v/>
      </c>
      <c r="AV149" s="468" t="str">
        <f t="shared" ref="AV149" si="433">IF(OR(P150="特定加算Ⅰ",P150="特定加算Ⅱ"),1,"")</f>
        <v/>
      </c>
      <c r="AW149" s="453" t="str">
        <f>IF(P150="特定加算Ⅰ",IF(AL150="","未入力","入力済"),"")</f>
        <v/>
      </c>
      <c r="AX149" s="453" t="str">
        <f>G149</f>
        <v/>
      </c>
    </row>
    <row r="150" spans="1:50" ht="32.1" customHeight="1">
      <c r="A150" s="1275"/>
      <c r="B150" s="1212"/>
      <c r="C150" s="1212"/>
      <c r="D150" s="1212"/>
      <c r="E150" s="1212"/>
      <c r="F150" s="1212"/>
      <c r="G150" s="1215"/>
      <c r="H150" s="1215"/>
      <c r="I150" s="1215"/>
      <c r="J150" s="1215"/>
      <c r="K150" s="1215"/>
      <c r="L150" s="1218"/>
      <c r="M150" s="471" t="s">
        <v>121</v>
      </c>
      <c r="N150" s="76"/>
      <c r="O150" s="472" t="str">
        <f>IFERROR(VLOOKUP(K149,【参考】数式用!$A$5:$J$37,MATCH(N150,【参考】数式用!$B$4:$J$4,0)+1,0),"")</f>
        <v/>
      </c>
      <c r="P150" s="76"/>
      <c r="Q150" s="472" t="str">
        <f>IFERROR(VLOOKUP(K149,【参考】数式用!$A$5:$J$37,MATCH(P150,【参考】数式用!$B$4:$J$4,0)+1,0),"")</f>
        <v/>
      </c>
      <c r="R150" s="97" t="s">
        <v>15</v>
      </c>
      <c r="S150" s="473">
        <v>6</v>
      </c>
      <c r="T150" s="98" t="s">
        <v>10</v>
      </c>
      <c r="U150" s="58">
        <v>4</v>
      </c>
      <c r="V150" s="98" t="s">
        <v>38</v>
      </c>
      <c r="W150" s="473">
        <v>6</v>
      </c>
      <c r="X150" s="98" t="s">
        <v>10</v>
      </c>
      <c r="Y150" s="58">
        <v>5</v>
      </c>
      <c r="Z150" s="98" t="s">
        <v>13</v>
      </c>
      <c r="AA150" s="474" t="s">
        <v>20</v>
      </c>
      <c r="AB150" s="475">
        <f t="shared" si="259"/>
        <v>2</v>
      </c>
      <c r="AC150" s="98" t="s">
        <v>33</v>
      </c>
      <c r="AD150" s="476" t="str">
        <f t="shared" ref="AD150" si="434">IFERROR(ROUNDDOWN(ROUND(L149*Q150,0),0)*AB150,"")</f>
        <v/>
      </c>
      <c r="AE150" s="477" t="str">
        <f t="shared" ref="AE150" si="435">IFERROR(ROUNDDOWN(ROUND(L149*(Q150-O150),0),0)*AB150,"")</f>
        <v/>
      </c>
      <c r="AF150" s="478"/>
      <c r="AG150" s="363"/>
      <c r="AH150" s="364"/>
      <c r="AI150" s="365"/>
      <c r="AJ150" s="366"/>
      <c r="AK150" s="367"/>
      <c r="AL150" s="368"/>
      <c r="AM150" s="479" t="str">
        <f t="shared" ref="AM150" si="436">IF(AO149="","",IF(OR(Y149=4,Y150=4,Y151=4),"！加算の要件上は問題ありませんが、算定期間の終わりが令和６年５月になっていません。区分変更の場合は、「基本情報入力シート」で同じ事業所を２行に分けて記入してください。",""))</f>
        <v/>
      </c>
      <c r="AN150" s="480"/>
      <c r="AO150" s="467" t="str">
        <f>IF(K149&lt;&gt;"","P列・R列に色付け","")</f>
        <v/>
      </c>
      <c r="AX150" s="453" t="str">
        <f>G149</f>
        <v/>
      </c>
    </row>
    <row r="151" spans="1:50" ht="32.1" customHeight="1" thickBot="1">
      <c r="A151" s="1276"/>
      <c r="B151" s="1213"/>
      <c r="C151" s="1213"/>
      <c r="D151" s="1213"/>
      <c r="E151" s="1213"/>
      <c r="F151" s="1213"/>
      <c r="G151" s="1216"/>
      <c r="H151" s="1216"/>
      <c r="I151" s="1216"/>
      <c r="J151" s="1216"/>
      <c r="K151" s="1216"/>
      <c r="L151" s="1219"/>
      <c r="M151" s="481" t="s">
        <v>114</v>
      </c>
      <c r="N151" s="79"/>
      <c r="O151" s="482" t="str">
        <f>IFERROR(VLOOKUP(K149,【参考】数式用!$A$5:$J$37,MATCH(N151,【参考】数式用!$B$4:$J$4,0)+1,0),"")</f>
        <v/>
      </c>
      <c r="P151" s="77"/>
      <c r="Q151" s="482" t="str">
        <f>IFERROR(VLOOKUP(K149,【参考】数式用!$A$5:$J$37,MATCH(P151,【参考】数式用!$B$4:$J$4,0)+1,0),"")</f>
        <v/>
      </c>
      <c r="R151" s="483" t="s">
        <v>15</v>
      </c>
      <c r="S151" s="484">
        <v>6</v>
      </c>
      <c r="T151" s="485" t="s">
        <v>10</v>
      </c>
      <c r="U151" s="59">
        <v>4</v>
      </c>
      <c r="V151" s="485" t="s">
        <v>38</v>
      </c>
      <c r="W151" s="484">
        <v>6</v>
      </c>
      <c r="X151" s="485" t="s">
        <v>10</v>
      </c>
      <c r="Y151" s="59">
        <v>5</v>
      </c>
      <c r="Z151" s="485" t="s">
        <v>13</v>
      </c>
      <c r="AA151" s="486" t="s">
        <v>20</v>
      </c>
      <c r="AB151" s="487">
        <f t="shared" si="259"/>
        <v>2</v>
      </c>
      <c r="AC151" s="485" t="s">
        <v>33</v>
      </c>
      <c r="AD151" s="488" t="str">
        <f t="shared" ref="AD151" si="437">IFERROR(ROUNDDOWN(ROUND(L149*Q151,0),0)*AB151,"")</f>
        <v/>
      </c>
      <c r="AE151" s="489" t="str">
        <f t="shared" ref="AE151" si="438">IFERROR(ROUNDDOWN(ROUND(L149*(Q151-O151),0),0)*AB151,"")</f>
        <v/>
      </c>
      <c r="AF151" s="490">
        <f t="shared" si="346"/>
        <v>0</v>
      </c>
      <c r="AG151" s="369"/>
      <c r="AH151" s="370"/>
      <c r="AI151" s="371"/>
      <c r="AJ151" s="372"/>
      <c r="AK151" s="373"/>
      <c r="AL151" s="374"/>
      <c r="AM151" s="491" t="str">
        <f t="shared" ref="AM151" si="439">IF(AO149="","",IF(OR(N149="",AND(N151="ベア加算なし",P151="ベア加算",AG151=""),AND(OR(P149="処遇加算Ⅰ",P149="処遇加算Ⅱ"),AH149=""),AND(P149="処遇加算Ⅲ",AI149=""),AND(P149="処遇加算Ⅰ",AJ149=""),AND(OR(P150="特定加算Ⅰ",P150="特定加算Ⅱ"),AK150=""),AND(P150="特定加算Ⅰ",AL150="")),"！記入が必要な欄（緑色、水色、黄色のセル）に空欄があります。空欄を埋めてください。",""))</f>
        <v/>
      </c>
      <c r="AO151" s="492" t="str">
        <f>IF(K149&lt;&gt;"","P列・R列に色付け","")</f>
        <v/>
      </c>
      <c r="AP151" s="493"/>
      <c r="AQ151" s="493"/>
      <c r="AW151" s="494"/>
      <c r="AX151" s="453" t="str">
        <f>G149</f>
        <v/>
      </c>
    </row>
    <row r="152" spans="1:50" ht="32.1" customHeight="1">
      <c r="A152" s="1274">
        <v>47</v>
      </c>
      <c r="B152" s="1211" t="str">
        <f>IF(基本情報入力シート!C100="","",基本情報入力シート!C100)</f>
        <v/>
      </c>
      <c r="C152" s="1211"/>
      <c r="D152" s="1211"/>
      <c r="E152" s="1211"/>
      <c r="F152" s="1211"/>
      <c r="G152" s="1214" t="str">
        <f>IF(基本情報入力シート!M100="","",基本情報入力シート!M100)</f>
        <v/>
      </c>
      <c r="H152" s="1214" t="str">
        <f>IF(基本情報入力シート!R100="","",基本情報入力シート!R100)</f>
        <v/>
      </c>
      <c r="I152" s="1214" t="str">
        <f>IF(基本情報入力シート!W100="","",基本情報入力シート!W100)</f>
        <v/>
      </c>
      <c r="J152" s="1214" t="str">
        <f>IF(基本情報入力シート!X100="","",基本情報入力シート!X100)</f>
        <v/>
      </c>
      <c r="K152" s="1214" t="str">
        <f>IF(基本情報入力シート!Y100="","",基本情報入力シート!Y100)</f>
        <v/>
      </c>
      <c r="L152" s="1217" t="str">
        <f>IF(基本情報入力シート!AB100="","",基本情報入力シート!AB100)</f>
        <v/>
      </c>
      <c r="M152" s="457" t="s">
        <v>132</v>
      </c>
      <c r="N152" s="75"/>
      <c r="O152" s="458" t="str">
        <f>IFERROR(VLOOKUP(K152,【参考】数式用!$A$5:$J$37,MATCH(N152,【参考】数式用!$B$4:$J$4,0)+1,0),"")</f>
        <v/>
      </c>
      <c r="P152" s="75"/>
      <c r="Q152" s="458" t="str">
        <f>IFERROR(VLOOKUP(K152,【参考】数式用!$A$5:$J$37,MATCH(P152,【参考】数式用!$B$4:$J$4,0)+1,0),"")</f>
        <v/>
      </c>
      <c r="R152" s="459" t="s">
        <v>15</v>
      </c>
      <c r="S152" s="460">
        <v>6</v>
      </c>
      <c r="T152" s="126" t="s">
        <v>10</v>
      </c>
      <c r="U152" s="39">
        <v>4</v>
      </c>
      <c r="V152" s="126" t="s">
        <v>38</v>
      </c>
      <c r="W152" s="460">
        <v>6</v>
      </c>
      <c r="X152" s="126" t="s">
        <v>10</v>
      </c>
      <c r="Y152" s="39">
        <v>5</v>
      </c>
      <c r="Z152" s="126" t="s">
        <v>13</v>
      </c>
      <c r="AA152" s="461" t="s">
        <v>20</v>
      </c>
      <c r="AB152" s="462">
        <f t="shared" si="259"/>
        <v>2</v>
      </c>
      <c r="AC152" s="126" t="s">
        <v>33</v>
      </c>
      <c r="AD152" s="463" t="str">
        <f t="shared" ref="AD152" si="440">IFERROR(ROUNDDOWN(ROUND(L152*Q152,0),0)*AB152,"")</f>
        <v/>
      </c>
      <c r="AE152" s="464" t="str">
        <f t="shared" si="272"/>
        <v/>
      </c>
      <c r="AF152" s="465"/>
      <c r="AG152" s="375"/>
      <c r="AH152" s="383"/>
      <c r="AI152" s="380"/>
      <c r="AJ152" s="381"/>
      <c r="AK152" s="361"/>
      <c r="AL152" s="362"/>
      <c r="AM152" s="466" t="str">
        <f t="shared" ref="AM152" si="441">IF(AO152="","",IF(Q152&lt;O152,"！加算の要件上は問題ありませんが、令和６年３月と比較して４・５月に加算率が下がる計画になっています。",""))</f>
        <v/>
      </c>
      <c r="AO152" s="467" t="str">
        <f>IF(K152&lt;&gt;"","P列・R列に色付け","")</f>
        <v/>
      </c>
      <c r="AP152" s="468" t="str">
        <f>IFERROR(VLOOKUP(K152,【参考】数式用!$AH$2:$AI$34,2,FALSE),"")</f>
        <v/>
      </c>
      <c r="AQ152" s="470" t="str">
        <f>P152&amp;P153&amp;P154</f>
        <v/>
      </c>
      <c r="AR152" s="468" t="str">
        <f t="shared" ref="AR152" si="442">IF(AF154&lt;&gt;0,IF(AG154="○","入力済","未入力"),"")</f>
        <v/>
      </c>
      <c r="AS152" s="469" t="str">
        <f>IF(OR(P152="処遇加算Ⅰ",P152="処遇加算Ⅱ"),IF(OR(AH152="○",AH152="令和６年度中に満たす"),"入力済","未入力"),"")</f>
        <v/>
      </c>
      <c r="AT152" s="470" t="str">
        <f>IF(P152="処遇加算Ⅲ",IF(AI152="○","入力済","未入力"),"")</f>
        <v/>
      </c>
      <c r="AU152" s="468" t="str">
        <f>IF(P152="処遇加算Ⅰ",IF(OR(AJ152="○",AJ152="令和６年度中に満たす"),"入力済","未入力"),"")</f>
        <v/>
      </c>
      <c r="AV152" s="468" t="str">
        <f t="shared" ref="AV152" si="443">IF(OR(P153="特定加算Ⅰ",P153="特定加算Ⅱ"),1,"")</f>
        <v/>
      </c>
      <c r="AW152" s="453" t="str">
        <f>IF(P153="特定加算Ⅰ",IF(AL153="","未入力","入力済"),"")</f>
        <v/>
      </c>
      <c r="AX152" s="453" t="str">
        <f>G152</f>
        <v/>
      </c>
    </row>
    <row r="153" spans="1:50" ht="32.1" customHeight="1">
      <c r="A153" s="1275"/>
      <c r="B153" s="1212"/>
      <c r="C153" s="1212"/>
      <c r="D153" s="1212"/>
      <c r="E153" s="1212"/>
      <c r="F153" s="1212"/>
      <c r="G153" s="1215"/>
      <c r="H153" s="1215"/>
      <c r="I153" s="1215"/>
      <c r="J153" s="1215"/>
      <c r="K153" s="1215"/>
      <c r="L153" s="1218"/>
      <c r="M153" s="471" t="s">
        <v>121</v>
      </c>
      <c r="N153" s="76"/>
      <c r="O153" s="472" t="str">
        <f>IFERROR(VLOOKUP(K152,【参考】数式用!$A$5:$J$37,MATCH(N153,【参考】数式用!$B$4:$J$4,0)+1,0),"")</f>
        <v/>
      </c>
      <c r="P153" s="76"/>
      <c r="Q153" s="472" t="str">
        <f>IFERROR(VLOOKUP(K152,【参考】数式用!$A$5:$J$37,MATCH(P153,【参考】数式用!$B$4:$J$4,0)+1,0),"")</f>
        <v/>
      </c>
      <c r="R153" s="97" t="s">
        <v>15</v>
      </c>
      <c r="S153" s="473">
        <v>6</v>
      </c>
      <c r="T153" s="98" t="s">
        <v>10</v>
      </c>
      <c r="U153" s="58">
        <v>4</v>
      </c>
      <c r="V153" s="98" t="s">
        <v>38</v>
      </c>
      <c r="W153" s="473">
        <v>6</v>
      </c>
      <c r="X153" s="98" t="s">
        <v>10</v>
      </c>
      <c r="Y153" s="58">
        <v>5</v>
      </c>
      <c r="Z153" s="98" t="s">
        <v>13</v>
      </c>
      <c r="AA153" s="474" t="s">
        <v>20</v>
      </c>
      <c r="AB153" s="475">
        <f t="shared" si="259"/>
        <v>2</v>
      </c>
      <c r="AC153" s="98" t="s">
        <v>33</v>
      </c>
      <c r="AD153" s="476" t="str">
        <f t="shared" ref="AD153" si="444">IFERROR(ROUNDDOWN(ROUND(L152*Q153,0),0)*AB153,"")</f>
        <v/>
      </c>
      <c r="AE153" s="477" t="str">
        <f t="shared" si="277"/>
        <v/>
      </c>
      <c r="AF153" s="478"/>
      <c r="AG153" s="363"/>
      <c r="AH153" s="364"/>
      <c r="AI153" s="365"/>
      <c r="AJ153" s="366"/>
      <c r="AK153" s="367"/>
      <c r="AL153" s="368"/>
      <c r="AM153" s="479" t="str">
        <f t="shared" ref="AM153" si="445">IF(AO152="","",IF(OR(Y152=4,Y153=4,Y154=4),"！加算の要件上は問題ありませんが、算定期間の終わりが令和６年５月になっていません。区分変更の場合は、「基本情報入力シート」で同じ事業所を２行に分けて記入してください。",""))</f>
        <v/>
      </c>
      <c r="AN153" s="480"/>
      <c r="AO153" s="467" t="str">
        <f>IF(K152&lt;&gt;"","P列・R列に色付け","")</f>
        <v/>
      </c>
      <c r="AX153" s="453" t="str">
        <f>G152</f>
        <v/>
      </c>
    </row>
    <row r="154" spans="1:50" ht="32.1" customHeight="1" thickBot="1">
      <c r="A154" s="1276"/>
      <c r="B154" s="1213"/>
      <c r="C154" s="1213"/>
      <c r="D154" s="1213"/>
      <c r="E154" s="1213"/>
      <c r="F154" s="1213"/>
      <c r="G154" s="1216"/>
      <c r="H154" s="1216"/>
      <c r="I154" s="1216"/>
      <c r="J154" s="1216"/>
      <c r="K154" s="1216"/>
      <c r="L154" s="1219"/>
      <c r="M154" s="481" t="s">
        <v>114</v>
      </c>
      <c r="N154" s="79"/>
      <c r="O154" s="482" t="str">
        <f>IFERROR(VLOOKUP(K152,【参考】数式用!$A$5:$J$37,MATCH(N154,【参考】数式用!$B$4:$J$4,0)+1,0),"")</f>
        <v/>
      </c>
      <c r="P154" s="77"/>
      <c r="Q154" s="482" t="str">
        <f>IFERROR(VLOOKUP(K152,【参考】数式用!$A$5:$J$37,MATCH(P154,【参考】数式用!$B$4:$J$4,0)+1,0),"")</f>
        <v/>
      </c>
      <c r="R154" s="483" t="s">
        <v>15</v>
      </c>
      <c r="S154" s="484">
        <v>6</v>
      </c>
      <c r="T154" s="485" t="s">
        <v>10</v>
      </c>
      <c r="U154" s="59">
        <v>4</v>
      </c>
      <c r="V154" s="485" t="s">
        <v>38</v>
      </c>
      <c r="W154" s="484">
        <v>6</v>
      </c>
      <c r="X154" s="485" t="s">
        <v>10</v>
      </c>
      <c r="Y154" s="59">
        <v>5</v>
      </c>
      <c r="Z154" s="485" t="s">
        <v>13</v>
      </c>
      <c r="AA154" s="486" t="s">
        <v>20</v>
      </c>
      <c r="AB154" s="487">
        <f t="shared" si="259"/>
        <v>2</v>
      </c>
      <c r="AC154" s="485" t="s">
        <v>33</v>
      </c>
      <c r="AD154" s="488" t="str">
        <f t="shared" ref="AD154" si="446">IFERROR(ROUNDDOWN(ROUND(L152*Q154,0),0)*AB154,"")</f>
        <v/>
      </c>
      <c r="AE154" s="489" t="str">
        <f t="shared" si="280"/>
        <v/>
      </c>
      <c r="AF154" s="490">
        <f t="shared" si="346"/>
        <v>0</v>
      </c>
      <c r="AG154" s="369"/>
      <c r="AH154" s="370"/>
      <c r="AI154" s="371"/>
      <c r="AJ154" s="372"/>
      <c r="AK154" s="373"/>
      <c r="AL154" s="374"/>
      <c r="AM154" s="491" t="str">
        <f t="shared" ref="AM154" si="447">IF(AO152="","",IF(OR(N152="",AND(N154="ベア加算なし",P154="ベア加算",AG154=""),AND(OR(P152="処遇加算Ⅰ",P152="処遇加算Ⅱ"),AH152=""),AND(P152="処遇加算Ⅲ",AI152=""),AND(P152="処遇加算Ⅰ",AJ152=""),AND(OR(P153="特定加算Ⅰ",P153="特定加算Ⅱ"),AK153=""),AND(P153="特定加算Ⅰ",AL153="")),"！記入が必要な欄（緑色、水色、黄色のセル）に空欄があります。空欄を埋めてください。",""))</f>
        <v/>
      </c>
      <c r="AO154" s="492" t="str">
        <f>IF(K152&lt;&gt;"","P列・R列に色付け","")</f>
        <v/>
      </c>
      <c r="AP154" s="493"/>
      <c r="AQ154" s="493"/>
      <c r="AW154" s="494"/>
      <c r="AX154" s="453" t="str">
        <f>G152</f>
        <v/>
      </c>
    </row>
    <row r="155" spans="1:50" ht="32.1" customHeight="1">
      <c r="A155" s="1274">
        <v>48</v>
      </c>
      <c r="B155" s="1211" t="str">
        <f>IF(基本情報入力シート!C101="","",基本情報入力シート!C101)</f>
        <v/>
      </c>
      <c r="C155" s="1211"/>
      <c r="D155" s="1211"/>
      <c r="E155" s="1211"/>
      <c r="F155" s="1211"/>
      <c r="G155" s="1214" t="str">
        <f>IF(基本情報入力シート!M101="","",基本情報入力シート!M101)</f>
        <v/>
      </c>
      <c r="H155" s="1214" t="str">
        <f>IF(基本情報入力シート!R101="","",基本情報入力シート!R101)</f>
        <v/>
      </c>
      <c r="I155" s="1214" t="str">
        <f>IF(基本情報入力シート!W101="","",基本情報入力シート!W101)</f>
        <v/>
      </c>
      <c r="J155" s="1214" t="str">
        <f>IF(基本情報入力シート!X101="","",基本情報入力シート!X101)</f>
        <v/>
      </c>
      <c r="K155" s="1214" t="str">
        <f>IF(基本情報入力シート!Y101="","",基本情報入力シート!Y101)</f>
        <v/>
      </c>
      <c r="L155" s="1217" t="str">
        <f>IF(基本情報入力シート!AB101="","",基本情報入力シート!AB101)</f>
        <v/>
      </c>
      <c r="M155" s="457" t="s">
        <v>132</v>
      </c>
      <c r="N155" s="75"/>
      <c r="O155" s="458" t="str">
        <f>IFERROR(VLOOKUP(K155,【参考】数式用!$A$5:$J$37,MATCH(N155,【参考】数式用!$B$4:$J$4,0)+1,0),"")</f>
        <v/>
      </c>
      <c r="P155" s="75"/>
      <c r="Q155" s="458" t="str">
        <f>IFERROR(VLOOKUP(K155,【参考】数式用!$A$5:$J$37,MATCH(P155,【参考】数式用!$B$4:$J$4,0)+1,0),"")</f>
        <v/>
      </c>
      <c r="R155" s="459" t="s">
        <v>15</v>
      </c>
      <c r="S155" s="460">
        <v>6</v>
      </c>
      <c r="T155" s="126" t="s">
        <v>10</v>
      </c>
      <c r="U155" s="39">
        <v>4</v>
      </c>
      <c r="V155" s="126" t="s">
        <v>38</v>
      </c>
      <c r="W155" s="460">
        <v>6</v>
      </c>
      <c r="X155" s="126" t="s">
        <v>10</v>
      </c>
      <c r="Y155" s="39">
        <v>5</v>
      </c>
      <c r="Z155" s="126" t="s">
        <v>13</v>
      </c>
      <c r="AA155" s="461" t="s">
        <v>20</v>
      </c>
      <c r="AB155" s="462">
        <f t="shared" si="259"/>
        <v>2</v>
      </c>
      <c r="AC155" s="126" t="s">
        <v>33</v>
      </c>
      <c r="AD155" s="463" t="str">
        <f t="shared" ref="AD155" si="448">IFERROR(ROUNDDOWN(ROUND(L155*Q155,0),0)*AB155,"")</f>
        <v/>
      </c>
      <c r="AE155" s="464" t="str">
        <f t="shared" si="283"/>
        <v/>
      </c>
      <c r="AF155" s="465"/>
      <c r="AG155" s="375"/>
      <c r="AH155" s="383"/>
      <c r="AI155" s="380"/>
      <c r="AJ155" s="381"/>
      <c r="AK155" s="361"/>
      <c r="AL155" s="362"/>
      <c r="AM155" s="466" t="str">
        <f t="shared" ref="AM155" si="449">IF(AO155="","",IF(Q155&lt;O155,"！加算の要件上は問題ありませんが、令和６年３月と比較して４・５月に加算率が下がる計画になっています。",""))</f>
        <v/>
      </c>
      <c r="AO155" s="467" t="str">
        <f>IF(K155&lt;&gt;"","P列・R列に色付け","")</f>
        <v/>
      </c>
      <c r="AP155" s="468" t="str">
        <f>IFERROR(VLOOKUP(K155,【参考】数式用!$AH$2:$AI$34,2,FALSE),"")</f>
        <v/>
      </c>
      <c r="AQ155" s="470" t="str">
        <f>P155&amp;P156&amp;P157</f>
        <v/>
      </c>
      <c r="AR155" s="468" t="str">
        <f t="shared" ref="AR155" si="450">IF(AF157&lt;&gt;0,IF(AG157="○","入力済","未入力"),"")</f>
        <v/>
      </c>
      <c r="AS155" s="469" t="str">
        <f>IF(OR(P155="処遇加算Ⅰ",P155="処遇加算Ⅱ"),IF(OR(AH155="○",AH155="令和６年度中に満たす"),"入力済","未入力"),"")</f>
        <v/>
      </c>
      <c r="AT155" s="470" t="str">
        <f>IF(P155="処遇加算Ⅲ",IF(AI155="○","入力済","未入力"),"")</f>
        <v/>
      </c>
      <c r="AU155" s="468" t="str">
        <f>IF(P155="処遇加算Ⅰ",IF(OR(AJ155="○",AJ155="令和６年度中に満たす"),"入力済","未入力"),"")</f>
        <v/>
      </c>
      <c r="AV155" s="468" t="str">
        <f t="shared" ref="AV155" si="451">IF(OR(P156="特定加算Ⅰ",P156="特定加算Ⅱ"),1,"")</f>
        <v/>
      </c>
      <c r="AW155" s="453" t="str">
        <f>IF(P156="特定加算Ⅰ",IF(AL156="","未入力","入力済"),"")</f>
        <v/>
      </c>
      <c r="AX155" s="453" t="str">
        <f>G155</f>
        <v/>
      </c>
    </row>
    <row r="156" spans="1:50" ht="32.1" customHeight="1">
      <c r="A156" s="1275"/>
      <c r="B156" s="1212"/>
      <c r="C156" s="1212"/>
      <c r="D156" s="1212"/>
      <c r="E156" s="1212"/>
      <c r="F156" s="1212"/>
      <c r="G156" s="1215"/>
      <c r="H156" s="1215"/>
      <c r="I156" s="1215"/>
      <c r="J156" s="1215"/>
      <c r="K156" s="1215"/>
      <c r="L156" s="1218"/>
      <c r="M156" s="471" t="s">
        <v>121</v>
      </c>
      <c r="N156" s="76"/>
      <c r="O156" s="472" t="str">
        <f>IFERROR(VLOOKUP(K155,【参考】数式用!$A$5:$J$37,MATCH(N156,【参考】数式用!$B$4:$J$4,0)+1,0),"")</f>
        <v/>
      </c>
      <c r="P156" s="76"/>
      <c r="Q156" s="472" t="str">
        <f>IFERROR(VLOOKUP(K155,【参考】数式用!$A$5:$J$37,MATCH(P156,【参考】数式用!$B$4:$J$4,0)+1,0),"")</f>
        <v/>
      </c>
      <c r="R156" s="97" t="s">
        <v>15</v>
      </c>
      <c r="S156" s="473">
        <v>6</v>
      </c>
      <c r="T156" s="98" t="s">
        <v>10</v>
      </c>
      <c r="U156" s="58">
        <v>4</v>
      </c>
      <c r="V156" s="98" t="s">
        <v>38</v>
      </c>
      <c r="W156" s="473">
        <v>6</v>
      </c>
      <c r="X156" s="98" t="s">
        <v>10</v>
      </c>
      <c r="Y156" s="58">
        <v>5</v>
      </c>
      <c r="Z156" s="98" t="s">
        <v>13</v>
      </c>
      <c r="AA156" s="474" t="s">
        <v>20</v>
      </c>
      <c r="AB156" s="475">
        <f t="shared" si="259"/>
        <v>2</v>
      </c>
      <c r="AC156" s="98" t="s">
        <v>33</v>
      </c>
      <c r="AD156" s="476" t="str">
        <f t="shared" ref="AD156" si="452">IFERROR(ROUNDDOWN(ROUND(L155*Q156,0),0)*AB156,"")</f>
        <v/>
      </c>
      <c r="AE156" s="477" t="str">
        <f t="shared" si="288"/>
        <v/>
      </c>
      <c r="AF156" s="478"/>
      <c r="AG156" s="363"/>
      <c r="AH156" s="364"/>
      <c r="AI156" s="365"/>
      <c r="AJ156" s="366"/>
      <c r="AK156" s="367"/>
      <c r="AL156" s="368"/>
      <c r="AM156" s="479" t="str">
        <f t="shared" ref="AM156" si="453">IF(AO155="","",IF(OR(Y155=4,Y156=4,Y157=4),"！加算の要件上は問題ありませんが、算定期間の終わりが令和６年５月になっていません。区分変更の場合は、「基本情報入力シート」で同じ事業所を２行に分けて記入してください。",""))</f>
        <v/>
      </c>
      <c r="AN156" s="480"/>
      <c r="AO156" s="467" t="str">
        <f>IF(K155&lt;&gt;"","P列・R列に色付け","")</f>
        <v/>
      </c>
      <c r="AX156" s="453" t="str">
        <f>G155</f>
        <v/>
      </c>
    </row>
    <row r="157" spans="1:50" ht="32.1" customHeight="1" thickBot="1">
      <c r="A157" s="1276"/>
      <c r="B157" s="1213"/>
      <c r="C157" s="1213"/>
      <c r="D157" s="1213"/>
      <c r="E157" s="1213"/>
      <c r="F157" s="1213"/>
      <c r="G157" s="1216"/>
      <c r="H157" s="1216"/>
      <c r="I157" s="1216"/>
      <c r="J157" s="1216"/>
      <c r="K157" s="1216"/>
      <c r="L157" s="1219"/>
      <c r="M157" s="481" t="s">
        <v>114</v>
      </c>
      <c r="N157" s="79"/>
      <c r="O157" s="482" t="str">
        <f>IFERROR(VLOOKUP(K155,【参考】数式用!$A$5:$J$37,MATCH(N157,【参考】数式用!$B$4:$J$4,0)+1,0),"")</f>
        <v/>
      </c>
      <c r="P157" s="77"/>
      <c r="Q157" s="482" t="str">
        <f>IFERROR(VLOOKUP(K155,【参考】数式用!$A$5:$J$37,MATCH(P157,【参考】数式用!$B$4:$J$4,0)+1,0),"")</f>
        <v/>
      </c>
      <c r="R157" s="483" t="s">
        <v>15</v>
      </c>
      <c r="S157" s="484">
        <v>6</v>
      </c>
      <c r="T157" s="485" t="s">
        <v>10</v>
      </c>
      <c r="U157" s="59">
        <v>4</v>
      </c>
      <c r="V157" s="485" t="s">
        <v>38</v>
      </c>
      <c r="W157" s="484">
        <v>6</v>
      </c>
      <c r="X157" s="485" t="s">
        <v>10</v>
      </c>
      <c r="Y157" s="59">
        <v>5</v>
      </c>
      <c r="Z157" s="485" t="s">
        <v>13</v>
      </c>
      <c r="AA157" s="486" t="s">
        <v>20</v>
      </c>
      <c r="AB157" s="487">
        <f t="shared" si="259"/>
        <v>2</v>
      </c>
      <c r="AC157" s="485" t="s">
        <v>33</v>
      </c>
      <c r="AD157" s="488" t="str">
        <f t="shared" ref="AD157" si="454">IFERROR(ROUNDDOWN(ROUND(L155*Q157,0),0)*AB157,"")</f>
        <v/>
      </c>
      <c r="AE157" s="489" t="str">
        <f t="shared" si="291"/>
        <v/>
      </c>
      <c r="AF157" s="490">
        <f t="shared" si="346"/>
        <v>0</v>
      </c>
      <c r="AG157" s="369"/>
      <c r="AH157" s="370"/>
      <c r="AI157" s="371"/>
      <c r="AJ157" s="372"/>
      <c r="AK157" s="373"/>
      <c r="AL157" s="374"/>
      <c r="AM157" s="491" t="str">
        <f t="shared" ref="AM157" si="455">IF(AO155="","",IF(OR(N155="",AND(N157="ベア加算なし",P157="ベア加算",AG157=""),AND(OR(P155="処遇加算Ⅰ",P155="処遇加算Ⅱ"),AH155=""),AND(P155="処遇加算Ⅲ",AI155=""),AND(P155="処遇加算Ⅰ",AJ155=""),AND(OR(P156="特定加算Ⅰ",P156="特定加算Ⅱ"),AK156=""),AND(P156="特定加算Ⅰ",AL156="")),"！記入が必要な欄（緑色、水色、黄色のセル）に空欄があります。空欄を埋めてください。",""))</f>
        <v/>
      </c>
      <c r="AO157" s="492" t="str">
        <f>IF(K155&lt;&gt;"","P列・R列に色付け","")</f>
        <v/>
      </c>
      <c r="AP157" s="493"/>
      <c r="AQ157" s="493"/>
      <c r="AW157" s="494"/>
      <c r="AX157" s="453" t="str">
        <f>G155</f>
        <v/>
      </c>
    </row>
    <row r="158" spans="1:50" ht="32.1" customHeight="1">
      <c r="A158" s="1274">
        <v>49</v>
      </c>
      <c r="B158" s="1211" t="str">
        <f>IF(基本情報入力シート!C102="","",基本情報入力シート!C102)</f>
        <v/>
      </c>
      <c r="C158" s="1211"/>
      <c r="D158" s="1211"/>
      <c r="E158" s="1211"/>
      <c r="F158" s="1211"/>
      <c r="G158" s="1214" t="str">
        <f>IF(基本情報入力シート!M102="","",基本情報入力シート!M102)</f>
        <v/>
      </c>
      <c r="H158" s="1214" t="str">
        <f>IF(基本情報入力シート!R102="","",基本情報入力シート!R102)</f>
        <v/>
      </c>
      <c r="I158" s="1214" t="str">
        <f>IF(基本情報入力シート!W102="","",基本情報入力シート!W102)</f>
        <v/>
      </c>
      <c r="J158" s="1214" t="str">
        <f>IF(基本情報入力シート!X102="","",基本情報入力シート!X102)</f>
        <v/>
      </c>
      <c r="K158" s="1214" t="str">
        <f>IF(基本情報入力シート!Y102="","",基本情報入力シート!Y102)</f>
        <v/>
      </c>
      <c r="L158" s="1217" t="str">
        <f>IF(基本情報入力シート!AB102="","",基本情報入力シート!AB102)</f>
        <v/>
      </c>
      <c r="M158" s="457" t="s">
        <v>132</v>
      </c>
      <c r="N158" s="75"/>
      <c r="O158" s="458" t="str">
        <f>IFERROR(VLOOKUP(K158,【参考】数式用!$A$5:$J$37,MATCH(N158,【参考】数式用!$B$4:$J$4,0)+1,0),"")</f>
        <v/>
      </c>
      <c r="P158" s="75"/>
      <c r="Q158" s="458" t="str">
        <f>IFERROR(VLOOKUP(K158,【参考】数式用!$A$5:$J$37,MATCH(P158,【参考】数式用!$B$4:$J$4,0)+1,0),"")</f>
        <v/>
      </c>
      <c r="R158" s="459" t="s">
        <v>15</v>
      </c>
      <c r="S158" s="460">
        <v>6</v>
      </c>
      <c r="T158" s="126" t="s">
        <v>10</v>
      </c>
      <c r="U158" s="39">
        <v>4</v>
      </c>
      <c r="V158" s="126" t="s">
        <v>38</v>
      </c>
      <c r="W158" s="460">
        <v>6</v>
      </c>
      <c r="X158" s="126" t="s">
        <v>10</v>
      </c>
      <c r="Y158" s="39">
        <v>5</v>
      </c>
      <c r="Z158" s="126" t="s">
        <v>13</v>
      </c>
      <c r="AA158" s="461" t="s">
        <v>20</v>
      </c>
      <c r="AB158" s="462">
        <f t="shared" si="259"/>
        <v>2</v>
      </c>
      <c r="AC158" s="126" t="s">
        <v>33</v>
      </c>
      <c r="AD158" s="463" t="str">
        <f t="shared" ref="AD158" si="456">IFERROR(ROUNDDOWN(ROUND(L158*Q158,0),0)*AB158,"")</f>
        <v/>
      </c>
      <c r="AE158" s="464" t="str">
        <f t="shared" ref="AE158" si="457">IFERROR(ROUNDDOWN(ROUND(L158*(Q158-O158),0),0)*AB158,"")</f>
        <v/>
      </c>
      <c r="AF158" s="465"/>
      <c r="AG158" s="375"/>
      <c r="AH158" s="383"/>
      <c r="AI158" s="380"/>
      <c r="AJ158" s="381"/>
      <c r="AK158" s="361"/>
      <c r="AL158" s="362"/>
      <c r="AM158" s="466" t="str">
        <f t="shared" ref="AM158" si="458">IF(AO158="","",IF(Q158&lt;O158,"！加算の要件上は問題ありませんが、令和６年３月と比較して４・５月に加算率が下がる計画になっています。",""))</f>
        <v/>
      </c>
      <c r="AO158" s="467" t="str">
        <f>IF(K158&lt;&gt;"","P列・R列に色付け","")</f>
        <v/>
      </c>
      <c r="AP158" s="468" t="str">
        <f>IFERROR(VLOOKUP(K158,【参考】数式用!$AH$2:$AI$34,2,FALSE),"")</f>
        <v/>
      </c>
      <c r="AQ158" s="470" t="str">
        <f>P158&amp;P159&amp;P160</f>
        <v/>
      </c>
      <c r="AR158" s="468" t="str">
        <f t="shared" ref="AR158" si="459">IF(AF160&lt;&gt;0,IF(AG160="○","入力済","未入力"),"")</f>
        <v/>
      </c>
      <c r="AS158" s="469" t="str">
        <f>IF(OR(P158="処遇加算Ⅰ",P158="処遇加算Ⅱ"),IF(OR(AH158="○",AH158="令和６年度中に満たす"),"入力済","未入力"),"")</f>
        <v/>
      </c>
      <c r="AT158" s="470" t="str">
        <f>IF(P158="処遇加算Ⅲ",IF(AI158="○","入力済","未入力"),"")</f>
        <v/>
      </c>
      <c r="AU158" s="468" t="str">
        <f>IF(P158="処遇加算Ⅰ",IF(OR(AJ158="○",AJ158="令和６年度中に満たす"),"入力済","未入力"),"")</f>
        <v/>
      </c>
      <c r="AV158" s="468" t="str">
        <f t="shared" ref="AV158" si="460">IF(OR(P159="特定加算Ⅰ",P159="特定加算Ⅱ"),1,"")</f>
        <v/>
      </c>
      <c r="AW158" s="453" t="str">
        <f>IF(P159="特定加算Ⅰ",IF(AL159="","未入力","入力済"),"")</f>
        <v/>
      </c>
      <c r="AX158" s="453" t="str">
        <f>G158</f>
        <v/>
      </c>
    </row>
    <row r="159" spans="1:50" ht="32.1" customHeight="1">
      <c r="A159" s="1275"/>
      <c r="B159" s="1212"/>
      <c r="C159" s="1212"/>
      <c r="D159" s="1212"/>
      <c r="E159" s="1212"/>
      <c r="F159" s="1212"/>
      <c r="G159" s="1215"/>
      <c r="H159" s="1215"/>
      <c r="I159" s="1215"/>
      <c r="J159" s="1215"/>
      <c r="K159" s="1215"/>
      <c r="L159" s="1218"/>
      <c r="M159" s="471" t="s">
        <v>121</v>
      </c>
      <c r="N159" s="76"/>
      <c r="O159" s="472" t="str">
        <f>IFERROR(VLOOKUP(K158,【参考】数式用!$A$5:$J$37,MATCH(N159,【参考】数式用!$B$4:$J$4,0)+1,0),"")</f>
        <v/>
      </c>
      <c r="P159" s="76"/>
      <c r="Q159" s="472" t="str">
        <f>IFERROR(VLOOKUP(K158,【参考】数式用!$A$5:$J$37,MATCH(P159,【参考】数式用!$B$4:$J$4,0)+1,0),"")</f>
        <v/>
      </c>
      <c r="R159" s="97" t="s">
        <v>15</v>
      </c>
      <c r="S159" s="473">
        <v>6</v>
      </c>
      <c r="T159" s="98" t="s">
        <v>10</v>
      </c>
      <c r="U159" s="58">
        <v>4</v>
      </c>
      <c r="V159" s="98" t="s">
        <v>38</v>
      </c>
      <c r="W159" s="473">
        <v>6</v>
      </c>
      <c r="X159" s="98" t="s">
        <v>10</v>
      </c>
      <c r="Y159" s="58">
        <v>5</v>
      </c>
      <c r="Z159" s="98" t="s">
        <v>13</v>
      </c>
      <c r="AA159" s="474" t="s">
        <v>20</v>
      </c>
      <c r="AB159" s="475">
        <f t="shared" ref="AB159:AB222" si="461">IF(U159&gt;=1,(W159*12+Y159)-(S159*12+U159)+1,"")</f>
        <v>2</v>
      </c>
      <c r="AC159" s="98" t="s">
        <v>33</v>
      </c>
      <c r="AD159" s="476" t="str">
        <f t="shared" ref="AD159" si="462">IFERROR(ROUNDDOWN(ROUND(L158*Q159,0),0)*AB159,"")</f>
        <v/>
      </c>
      <c r="AE159" s="477" t="str">
        <f t="shared" ref="AE159" si="463">IFERROR(ROUNDDOWN(ROUND(L158*(Q159-O159),0),0)*AB159,"")</f>
        <v/>
      </c>
      <c r="AF159" s="478"/>
      <c r="AG159" s="363"/>
      <c r="AH159" s="364"/>
      <c r="AI159" s="365"/>
      <c r="AJ159" s="366"/>
      <c r="AK159" s="367"/>
      <c r="AL159" s="368"/>
      <c r="AM159" s="479" t="str">
        <f t="shared" ref="AM159" si="464">IF(AO158="","",IF(OR(Y158=4,Y159=4,Y160=4),"！加算の要件上は問題ありませんが、算定期間の終わりが令和６年５月になっていません。区分変更の場合は、「基本情報入力シート」で同じ事業所を２行に分けて記入してください。",""))</f>
        <v/>
      </c>
      <c r="AN159" s="480"/>
      <c r="AO159" s="467" t="str">
        <f>IF(K158&lt;&gt;"","P列・R列に色付け","")</f>
        <v/>
      </c>
      <c r="AX159" s="453" t="str">
        <f>G158</f>
        <v/>
      </c>
    </row>
    <row r="160" spans="1:50" ht="32.1" customHeight="1" thickBot="1">
      <c r="A160" s="1276"/>
      <c r="B160" s="1213"/>
      <c r="C160" s="1213"/>
      <c r="D160" s="1213"/>
      <c r="E160" s="1213"/>
      <c r="F160" s="1213"/>
      <c r="G160" s="1216"/>
      <c r="H160" s="1216"/>
      <c r="I160" s="1216"/>
      <c r="J160" s="1216"/>
      <c r="K160" s="1216"/>
      <c r="L160" s="1219"/>
      <c r="M160" s="481" t="s">
        <v>114</v>
      </c>
      <c r="N160" s="79"/>
      <c r="O160" s="482" t="str">
        <f>IFERROR(VLOOKUP(K158,【参考】数式用!$A$5:$J$37,MATCH(N160,【参考】数式用!$B$4:$J$4,0)+1,0),"")</f>
        <v/>
      </c>
      <c r="P160" s="77"/>
      <c r="Q160" s="482" t="str">
        <f>IFERROR(VLOOKUP(K158,【参考】数式用!$A$5:$J$37,MATCH(P160,【参考】数式用!$B$4:$J$4,0)+1,0),"")</f>
        <v/>
      </c>
      <c r="R160" s="483" t="s">
        <v>15</v>
      </c>
      <c r="S160" s="484">
        <v>6</v>
      </c>
      <c r="T160" s="485" t="s">
        <v>10</v>
      </c>
      <c r="U160" s="59">
        <v>4</v>
      </c>
      <c r="V160" s="485" t="s">
        <v>38</v>
      </c>
      <c r="W160" s="484">
        <v>6</v>
      </c>
      <c r="X160" s="485" t="s">
        <v>10</v>
      </c>
      <c r="Y160" s="59">
        <v>5</v>
      </c>
      <c r="Z160" s="485" t="s">
        <v>13</v>
      </c>
      <c r="AA160" s="486" t="s">
        <v>20</v>
      </c>
      <c r="AB160" s="487">
        <f t="shared" si="461"/>
        <v>2</v>
      </c>
      <c r="AC160" s="485" t="s">
        <v>33</v>
      </c>
      <c r="AD160" s="488" t="str">
        <f t="shared" ref="AD160" si="465">IFERROR(ROUNDDOWN(ROUND(L158*Q160,0),0)*AB160,"")</f>
        <v/>
      </c>
      <c r="AE160" s="489" t="str">
        <f t="shared" ref="AE160" si="466">IFERROR(ROUNDDOWN(ROUND(L158*(Q160-O160),0),0)*AB160,"")</f>
        <v/>
      </c>
      <c r="AF160" s="490">
        <f t="shared" si="346"/>
        <v>0</v>
      </c>
      <c r="AG160" s="369"/>
      <c r="AH160" s="370"/>
      <c r="AI160" s="371"/>
      <c r="AJ160" s="372"/>
      <c r="AK160" s="373"/>
      <c r="AL160" s="374"/>
      <c r="AM160" s="491" t="str">
        <f t="shared" ref="AM160" si="467">IF(AO158="","",IF(OR(N158="",AND(N160="ベア加算なし",P160="ベア加算",AG160=""),AND(OR(P158="処遇加算Ⅰ",P158="処遇加算Ⅱ"),AH158=""),AND(P158="処遇加算Ⅲ",AI158=""),AND(P158="処遇加算Ⅰ",AJ158=""),AND(OR(P159="特定加算Ⅰ",P159="特定加算Ⅱ"),AK159=""),AND(P159="特定加算Ⅰ",AL159="")),"！記入が必要な欄（緑色、水色、黄色のセル）に空欄があります。空欄を埋めてください。",""))</f>
        <v/>
      </c>
      <c r="AO160" s="492" t="str">
        <f>IF(K158&lt;&gt;"","P列・R列に色付け","")</f>
        <v/>
      </c>
      <c r="AP160" s="493"/>
      <c r="AQ160" s="493"/>
      <c r="AW160" s="494"/>
      <c r="AX160" s="453" t="str">
        <f>G158</f>
        <v/>
      </c>
    </row>
    <row r="161" spans="1:50" ht="32.1" customHeight="1">
      <c r="A161" s="1274">
        <v>50</v>
      </c>
      <c r="B161" s="1211" t="str">
        <f>IF(基本情報入力シート!C103="","",基本情報入力シート!C103)</f>
        <v/>
      </c>
      <c r="C161" s="1211"/>
      <c r="D161" s="1211"/>
      <c r="E161" s="1211"/>
      <c r="F161" s="1211"/>
      <c r="G161" s="1214" t="str">
        <f>IF(基本情報入力シート!M103="","",基本情報入力シート!M103)</f>
        <v/>
      </c>
      <c r="H161" s="1214" t="str">
        <f>IF(基本情報入力シート!R103="","",基本情報入力シート!R103)</f>
        <v/>
      </c>
      <c r="I161" s="1214" t="str">
        <f>IF(基本情報入力シート!W103="","",基本情報入力シート!W103)</f>
        <v/>
      </c>
      <c r="J161" s="1214" t="str">
        <f>IF(基本情報入力シート!X103="","",基本情報入力シート!X103)</f>
        <v/>
      </c>
      <c r="K161" s="1214" t="str">
        <f>IF(基本情報入力シート!Y103="","",基本情報入力シート!Y103)</f>
        <v/>
      </c>
      <c r="L161" s="1217" t="str">
        <f>IF(基本情報入力シート!AB103="","",基本情報入力シート!AB103)</f>
        <v/>
      </c>
      <c r="M161" s="457" t="s">
        <v>132</v>
      </c>
      <c r="N161" s="75"/>
      <c r="O161" s="458" t="str">
        <f>IFERROR(VLOOKUP(K161,【参考】数式用!$A$5:$J$37,MATCH(N161,【参考】数式用!$B$4:$J$4,0)+1,0),"")</f>
        <v/>
      </c>
      <c r="P161" s="75"/>
      <c r="Q161" s="458" t="str">
        <f>IFERROR(VLOOKUP(K161,【参考】数式用!$A$5:$J$37,MATCH(P161,【参考】数式用!$B$4:$J$4,0)+1,0),"")</f>
        <v/>
      </c>
      <c r="R161" s="459" t="s">
        <v>15</v>
      </c>
      <c r="S161" s="460">
        <v>6</v>
      </c>
      <c r="T161" s="126" t="s">
        <v>10</v>
      </c>
      <c r="U161" s="39">
        <v>4</v>
      </c>
      <c r="V161" s="126" t="s">
        <v>38</v>
      </c>
      <c r="W161" s="460">
        <v>6</v>
      </c>
      <c r="X161" s="126" t="s">
        <v>10</v>
      </c>
      <c r="Y161" s="39">
        <v>5</v>
      </c>
      <c r="Z161" s="126" t="s">
        <v>13</v>
      </c>
      <c r="AA161" s="461" t="s">
        <v>20</v>
      </c>
      <c r="AB161" s="462">
        <f t="shared" si="461"/>
        <v>2</v>
      </c>
      <c r="AC161" s="126" t="s">
        <v>33</v>
      </c>
      <c r="AD161" s="463" t="str">
        <f t="shared" ref="AD161" si="468">IFERROR(ROUNDDOWN(ROUND(L161*Q161,0),0)*AB161,"")</f>
        <v/>
      </c>
      <c r="AE161" s="464" t="str">
        <f t="shared" si="272"/>
        <v/>
      </c>
      <c r="AF161" s="465"/>
      <c r="AG161" s="375"/>
      <c r="AH161" s="383"/>
      <c r="AI161" s="380"/>
      <c r="AJ161" s="381"/>
      <c r="AK161" s="361"/>
      <c r="AL161" s="362"/>
      <c r="AM161" s="466" t="str">
        <f t="shared" ref="AM161" si="469">IF(AO161="","",IF(Q161&lt;O161,"！加算の要件上は問題ありませんが、令和６年３月と比較して４・５月に加算率が下がる計画になっています。",""))</f>
        <v/>
      </c>
      <c r="AO161" s="467" t="str">
        <f>IF(K161&lt;&gt;"","P列・R列に色付け","")</f>
        <v/>
      </c>
      <c r="AP161" s="468" t="str">
        <f>IFERROR(VLOOKUP(K161,【参考】数式用!$AH$2:$AI$34,2,FALSE),"")</f>
        <v/>
      </c>
      <c r="AQ161" s="470" t="str">
        <f>P161&amp;P162&amp;P163</f>
        <v/>
      </c>
      <c r="AR161" s="468" t="str">
        <f t="shared" ref="AR161" si="470">IF(AF163&lt;&gt;0,IF(AG163="○","入力済","未入力"),"")</f>
        <v/>
      </c>
      <c r="AS161" s="469" t="str">
        <f>IF(OR(P161="処遇加算Ⅰ",P161="処遇加算Ⅱ"),IF(OR(AH161="○",AH161="令和６年度中に満たす"),"入力済","未入力"),"")</f>
        <v/>
      </c>
      <c r="AT161" s="470" t="str">
        <f>IF(P161="処遇加算Ⅲ",IF(AI161="○","入力済","未入力"),"")</f>
        <v/>
      </c>
      <c r="AU161" s="468" t="str">
        <f>IF(P161="処遇加算Ⅰ",IF(OR(AJ161="○",AJ161="令和６年度中に満たす"),"入力済","未入力"),"")</f>
        <v/>
      </c>
      <c r="AV161" s="468" t="str">
        <f t="shared" ref="AV161" si="471">IF(OR(P162="特定加算Ⅰ",P162="特定加算Ⅱ"),1,"")</f>
        <v/>
      </c>
      <c r="AW161" s="453" t="str">
        <f>IF(P162="特定加算Ⅰ",IF(AL162="","未入力","入力済"),"")</f>
        <v/>
      </c>
      <c r="AX161" s="453" t="str">
        <f>G161</f>
        <v/>
      </c>
    </row>
    <row r="162" spans="1:50" ht="32.1" customHeight="1">
      <c r="A162" s="1275"/>
      <c r="B162" s="1212"/>
      <c r="C162" s="1212"/>
      <c r="D162" s="1212"/>
      <c r="E162" s="1212"/>
      <c r="F162" s="1212"/>
      <c r="G162" s="1215"/>
      <c r="H162" s="1215"/>
      <c r="I162" s="1215"/>
      <c r="J162" s="1215"/>
      <c r="K162" s="1215"/>
      <c r="L162" s="1218"/>
      <c r="M162" s="471" t="s">
        <v>121</v>
      </c>
      <c r="N162" s="76"/>
      <c r="O162" s="472" t="str">
        <f>IFERROR(VLOOKUP(K161,【参考】数式用!$A$5:$J$37,MATCH(N162,【参考】数式用!$B$4:$J$4,0)+1,0),"")</f>
        <v/>
      </c>
      <c r="P162" s="76"/>
      <c r="Q162" s="472" t="str">
        <f>IFERROR(VLOOKUP(K161,【参考】数式用!$A$5:$J$37,MATCH(P162,【参考】数式用!$B$4:$J$4,0)+1,0),"")</f>
        <v/>
      </c>
      <c r="R162" s="97" t="s">
        <v>15</v>
      </c>
      <c r="S162" s="473">
        <v>6</v>
      </c>
      <c r="T162" s="98" t="s">
        <v>10</v>
      </c>
      <c r="U162" s="58">
        <v>4</v>
      </c>
      <c r="V162" s="98" t="s">
        <v>38</v>
      </c>
      <c r="W162" s="473">
        <v>6</v>
      </c>
      <c r="X162" s="98" t="s">
        <v>10</v>
      </c>
      <c r="Y162" s="58">
        <v>5</v>
      </c>
      <c r="Z162" s="98" t="s">
        <v>13</v>
      </c>
      <c r="AA162" s="474" t="s">
        <v>20</v>
      </c>
      <c r="AB162" s="475">
        <f t="shared" si="461"/>
        <v>2</v>
      </c>
      <c r="AC162" s="98" t="s">
        <v>33</v>
      </c>
      <c r="AD162" s="476" t="str">
        <f t="shared" ref="AD162" si="472">IFERROR(ROUNDDOWN(ROUND(L161*Q162,0),0)*AB162,"")</f>
        <v/>
      </c>
      <c r="AE162" s="477" t="str">
        <f t="shared" si="277"/>
        <v/>
      </c>
      <c r="AF162" s="478"/>
      <c r="AG162" s="363"/>
      <c r="AH162" s="364"/>
      <c r="AI162" s="365"/>
      <c r="AJ162" s="366"/>
      <c r="AK162" s="367"/>
      <c r="AL162" s="368"/>
      <c r="AM162" s="479" t="str">
        <f t="shared" ref="AM162" si="473">IF(AO161="","",IF(OR(Y161=4,Y162=4,Y163=4),"！加算の要件上は問題ありませんが、算定期間の終わりが令和６年５月になっていません。区分変更の場合は、「基本情報入力シート」で同じ事業所を２行に分けて記入してください。",""))</f>
        <v/>
      </c>
      <c r="AN162" s="480"/>
      <c r="AO162" s="467" t="str">
        <f>IF(K161&lt;&gt;"","P列・R列に色付け","")</f>
        <v/>
      </c>
      <c r="AX162" s="453" t="str">
        <f>G161</f>
        <v/>
      </c>
    </row>
    <row r="163" spans="1:50" ht="32.1" customHeight="1" thickBot="1">
      <c r="A163" s="1276"/>
      <c r="B163" s="1213"/>
      <c r="C163" s="1213"/>
      <c r="D163" s="1213"/>
      <c r="E163" s="1213"/>
      <c r="F163" s="1213"/>
      <c r="G163" s="1216"/>
      <c r="H163" s="1216"/>
      <c r="I163" s="1216"/>
      <c r="J163" s="1216"/>
      <c r="K163" s="1216"/>
      <c r="L163" s="1219"/>
      <c r="M163" s="481" t="s">
        <v>114</v>
      </c>
      <c r="N163" s="79"/>
      <c r="O163" s="482" t="str">
        <f>IFERROR(VLOOKUP(K161,【参考】数式用!$A$5:$J$37,MATCH(N163,【参考】数式用!$B$4:$J$4,0)+1,0),"")</f>
        <v/>
      </c>
      <c r="P163" s="77"/>
      <c r="Q163" s="482" t="str">
        <f>IFERROR(VLOOKUP(K161,【参考】数式用!$A$5:$J$37,MATCH(P163,【参考】数式用!$B$4:$J$4,0)+1,0),"")</f>
        <v/>
      </c>
      <c r="R163" s="483" t="s">
        <v>15</v>
      </c>
      <c r="S163" s="484">
        <v>6</v>
      </c>
      <c r="T163" s="485" t="s">
        <v>10</v>
      </c>
      <c r="U163" s="59">
        <v>4</v>
      </c>
      <c r="V163" s="485" t="s">
        <v>38</v>
      </c>
      <c r="W163" s="484">
        <v>6</v>
      </c>
      <c r="X163" s="485" t="s">
        <v>10</v>
      </c>
      <c r="Y163" s="59">
        <v>5</v>
      </c>
      <c r="Z163" s="485" t="s">
        <v>13</v>
      </c>
      <c r="AA163" s="486" t="s">
        <v>20</v>
      </c>
      <c r="AB163" s="487">
        <f t="shared" si="461"/>
        <v>2</v>
      </c>
      <c r="AC163" s="485" t="s">
        <v>33</v>
      </c>
      <c r="AD163" s="488" t="str">
        <f t="shared" ref="AD163" si="474">IFERROR(ROUNDDOWN(ROUND(L161*Q163,0),0)*AB163,"")</f>
        <v/>
      </c>
      <c r="AE163" s="489" t="str">
        <f t="shared" si="280"/>
        <v/>
      </c>
      <c r="AF163" s="490">
        <f t="shared" si="346"/>
        <v>0</v>
      </c>
      <c r="AG163" s="369"/>
      <c r="AH163" s="370"/>
      <c r="AI163" s="371"/>
      <c r="AJ163" s="372"/>
      <c r="AK163" s="373"/>
      <c r="AL163" s="374"/>
      <c r="AM163" s="491" t="str">
        <f t="shared" ref="AM163" si="475">IF(AO161="","",IF(OR(N161="",AND(N163="ベア加算なし",P163="ベア加算",AG163=""),AND(OR(P161="処遇加算Ⅰ",P161="処遇加算Ⅱ"),AH161=""),AND(P161="処遇加算Ⅲ",AI161=""),AND(P161="処遇加算Ⅰ",AJ161=""),AND(OR(P162="特定加算Ⅰ",P162="特定加算Ⅱ"),AK162=""),AND(P162="特定加算Ⅰ",AL162="")),"！記入が必要な欄（緑色、水色、黄色のセル）に空欄があります。空欄を埋めてください。",""))</f>
        <v/>
      </c>
      <c r="AO163" s="492" t="str">
        <f>IF(K161&lt;&gt;"","P列・R列に色付け","")</f>
        <v/>
      </c>
      <c r="AP163" s="493"/>
      <c r="AQ163" s="493"/>
      <c r="AW163" s="494"/>
      <c r="AX163" s="453" t="str">
        <f>G161</f>
        <v/>
      </c>
    </row>
    <row r="164" spans="1:50" ht="32.1" customHeight="1">
      <c r="A164" s="1274">
        <v>51</v>
      </c>
      <c r="B164" s="1211" t="str">
        <f>IF(基本情報入力シート!C104="","",基本情報入力シート!C104)</f>
        <v/>
      </c>
      <c r="C164" s="1211"/>
      <c r="D164" s="1211"/>
      <c r="E164" s="1211"/>
      <c r="F164" s="1211"/>
      <c r="G164" s="1214" t="str">
        <f>IF(基本情報入力シート!M104="","",基本情報入力シート!M104)</f>
        <v/>
      </c>
      <c r="H164" s="1214" t="str">
        <f>IF(基本情報入力シート!R104="","",基本情報入力シート!R104)</f>
        <v/>
      </c>
      <c r="I164" s="1214" t="str">
        <f>IF(基本情報入力シート!W104="","",基本情報入力シート!W104)</f>
        <v/>
      </c>
      <c r="J164" s="1214" t="str">
        <f>IF(基本情報入力シート!X104="","",基本情報入力シート!X104)</f>
        <v/>
      </c>
      <c r="K164" s="1214" t="str">
        <f>IF(基本情報入力シート!Y104="","",基本情報入力シート!Y104)</f>
        <v/>
      </c>
      <c r="L164" s="1217" t="str">
        <f>IF(基本情報入力シート!AB104="","",基本情報入力シート!AB104)</f>
        <v/>
      </c>
      <c r="M164" s="457" t="s">
        <v>132</v>
      </c>
      <c r="N164" s="75"/>
      <c r="O164" s="458" t="str">
        <f>IFERROR(VLOOKUP(K164,【参考】数式用!$A$5:$J$37,MATCH(N164,【参考】数式用!$B$4:$J$4,0)+1,0),"")</f>
        <v/>
      </c>
      <c r="P164" s="75"/>
      <c r="Q164" s="458" t="str">
        <f>IFERROR(VLOOKUP(K164,【参考】数式用!$A$5:$J$37,MATCH(P164,【参考】数式用!$B$4:$J$4,0)+1,0),"")</f>
        <v/>
      </c>
      <c r="R164" s="459" t="s">
        <v>15</v>
      </c>
      <c r="S164" s="460">
        <v>6</v>
      </c>
      <c r="T164" s="126" t="s">
        <v>10</v>
      </c>
      <c r="U164" s="39">
        <v>4</v>
      </c>
      <c r="V164" s="126" t="s">
        <v>38</v>
      </c>
      <c r="W164" s="460">
        <v>6</v>
      </c>
      <c r="X164" s="126" t="s">
        <v>10</v>
      </c>
      <c r="Y164" s="39">
        <v>5</v>
      </c>
      <c r="Z164" s="126" t="s">
        <v>13</v>
      </c>
      <c r="AA164" s="461" t="s">
        <v>20</v>
      </c>
      <c r="AB164" s="462">
        <f t="shared" si="461"/>
        <v>2</v>
      </c>
      <c r="AC164" s="126" t="s">
        <v>33</v>
      </c>
      <c r="AD164" s="463" t="str">
        <f t="shared" ref="AD164" si="476">IFERROR(ROUNDDOWN(ROUND(L164*Q164,0),0)*AB164,"")</f>
        <v/>
      </c>
      <c r="AE164" s="464" t="str">
        <f t="shared" si="283"/>
        <v/>
      </c>
      <c r="AF164" s="465"/>
      <c r="AG164" s="375"/>
      <c r="AH164" s="383"/>
      <c r="AI164" s="380"/>
      <c r="AJ164" s="381"/>
      <c r="AK164" s="361"/>
      <c r="AL164" s="362"/>
      <c r="AM164" s="466" t="str">
        <f t="shared" ref="AM164" si="477">IF(AO164="","",IF(Q164&lt;O164,"！加算の要件上は問題ありませんが、令和６年３月と比較して４・５月に加算率が下がる計画になっています。",""))</f>
        <v/>
      </c>
      <c r="AO164" s="467" t="str">
        <f>IF(K164&lt;&gt;"","P列・R列に色付け","")</f>
        <v/>
      </c>
      <c r="AP164" s="468" t="str">
        <f>IFERROR(VLOOKUP(K164,【参考】数式用!$AH$2:$AI$34,2,FALSE),"")</f>
        <v/>
      </c>
      <c r="AQ164" s="470" t="str">
        <f>P164&amp;P165&amp;P166</f>
        <v/>
      </c>
      <c r="AR164" s="468" t="str">
        <f t="shared" ref="AR164" si="478">IF(AF166&lt;&gt;0,IF(AG166="○","入力済","未入力"),"")</f>
        <v/>
      </c>
      <c r="AS164" s="469" t="str">
        <f>IF(OR(P164="処遇加算Ⅰ",P164="処遇加算Ⅱ"),IF(OR(AH164="○",AH164="令和６年度中に満たす"),"入力済","未入力"),"")</f>
        <v/>
      </c>
      <c r="AT164" s="470" t="str">
        <f>IF(P164="処遇加算Ⅲ",IF(AI164="○","入力済","未入力"),"")</f>
        <v/>
      </c>
      <c r="AU164" s="468" t="str">
        <f>IF(P164="処遇加算Ⅰ",IF(OR(AJ164="○",AJ164="令和６年度中に満たす"),"入力済","未入力"),"")</f>
        <v/>
      </c>
      <c r="AV164" s="468" t="str">
        <f t="shared" ref="AV164" si="479">IF(OR(P165="特定加算Ⅰ",P165="特定加算Ⅱ"),1,"")</f>
        <v/>
      </c>
      <c r="AW164" s="453" t="str">
        <f>IF(P165="特定加算Ⅰ",IF(AL165="","未入力","入力済"),"")</f>
        <v/>
      </c>
      <c r="AX164" s="453" t="str">
        <f>G164</f>
        <v/>
      </c>
    </row>
    <row r="165" spans="1:50" ht="32.1" customHeight="1">
      <c r="A165" s="1275"/>
      <c r="B165" s="1212"/>
      <c r="C165" s="1212"/>
      <c r="D165" s="1212"/>
      <c r="E165" s="1212"/>
      <c r="F165" s="1212"/>
      <c r="G165" s="1215"/>
      <c r="H165" s="1215"/>
      <c r="I165" s="1215"/>
      <c r="J165" s="1215"/>
      <c r="K165" s="1215"/>
      <c r="L165" s="1218"/>
      <c r="M165" s="471" t="s">
        <v>121</v>
      </c>
      <c r="N165" s="76"/>
      <c r="O165" s="472" t="str">
        <f>IFERROR(VLOOKUP(K164,【参考】数式用!$A$5:$J$37,MATCH(N165,【参考】数式用!$B$4:$J$4,0)+1,0),"")</f>
        <v/>
      </c>
      <c r="P165" s="76"/>
      <c r="Q165" s="472" t="str">
        <f>IFERROR(VLOOKUP(K164,【参考】数式用!$A$5:$J$37,MATCH(P165,【参考】数式用!$B$4:$J$4,0)+1,0),"")</f>
        <v/>
      </c>
      <c r="R165" s="97" t="s">
        <v>15</v>
      </c>
      <c r="S165" s="473">
        <v>6</v>
      </c>
      <c r="T165" s="98" t="s">
        <v>10</v>
      </c>
      <c r="U165" s="58">
        <v>4</v>
      </c>
      <c r="V165" s="98" t="s">
        <v>38</v>
      </c>
      <c r="W165" s="473">
        <v>6</v>
      </c>
      <c r="X165" s="98" t="s">
        <v>10</v>
      </c>
      <c r="Y165" s="58">
        <v>5</v>
      </c>
      <c r="Z165" s="98" t="s">
        <v>13</v>
      </c>
      <c r="AA165" s="474" t="s">
        <v>20</v>
      </c>
      <c r="AB165" s="475">
        <f t="shared" si="461"/>
        <v>2</v>
      </c>
      <c r="AC165" s="98" t="s">
        <v>33</v>
      </c>
      <c r="AD165" s="476" t="str">
        <f t="shared" ref="AD165" si="480">IFERROR(ROUNDDOWN(ROUND(L164*Q165,0),0)*AB165,"")</f>
        <v/>
      </c>
      <c r="AE165" s="477" t="str">
        <f t="shared" si="288"/>
        <v/>
      </c>
      <c r="AF165" s="478"/>
      <c r="AG165" s="363"/>
      <c r="AH165" s="364"/>
      <c r="AI165" s="365"/>
      <c r="AJ165" s="366"/>
      <c r="AK165" s="367"/>
      <c r="AL165" s="368"/>
      <c r="AM165" s="479" t="str">
        <f t="shared" ref="AM165" si="481">IF(AO164="","",IF(OR(Y164=4,Y165=4,Y166=4),"！加算の要件上は問題ありませんが、算定期間の終わりが令和６年５月になっていません。区分変更の場合は、「基本情報入力シート」で同じ事業所を２行に分けて記入してください。",""))</f>
        <v/>
      </c>
      <c r="AN165" s="480"/>
      <c r="AO165" s="467" t="str">
        <f>IF(K164&lt;&gt;"","P列・R列に色付け","")</f>
        <v/>
      </c>
      <c r="AX165" s="453" t="str">
        <f>G164</f>
        <v/>
      </c>
    </row>
    <row r="166" spans="1:50" ht="32.1" customHeight="1" thickBot="1">
      <c r="A166" s="1276"/>
      <c r="B166" s="1213"/>
      <c r="C166" s="1213"/>
      <c r="D166" s="1213"/>
      <c r="E166" s="1213"/>
      <c r="F166" s="1213"/>
      <c r="G166" s="1216"/>
      <c r="H166" s="1216"/>
      <c r="I166" s="1216"/>
      <c r="J166" s="1216"/>
      <c r="K166" s="1216"/>
      <c r="L166" s="1219"/>
      <c r="M166" s="481" t="s">
        <v>114</v>
      </c>
      <c r="N166" s="79"/>
      <c r="O166" s="482" t="str">
        <f>IFERROR(VLOOKUP(K164,【参考】数式用!$A$5:$J$37,MATCH(N166,【参考】数式用!$B$4:$J$4,0)+1,0),"")</f>
        <v/>
      </c>
      <c r="P166" s="77"/>
      <c r="Q166" s="482" t="str">
        <f>IFERROR(VLOOKUP(K164,【参考】数式用!$A$5:$J$37,MATCH(P166,【参考】数式用!$B$4:$J$4,0)+1,0),"")</f>
        <v/>
      </c>
      <c r="R166" s="483" t="s">
        <v>15</v>
      </c>
      <c r="S166" s="484">
        <v>6</v>
      </c>
      <c r="T166" s="485" t="s">
        <v>10</v>
      </c>
      <c r="U166" s="59">
        <v>4</v>
      </c>
      <c r="V166" s="485" t="s">
        <v>38</v>
      </c>
      <c r="W166" s="484">
        <v>6</v>
      </c>
      <c r="X166" s="485" t="s">
        <v>10</v>
      </c>
      <c r="Y166" s="59">
        <v>5</v>
      </c>
      <c r="Z166" s="485" t="s">
        <v>13</v>
      </c>
      <c r="AA166" s="486" t="s">
        <v>20</v>
      </c>
      <c r="AB166" s="487">
        <f t="shared" si="461"/>
        <v>2</v>
      </c>
      <c r="AC166" s="485" t="s">
        <v>33</v>
      </c>
      <c r="AD166" s="488" t="str">
        <f t="shared" ref="AD166" si="482">IFERROR(ROUNDDOWN(ROUND(L164*Q166,0),0)*AB166,"")</f>
        <v/>
      </c>
      <c r="AE166" s="489" t="str">
        <f t="shared" si="291"/>
        <v/>
      </c>
      <c r="AF166" s="490">
        <f t="shared" si="346"/>
        <v>0</v>
      </c>
      <c r="AG166" s="369"/>
      <c r="AH166" s="370"/>
      <c r="AI166" s="371"/>
      <c r="AJ166" s="372"/>
      <c r="AK166" s="373"/>
      <c r="AL166" s="374"/>
      <c r="AM166" s="491" t="str">
        <f t="shared" ref="AM166" si="483">IF(AO164="","",IF(OR(N164="",AND(N166="ベア加算なし",P166="ベア加算",AG166=""),AND(OR(P164="処遇加算Ⅰ",P164="処遇加算Ⅱ"),AH164=""),AND(P164="処遇加算Ⅲ",AI164=""),AND(P164="処遇加算Ⅰ",AJ164=""),AND(OR(P165="特定加算Ⅰ",P165="特定加算Ⅱ"),AK165=""),AND(P165="特定加算Ⅰ",AL165="")),"！記入が必要な欄（緑色、水色、黄色のセル）に空欄があります。空欄を埋めてください。",""))</f>
        <v/>
      </c>
      <c r="AO166" s="492" t="str">
        <f>IF(K164&lt;&gt;"","P列・R列に色付け","")</f>
        <v/>
      </c>
      <c r="AP166" s="493"/>
      <c r="AQ166" s="493"/>
      <c r="AW166" s="494"/>
      <c r="AX166" s="453" t="str">
        <f>G164</f>
        <v/>
      </c>
    </row>
    <row r="167" spans="1:50" ht="32.1" customHeight="1">
      <c r="A167" s="1274">
        <v>52</v>
      </c>
      <c r="B167" s="1211" t="str">
        <f>IF(基本情報入力シート!C105="","",基本情報入力シート!C105)</f>
        <v/>
      </c>
      <c r="C167" s="1211"/>
      <c r="D167" s="1211"/>
      <c r="E167" s="1211"/>
      <c r="F167" s="1211"/>
      <c r="G167" s="1214" t="str">
        <f>IF(基本情報入力シート!M105="","",基本情報入力シート!M105)</f>
        <v/>
      </c>
      <c r="H167" s="1214" t="str">
        <f>IF(基本情報入力シート!R105="","",基本情報入力シート!R105)</f>
        <v/>
      </c>
      <c r="I167" s="1214" t="str">
        <f>IF(基本情報入力シート!W105="","",基本情報入力シート!W105)</f>
        <v/>
      </c>
      <c r="J167" s="1214" t="str">
        <f>IF(基本情報入力シート!X105="","",基本情報入力シート!X105)</f>
        <v/>
      </c>
      <c r="K167" s="1214" t="str">
        <f>IF(基本情報入力シート!Y105="","",基本情報入力シート!Y105)</f>
        <v/>
      </c>
      <c r="L167" s="1217" t="str">
        <f>IF(基本情報入力シート!AB105="","",基本情報入力シート!AB105)</f>
        <v/>
      </c>
      <c r="M167" s="457" t="s">
        <v>132</v>
      </c>
      <c r="N167" s="75"/>
      <c r="O167" s="458" t="str">
        <f>IFERROR(VLOOKUP(K167,【参考】数式用!$A$5:$J$37,MATCH(N167,【参考】数式用!$B$4:$J$4,0)+1,0),"")</f>
        <v/>
      </c>
      <c r="P167" s="75"/>
      <c r="Q167" s="458" t="str">
        <f>IFERROR(VLOOKUP(K167,【参考】数式用!$A$5:$J$37,MATCH(P167,【参考】数式用!$B$4:$J$4,0)+1,0),"")</f>
        <v/>
      </c>
      <c r="R167" s="459" t="s">
        <v>15</v>
      </c>
      <c r="S167" s="460">
        <v>6</v>
      </c>
      <c r="T167" s="126" t="s">
        <v>10</v>
      </c>
      <c r="U167" s="39">
        <v>4</v>
      </c>
      <c r="V167" s="126" t="s">
        <v>38</v>
      </c>
      <c r="W167" s="460">
        <v>6</v>
      </c>
      <c r="X167" s="126" t="s">
        <v>10</v>
      </c>
      <c r="Y167" s="39">
        <v>5</v>
      </c>
      <c r="Z167" s="126" t="s">
        <v>13</v>
      </c>
      <c r="AA167" s="461" t="s">
        <v>20</v>
      </c>
      <c r="AB167" s="462">
        <f t="shared" si="461"/>
        <v>2</v>
      </c>
      <c r="AC167" s="126" t="s">
        <v>33</v>
      </c>
      <c r="AD167" s="463" t="str">
        <f t="shared" ref="AD167" si="484">IFERROR(ROUNDDOWN(ROUND(L167*Q167,0),0)*AB167,"")</f>
        <v/>
      </c>
      <c r="AE167" s="464" t="str">
        <f t="shared" ref="AE167" si="485">IFERROR(ROUNDDOWN(ROUND(L167*(Q167-O167),0),0)*AB167,"")</f>
        <v/>
      </c>
      <c r="AF167" s="465"/>
      <c r="AG167" s="375"/>
      <c r="AH167" s="383"/>
      <c r="AI167" s="380"/>
      <c r="AJ167" s="381"/>
      <c r="AK167" s="361"/>
      <c r="AL167" s="362"/>
      <c r="AM167" s="466" t="str">
        <f t="shared" ref="AM167" si="486">IF(AO167="","",IF(Q167&lt;O167,"！加算の要件上は問題ありませんが、令和６年３月と比較して４・５月に加算率が下がる計画になっています。",""))</f>
        <v/>
      </c>
      <c r="AO167" s="467" t="str">
        <f>IF(K167&lt;&gt;"","P列・R列に色付け","")</f>
        <v/>
      </c>
      <c r="AP167" s="468" t="str">
        <f>IFERROR(VLOOKUP(K167,【参考】数式用!$AH$2:$AI$34,2,FALSE),"")</f>
        <v/>
      </c>
      <c r="AQ167" s="470" t="str">
        <f>P167&amp;P168&amp;P169</f>
        <v/>
      </c>
      <c r="AR167" s="468" t="str">
        <f t="shared" ref="AR167" si="487">IF(AF169&lt;&gt;0,IF(AG169="○","入力済","未入力"),"")</f>
        <v/>
      </c>
      <c r="AS167" s="469" t="str">
        <f>IF(OR(P167="処遇加算Ⅰ",P167="処遇加算Ⅱ"),IF(OR(AH167="○",AH167="令和６年度中に満たす"),"入力済","未入力"),"")</f>
        <v/>
      </c>
      <c r="AT167" s="470" t="str">
        <f>IF(P167="処遇加算Ⅲ",IF(AI167="○","入力済","未入力"),"")</f>
        <v/>
      </c>
      <c r="AU167" s="468" t="str">
        <f>IF(P167="処遇加算Ⅰ",IF(OR(AJ167="○",AJ167="令和６年度中に満たす"),"入力済","未入力"),"")</f>
        <v/>
      </c>
      <c r="AV167" s="468" t="str">
        <f t="shared" ref="AV167" si="488">IF(OR(P168="特定加算Ⅰ",P168="特定加算Ⅱ"),1,"")</f>
        <v/>
      </c>
      <c r="AW167" s="453" t="str">
        <f>IF(P168="特定加算Ⅰ",IF(AL168="","未入力","入力済"),"")</f>
        <v/>
      </c>
      <c r="AX167" s="453" t="str">
        <f>G167</f>
        <v/>
      </c>
    </row>
    <row r="168" spans="1:50" ht="32.1" customHeight="1">
      <c r="A168" s="1275"/>
      <c r="B168" s="1212"/>
      <c r="C168" s="1212"/>
      <c r="D168" s="1212"/>
      <c r="E168" s="1212"/>
      <c r="F168" s="1212"/>
      <c r="G168" s="1215"/>
      <c r="H168" s="1215"/>
      <c r="I168" s="1215"/>
      <c r="J168" s="1215"/>
      <c r="K168" s="1215"/>
      <c r="L168" s="1218"/>
      <c r="M168" s="471" t="s">
        <v>121</v>
      </c>
      <c r="N168" s="76"/>
      <c r="O168" s="472" t="str">
        <f>IFERROR(VLOOKUP(K167,【参考】数式用!$A$5:$J$37,MATCH(N168,【参考】数式用!$B$4:$J$4,0)+1,0),"")</f>
        <v/>
      </c>
      <c r="P168" s="76"/>
      <c r="Q168" s="472" t="str">
        <f>IFERROR(VLOOKUP(K167,【参考】数式用!$A$5:$J$37,MATCH(P168,【参考】数式用!$B$4:$J$4,0)+1,0),"")</f>
        <v/>
      </c>
      <c r="R168" s="97" t="s">
        <v>15</v>
      </c>
      <c r="S168" s="473">
        <v>6</v>
      </c>
      <c r="T168" s="98" t="s">
        <v>10</v>
      </c>
      <c r="U168" s="58">
        <v>4</v>
      </c>
      <c r="V168" s="98" t="s">
        <v>38</v>
      </c>
      <c r="W168" s="473">
        <v>6</v>
      </c>
      <c r="X168" s="98" t="s">
        <v>10</v>
      </c>
      <c r="Y168" s="58">
        <v>5</v>
      </c>
      <c r="Z168" s="98" t="s">
        <v>13</v>
      </c>
      <c r="AA168" s="474" t="s">
        <v>20</v>
      </c>
      <c r="AB168" s="475">
        <f t="shared" si="461"/>
        <v>2</v>
      </c>
      <c r="AC168" s="98" t="s">
        <v>33</v>
      </c>
      <c r="AD168" s="476" t="str">
        <f t="shared" ref="AD168" si="489">IFERROR(ROUNDDOWN(ROUND(L167*Q168,0),0)*AB168,"")</f>
        <v/>
      </c>
      <c r="AE168" s="477" t="str">
        <f t="shared" ref="AE168" si="490">IFERROR(ROUNDDOWN(ROUND(L167*(Q168-O168),0),0)*AB168,"")</f>
        <v/>
      </c>
      <c r="AF168" s="478"/>
      <c r="AG168" s="363"/>
      <c r="AH168" s="364"/>
      <c r="AI168" s="365"/>
      <c r="AJ168" s="366"/>
      <c r="AK168" s="367"/>
      <c r="AL168" s="368"/>
      <c r="AM168" s="479" t="str">
        <f t="shared" ref="AM168" si="491">IF(AO167="","",IF(OR(Y167=4,Y168=4,Y169=4),"！加算の要件上は問題ありませんが、算定期間の終わりが令和６年５月になっていません。区分変更の場合は、「基本情報入力シート」で同じ事業所を２行に分けて記入してください。",""))</f>
        <v/>
      </c>
      <c r="AN168" s="480"/>
      <c r="AO168" s="467" t="str">
        <f>IF(K167&lt;&gt;"","P列・R列に色付け","")</f>
        <v/>
      </c>
      <c r="AX168" s="453" t="str">
        <f>G167</f>
        <v/>
      </c>
    </row>
    <row r="169" spans="1:50" ht="32.1" customHeight="1" thickBot="1">
      <c r="A169" s="1276"/>
      <c r="B169" s="1213"/>
      <c r="C169" s="1213"/>
      <c r="D169" s="1213"/>
      <c r="E169" s="1213"/>
      <c r="F169" s="1213"/>
      <c r="G169" s="1216"/>
      <c r="H169" s="1216"/>
      <c r="I169" s="1216"/>
      <c r="J169" s="1216"/>
      <c r="K169" s="1216"/>
      <c r="L169" s="1219"/>
      <c r="M169" s="481" t="s">
        <v>114</v>
      </c>
      <c r="N169" s="79"/>
      <c r="O169" s="482" t="str">
        <f>IFERROR(VLOOKUP(K167,【参考】数式用!$A$5:$J$37,MATCH(N169,【参考】数式用!$B$4:$J$4,0)+1,0),"")</f>
        <v/>
      </c>
      <c r="P169" s="77"/>
      <c r="Q169" s="482" t="str">
        <f>IFERROR(VLOOKUP(K167,【参考】数式用!$A$5:$J$37,MATCH(P169,【参考】数式用!$B$4:$J$4,0)+1,0),"")</f>
        <v/>
      </c>
      <c r="R169" s="483" t="s">
        <v>15</v>
      </c>
      <c r="S169" s="484">
        <v>6</v>
      </c>
      <c r="T169" s="485" t="s">
        <v>10</v>
      </c>
      <c r="U169" s="59">
        <v>4</v>
      </c>
      <c r="V169" s="485" t="s">
        <v>38</v>
      </c>
      <c r="W169" s="484">
        <v>6</v>
      </c>
      <c r="X169" s="485" t="s">
        <v>10</v>
      </c>
      <c r="Y169" s="59">
        <v>5</v>
      </c>
      <c r="Z169" s="485" t="s">
        <v>13</v>
      </c>
      <c r="AA169" s="486" t="s">
        <v>20</v>
      </c>
      <c r="AB169" s="487">
        <f t="shared" si="461"/>
        <v>2</v>
      </c>
      <c r="AC169" s="485" t="s">
        <v>33</v>
      </c>
      <c r="AD169" s="488" t="str">
        <f t="shared" ref="AD169" si="492">IFERROR(ROUNDDOWN(ROUND(L167*Q169,0),0)*AB169,"")</f>
        <v/>
      </c>
      <c r="AE169" s="489" t="str">
        <f t="shared" ref="AE169" si="493">IFERROR(ROUNDDOWN(ROUND(L167*(Q169-O169),0),0)*AB169,"")</f>
        <v/>
      </c>
      <c r="AF169" s="490">
        <f t="shared" si="346"/>
        <v>0</v>
      </c>
      <c r="AG169" s="369"/>
      <c r="AH169" s="370"/>
      <c r="AI169" s="371"/>
      <c r="AJ169" s="372"/>
      <c r="AK169" s="373"/>
      <c r="AL169" s="374"/>
      <c r="AM169" s="491" t="str">
        <f t="shared" ref="AM169" si="494">IF(AO167="","",IF(OR(N167="",AND(N169="ベア加算なし",P169="ベア加算",AG169=""),AND(OR(P167="処遇加算Ⅰ",P167="処遇加算Ⅱ"),AH167=""),AND(P167="処遇加算Ⅲ",AI167=""),AND(P167="処遇加算Ⅰ",AJ167=""),AND(OR(P168="特定加算Ⅰ",P168="特定加算Ⅱ"),AK168=""),AND(P168="特定加算Ⅰ",AL168="")),"！記入が必要な欄（緑色、水色、黄色のセル）に空欄があります。空欄を埋めてください。",""))</f>
        <v/>
      </c>
      <c r="AO169" s="492" t="str">
        <f>IF(K167&lt;&gt;"","P列・R列に色付け","")</f>
        <v/>
      </c>
      <c r="AP169" s="493"/>
      <c r="AQ169" s="493"/>
      <c r="AW169" s="494"/>
      <c r="AX169" s="453" t="str">
        <f>G167</f>
        <v/>
      </c>
    </row>
    <row r="170" spans="1:50" ht="32.1" customHeight="1">
      <c r="A170" s="1274">
        <v>53</v>
      </c>
      <c r="B170" s="1211" t="str">
        <f>IF(基本情報入力シート!C106="","",基本情報入力シート!C106)</f>
        <v/>
      </c>
      <c r="C170" s="1211"/>
      <c r="D170" s="1211"/>
      <c r="E170" s="1211"/>
      <c r="F170" s="1211"/>
      <c r="G170" s="1214" t="str">
        <f>IF(基本情報入力シート!M106="","",基本情報入力シート!M106)</f>
        <v/>
      </c>
      <c r="H170" s="1214" t="str">
        <f>IF(基本情報入力シート!R106="","",基本情報入力シート!R106)</f>
        <v/>
      </c>
      <c r="I170" s="1214" t="str">
        <f>IF(基本情報入力シート!W106="","",基本情報入力シート!W106)</f>
        <v/>
      </c>
      <c r="J170" s="1214" t="str">
        <f>IF(基本情報入力シート!X106="","",基本情報入力シート!X106)</f>
        <v/>
      </c>
      <c r="K170" s="1214" t="str">
        <f>IF(基本情報入力シート!Y106="","",基本情報入力シート!Y106)</f>
        <v/>
      </c>
      <c r="L170" s="1217" t="str">
        <f>IF(基本情報入力シート!AB106="","",基本情報入力シート!AB106)</f>
        <v/>
      </c>
      <c r="M170" s="457" t="s">
        <v>132</v>
      </c>
      <c r="N170" s="75"/>
      <c r="O170" s="458" t="str">
        <f>IFERROR(VLOOKUP(K170,【参考】数式用!$A$5:$J$37,MATCH(N170,【参考】数式用!$B$4:$J$4,0)+1,0),"")</f>
        <v/>
      </c>
      <c r="P170" s="75"/>
      <c r="Q170" s="458" t="str">
        <f>IFERROR(VLOOKUP(K170,【参考】数式用!$A$5:$J$37,MATCH(P170,【参考】数式用!$B$4:$J$4,0)+1,0),"")</f>
        <v/>
      </c>
      <c r="R170" s="459" t="s">
        <v>15</v>
      </c>
      <c r="S170" s="460">
        <v>6</v>
      </c>
      <c r="T170" s="126" t="s">
        <v>10</v>
      </c>
      <c r="U170" s="39">
        <v>4</v>
      </c>
      <c r="V170" s="126" t="s">
        <v>38</v>
      </c>
      <c r="W170" s="460">
        <v>6</v>
      </c>
      <c r="X170" s="126" t="s">
        <v>10</v>
      </c>
      <c r="Y170" s="39">
        <v>5</v>
      </c>
      <c r="Z170" s="126" t="s">
        <v>13</v>
      </c>
      <c r="AA170" s="461" t="s">
        <v>20</v>
      </c>
      <c r="AB170" s="462">
        <f t="shared" si="461"/>
        <v>2</v>
      </c>
      <c r="AC170" s="126" t="s">
        <v>33</v>
      </c>
      <c r="AD170" s="463" t="str">
        <f t="shared" ref="AD170" si="495">IFERROR(ROUNDDOWN(ROUND(L170*Q170,0),0)*AB170,"")</f>
        <v/>
      </c>
      <c r="AE170" s="464" t="str">
        <f t="shared" ref="AE170:AE233" si="496">IFERROR(ROUNDDOWN(ROUND(L170*(Q170-O170),0),0)*AB170,"")</f>
        <v/>
      </c>
      <c r="AF170" s="465"/>
      <c r="AG170" s="375"/>
      <c r="AH170" s="383"/>
      <c r="AI170" s="380"/>
      <c r="AJ170" s="381"/>
      <c r="AK170" s="361"/>
      <c r="AL170" s="362"/>
      <c r="AM170" s="466" t="str">
        <f t="shared" ref="AM170" si="497">IF(AO170="","",IF(Q170&lt;O170,"！加算の要件上は問題ありませんが、令和６年３月と比較して４・５月に加算率が下がる計画になっています。",""))</f>
        <v/>
      </c>
      <c r="AO170" s="467" t="str">
        <f>IF(K170&lt;&gt;"","P列・R列に色付け","")</f>
        <v/>
      </c>
      <c r="AP170" s="468" t="str">
        <f>IFERROR(VLOOKUP(K170,【参考】数式用!$AH$2:$AI$34,2,FALSE),"")</f>
        <v/>
      </c>
      <c r="AQ170" s="470" t="str">
        <f>P170&amp;P171&amp;P172</f>
        <v/>
      </c>
      <c r="AR170" s="468" t="str">
        <f t="shared" ref="AR170" si="498">IF(AF172&lt;&gt;0,IF(AG172="○","入力済","未入力"),"")</f>
        <v/>
      </c>
      <c r="AS170" s="469" t="str">
        <f>IF(OR(P170="処遇加算Ⅰ",P170="処遇加算Ⅱ"),IF(OR(AH170="○",AH170="令和６年度中に満たす"),"入力済","未入力"),"")</f>
        <v/>
      </c>
      <c r="AT170" s="470" t="str">
        <f>IF(P170="処遇加算Ⅲ",IF(AI170="○","入力済","未入力"),"")</f>
        <v/>
      </c>
      <c r="AU170" s="468" t="str">
        <f>IF(P170="処遇加算Ⅰ",IF(OR(AJ170="○",AJ170="令和６年度中に満たす"),"入力済","未入力"),"")</f>
        <v/>
      </c>
      <c r="AV170" s="468" t="str">
        <f t="shared" ref="AV170" si="499">IF(OR(P171="特定加算Ⅰ",P171="特定加算Ⅱ"),1,"")</f>
        <v/>
      </c>
      <c r="AW170" s="453" t="str">
        <f>IF(P171="特定加算Ⅰ",IF(AL171="","未入力","入力済"),"")</f>
        <v/>
      </c>
      <c r="AX170" s="453" t="str">
        <f>G170</f>
        <v/>
      </c>
    </row>
    <row r="171" spans="1:50" ht="32.1" customHeight="1">
      <c r="A171" s="1275"/>
      <c r="B171" s="1212"/>
      <c r="C171" s="1212"/>
      <c r="D171" s="1212"/>
      <c r="E171" s="1212"/>
      <c r="F171" s="1212"/>
      <c r="G171" s="1215"/>
      <c r="H171" s="1215"/>
      <c r="I171" s="1215"/>
      <c r="J171" s="1215"/>
      <c r="K171" s="1215"/>
      <c r="L171" s="1218"/>
      <c r="M171" s="471" t="s">
        <v>121</v>
      </c>
      <c r="N171" s="76"/>
      <c r="O171" s="472" t="str">
        <f>IFERROR(VLOOKUP(K170,【参考】数式用!$A$5:$J$37,MATCH(N171,【参考】数式用!$B$4:$J$4,0)+1,0),"")</f>
        <v/>
      </c>
      <c r="P171" s="76"/>
      <c r="Q171" s="472" t="str">
        <f>IFERROR(VLOOKUP(K170,【参考】数式用!$A$5:$J$37,MATCH(P171,【参考】数式用!$B$4:$J$4,0)+1,0),"")</f>
        <v/>
      </c>
      <c r="R171" s="97" t="s">
        <v>15</v>
      </c>
      <c r="S171" s="473">
        <v>6</v>
      </c>
      <c r="T171" s="98" t="s">
        <v>10</v>
      </c>
      <c r="U171" s="58">
        <v>4</v>
      </c>
      <c r="V171" s="98" t="s">
        <v>38</v>
      </c>
      <c r="W171" s="473">
        <v>6</v>
      </c>
      <c r="X171" s="98" t="s">
        <v>10</v>
      </c>
      <c r="Y171" s="58">
        <v>5</v>
      </c>
      <c r="Z171" s="98" t="s">
        <v>13</v>
      </c>
      <c r="AA171" s="474" t="s">
        <v>20</v>
      </c>
      <c r="AB171" s="475">
        <f t="shared" si="461"/>
        <v>2</v>
      </c>
      <c r="AC171" s="98" t="s">
        <v>33</v>
      </c>
      <c r="AD171" s="476" t="str">
        <f t="shared" ref="AD171" si="500">IFERROR(ROUNDDOWN(ROUND(L170*Q171,0),0)*AB171,"")</f>
        <v/>
      </c>
      <c r="AE171" s="477" t="str">
        <f t="shared" ref="AE171:AE234" si="501">IFERROR(ROUNDDOWN(ROUND(L170*(Q171-O171),0),0)*AB171,"")</f>
        <v/>
      </c>
      <c r="AF171" s="478"/>
      <c r="AG171" s="363"/>
      <c r="AH171" s="364"/>
      <c r="AI171" s="365"/>
      <c r="AJ171" s="366"/>
      <c r="AK171" s="367"/>
      <c r="AL171" s="368"/>
      <c r="AM171" s="479" t="str">
        <f t="shared" ref="AM171" si="502">IF(AO170="","",IF(OR(Y170=4,Y171=4,Y172=4),"！加算の要件上は問題ありませんが、算定期間の終わりが令和６年５月になっていません。区分変更の場合は、「基本情報入力シート」で同じ事業所を２行に分けて記入してください。",""))</f>
        <v/>
      </c>
      <c r="AN171" s="480"/>
      <c r="AO171" s="467" t="str">
        <f>IF(K170&lt;&gt;"","P列・R列に色付け","")</f>
        <v/>
      </c>
      <c r="AX171" s="453" t="str">
        <f>G170</f>
        <v/>
      </c>
    </row>
    <row r="172" spans="1:50" ht="32.1" customHeight="1" thickBot="1">
      <c r="A172" s="1276"/>
      <c r="B172" s="1213"/>
      <c r="C172" s="1213"/>
      <c r="D172" s="1213"/>
      <c r="E172" s="1213"/>
      <c r="F172" s="1213"/>
      <c r="G172" s="1216"/>
      <c r="H172" s="1216"/>
      <c r="I172" s="1216"/>
      <c r="J172" s="1216"/>
      <c r="K172" s="1216"/>
      <c r="L172" s="1219"/>
      <c r="M172" s="481" t="s">
        <v>114</v>
      </c>
      <c r="N172" s="79"/>
      <c r="O172" s="482" t="str">
        <f>IFERROR(VLOOKUP(K170,【参考】数式用!$A$5:$J$37,MATCH(N172,【参考】数式用!$B$4:$J$4,0)+1,0),"")</f>
        <v/>
      </c>
      <c r="P172" s="77"/>
      <c r="Q172" s="482" t="str">
        <f>IFERROR(VLOOKUP(K170,【参考】数式用!$A$5:$J$37,MATCH(P172,【参考】数式用!$B$4:$J$4,0)+1,0),"")</f>
        <v/>
      </c>
      <c r="R172" s="483" t="s">
        <v>15</v>
      </c>
      <c r="S172" s="484">
        <v>6</v>
      </c>
      <c r="T172" s="485" t="s">
        <v>10</v>
      </c>
      <c r="U172" s="59">
        <v>4</v>
      </c>
      <c r="V172" s="485" t="s">
        <v>38</v>
      </c>
      <c r="W172" s="484">
        <v>6</v>
      </c>
      <c r="X172" s="485" t="s">
        <v>10</v>
      </c>
      <c r="Y172" s="59">
        <v>5</v>
      </c>
      <c r="Z172" s="485" t="s">
        <v>13</v>
      </c>
      <c r="AA172" s="486" t="s">
        <v>20</v>
      </c>
      <c r="AB172" s="487">
        <f t="shared" si="461"/>
        <v>2</v>
      </c>
      <c r="AC172" s="485" t="s">
        <v>33</v>
      </c>
      <c r="AD172" s="488" t="str">
        <f t="shared" ref="AD172" si="503">IFERROR(ROUNDDOWN(ROUND(L170*Q172,0),0)*AB172,"")</f>
        <v/>
      </c>
      <c r="AE172" s="489" t="str">
        <f t="shared" ref="AE172:AE235" si="504">IFERROR(ROUNDDOWN(ROUND(L170*(Q172-O172),0),0)*AB172,"")</f>
        <v/>
      </c>
      <c r="AF172" s="490">
        <f t="shared" si="346"/>
        <v>0</v>
      </c>
      <c r="AG172" s="369"/>
      <c r="AH172" s="370"/>
      <c r="AI172" s="371"/>
      <c r="AJ172" s="372"/>
      <c r="AK172" s="373"/>
      <c r="AL172" s="374"/>
      <c r="AM172" s="491" t="str">
        <f t="shared" ref="AM172" si="505">IF(AO170="","",IF(OR(N170="",AND(N172="ベア加算なし",P172="ベア加算",AG172=""),AND(OR(P170="処遇加算Ⅰ",P170="処遇加算Ⅱ"),AH170=""),AND(P170="処遇加算Ⅲ",AI170=""),AND(P170="処遇加算Ⅰ",AJ170=""),AND(OR(P171="特定加算Ⅰ",P171="特定加算Ⅱ"),AK171=""),AND(P171="特定加算Ⅰ",AL171="")),"！記入が必要な欄（緑色、水色、黄色のセル）に空欄があります。空欄を埋めてください。",""))</f>
        <v/>
      </c>
      <c r="AO172" s="492" t="str">
        <f>IF(K170&lt;&gt;"","P列・R列に色付け","")</f>
        <v/>
      </c>
      <c r="AP172" s="493"/>
      <c r="AQ172" s="493"/>
      <c r="AW172" s="494"/>
      <c r="AX172" s="453" t="str">
        <f>G170</f>
        <v/>
      </c>
    </row>
    <row r="173" spans="1:50" ht="32.1" customHeight="1">
      <c r="A173" s="1274">
        <v>54</v>
      </c>
      <c r="B173" s="1211" t="str">
        <f>IF(基本情報入力シート!C107="","",基本情報入力シート!C107)</f>
        <v/>
      </c>
      <c r="C173" s="1211"/>
      <c r="D173" s="1211"/>
      <c r="E173" s="1211"/>
      <c r="F173" s="1211"/>
      <c r="G173" s="1214" t="str">
        <f>IF(基本情報入力シート!M107="","",基本情報入力シート!M107)</f>
        <v/>
      </c>
      <c r="H173" s="1214" t="str">
        <f>IF(基本情報入力シート!R107="","",基本情報入力シート!R107)</f>
        <v/>
      </c>
      <c r="I173" s="1214" t="str">
        <f>IF(基本情報入力シート!W107="","",基本情報入力シート!W107)</f>
        <v/>
      </c>
      <c r="J173" s="1214" t="str">
        <f>IF(基本情報入力シート!X107="","",基本情報入力シート!X107)</f>
        <v/>
      </c>
      <c r="K173" s="1214" t="str">
        <f>IF(基本情報入力シート!Y107="","",基本情報入力シート!Y107)</f>
        <v/>
      </c>
      <c r="L173" s="1217" t="str">
        <f>IF(基本情報入力シート!AB107="","",基本情報入力シート!AB107)</f>
        <v/>
      </c>
      <c r="M173" s="457" t="s">
        <v>132</v>
      </c>
      <c r="N173" s="75"/>
      <c r="O173" s="458" t="str">
        <f>IFERROR(VLOOKUP(K173,【参考】数式用!$A$5:$J$37,MATCH(N173,【参考】数式用!$B$4:$J$4,0)+1,0),"")</f>
        <v/>
      </c>
      <c r="P173" s="75"/>
      <c r="Q173" s="458" t="str">
        <f>IFERROR(VLOOKUP(K173,【参考】数式用!$A$5:$J$37,MATCH(P173,【参考】数式用!$B$4:$J$4,0)+1,0),"")</f>
        <v/>
      </c>
      <c r="R173" s="459" t="s">
        <v>15</v>
      </c>
      <c r="S173" s="460">
        <v>6</v>
      </c>
      <c r="T173" s="126" t="s">
        <v>10</v>
      </c>
      <c r="U173" s="39">
        <v>4</v>
      </c>
      <c r="V173" s="126" t="s">
        <v>38</v>
      </c>
      <c r="W173" s="460">
        <v>6</v>
      </c>
      <c r="X173" s="126" t="s">
        <v>10</v>
      </c>
      <c r="Y173" s="39">
        <v>5</v>
      </c>
      <c r="Z173" s="126" t="s">
        <v>13</v>
      </c>
      <c r="AA173" s="461" t="s">
        <v>20</v>
      </c>
      <c r="AB173" s="462">
        <f t="shared" si="461"/>
        <v>2</v>
      </c>
      <c r="AC173" s="126" t="s">
        <v>33</v>
      </c>
      <c r="AD173" s="463" t="str">
        <f t="shared" ref="AD173" si="506">IFERROR(ROUNDDOWN(ROUND(L173*Q173,0),0)*AB173,"")</f>
        <v/>
      </c>
      <c r="AE173" s="464" t="str">
        <f t="shared" ref="AE173:AE236" si="507">IFERROR(ROUNDDOWN(ROUND(L173*(Q173-O173),0),0)*AB173,"")</f>
        <v/>
      </c>
      <c r="AF173" s="465"/>
      <c r="AG173" s="375"/>
      <c r="AH173" s="383"/>
      <c r="AI173" s="380"/>
      <c r="AJ173" s="381"/>
      <c r="AK173" s="361"/>
      <c r="AL173" s="362"/>
      <c r="AM173" s="466" t="str">
        <f t="shared" ref="AM173" si="508">IF(AO173="","",IF(Q173&lt;O173,"！加算の要件上は問題ありませんが、令和６年３月と比較して４・５月に加算率が下がる計画になっています。",""))</f>
        <v/>
      </c>
      <c r="AO173" s="467" t="str">
        <f>IF(K173&lt;&gt;"","P列・R列に色付け","")</f>
        <v/>
      </c>
      <c r="AP173" s="468" t="str">
        <f>IFERROR(VLOOKUP(K173,【参考】数式用!$AH$2:$AI$34,2,FALSE),"")</f>
        <v/>
      </c>
      <c r="AQ173" s="470" t="str">
        <f>P173&amp;P174&amp;P175</f>
        <v/>
      </c>
      <c r="AR173" s="468" t="str">
        <f t="shared" ref="AR173" si="509">IF(AF175&lt;&gt;0,IF(AG175="○","入力済","未入力"),"")</f>
        <v/>
      </c>
      <c r="AS173" s="469" t="str">
        <f>IF(OR(P173="処遇加算Ⅰ",P173="処遇加算Ⅱ"),IF(OR(AH173="○",AH173="令和６年度中に満たす"),"入力済","未入力"),"")</f>
        <v/>
      </c>
      <c r="AT173" s="470" t="str">
        <f>IF(P173="処遇加算Ⅲ",IF(AI173="○","入力済","未入力"),"")</f>
        <v/>
      </c>
      <c r="AU173" s="468" t="str">
        <f>IF(P173="処遇加算Ⅰ",IF(OR(AJ173="○",AJ173="令和６年度中に満たす"),"入力済","未入力"),"")</f>
        <v/>
      </c>
      <c r="AV173" s="468" t="str">
        <f t="shared" ref="AV173" si="510">IF(OR(P174="特定加算Ⅰ",P174="特定加算Ⅱ"),1,"")</f>
        <v/>
      </c>
      <c r="AW173" s="453" t="str">
        <f>IF(P174="特定加算Ⅰ",IF(AL174="","未入力","入力済"),"")</f>
        <v/>
      </c>
      <c r="AX173" s="453" t="str">
        <f>G173</f>
        <v/>
      </c>
    </row>
    <row r="174" spans="1:50" ht="32.1" customHeight="1">
      <c r="A174" s="1275"/>
      <c r="B174" s="1212"/>
      <c r="C174" s="1212"/>
      <c r="D174" s="1212"/>
      <c r="E174" s="1212"/>
      <c r="F174" s="1212"/>
      <c r="G174" s="1215"/>
      <c r="H174" s="1215"/>
      <c r="I174" s="1215"/>
      <c r="J174" s="1215"/>
      <c r="K174" s="1215"/>
      <c r="L174" s="1218"/>
      <c r="M174" s="471" t="s">
        <v>121</v>
      </c>
      <c r="N174" s="76"/>
      <c r="O174" s="472" t="str">
        <f>IFERROR(VLOOKUP(K173,【参考】数式用!$A$5:$J$37,MATCH(N174,【参考】数式用!$B$4:$J$4,0)+1,0),"")</f>
        <v/>
      </c>
      <c r="P174" s="76"/>
      <c r="Q174" s="472" t="str">
        <f>IFERROR(VLOOKUP(K173,【参考】数式用!$A$5:$J$37,MATCH(P174,【参考】数式用!$B$4:$J$4,0)+1,0),"")</f>
        <v/>
      </c>
      <c r="R174" s="97" t="s">
        <v>15</v>
      </c>
      <c r="S174" s="473">
        <v>6</v>
      </c>
      <c r="T174" s="98" t="s">
        <v>10</v>
      </c>
      <c r="U174" s="58">
        <v>4</v>
      </c>
      <c r="V174" s="98" t="s">
        <v>38</v>
      </c>
      <c r="W174" s="473">
        <v>6</v>
      </c>
      <c r="X174" s="98" t="s">
        <v>10</v>
      </c>
      <c r="Y174" s="58">
        <v>5</v>
      </c>
      <c r="Z174" s="98" t="s">
        <v>13</v>
      </c>
      <c r="AA174" s="474" t="s">
        <v>20</v>
      </c>
      <c r="AB174" s="475">
        <f t="shared" si="461"/>
        <v>2</v>
      </c>
      <c r="AC174" s="98" t="s">
        <v>33</v>
      </c>
      <c r="AD174" s="476" t="str">
        <f t="shared" ref="AD174" si="511">IFERROR(ROUNDDOWN(ROUND(L173*Q174,0),0)*AB174,"")</f>
        <v/>
      </c>
      <c r="AE174" s="477" t="str">
        <f t="shared" ref="AE174:AE237" si="512">IFERROR(ROUNDDOWN(ROUND(L173*(Q174-O174),0),0)*AB174,"")</f>
        <v/>
      </c>
      <c r="AF174" s="478"/>
      <c r="AG174" s="363"/>
      <c r="AH174" s="364"/>
      <c r="AI174" s="365"/>
      <c r="AJ174" s="366"/>
      <c r="AK174" s="367"/>
      <c r="AL174" s="368"/>
      <c r="AM174" s="479" t="str">
        <f t="shared" ref="AM174" si="513">IF(AO173="","",IF(OR(Y173=4,Y174=4,Y175=4),"！加算の要件上は問題ありませんが、算定期間の終わりが令和６年５月になっていません。区分変更の場合は、「基本情報入力シート」で同じ事業所を２行に分けて記入してください。",""))</f>
        <v/>
      </c>
      <c r="AN174" s="480"/>
      <c r="AO174" s="467" t="str">
        <f>IF(K173&lt;&gt;"","P列・R列に色付け","")</f>
        <v/>
      </c>
      <c r="AX174" s="453" t="str">
        <f>G173</f>
        <v/>
      </c>
    </row>
    <row r="175" spans="1:50" ht="32.1" customHeight="1" thickBot="1">
      <c r="A175" s="1276"/>
      <c r="B175" s="1213"/>
      <c r="C175" s="1213"/>
      <c r="D175" s="1213"/>
      <c r="E175" s="1213"/>
      <c r="F175" s="1213"/>
      <c r="G175" s="1216"/>
      <c r="H175" s="1216"/>
      <c r="I175" s="1216"/>
      <c r="J175" s="1216"/>
      <c r="K175" s="1216"/>
      <c r="L175" s="1219"/>
      <c r="M175" s="481" t="s">
        <v>114</v>
      </c>
      <c r="N175" s="79"/>
      <c r="O175" s="482" t="str">
        <f>IFERROR(VLOOKUP(K173,【参考】数式用!$A$5:$J$37,MATCH(N175,【参考】数式用!$B$4:$J$4,0)+1,0),"")</f>
        <v/>
      </c>
      <c r="P175" s="77"/>
      <c r="Q175" s="482" t="str">
        <f>IFERROR(VLOOKUP(K173,【参考】数式用!$A$5:$J$37,MATCH(P175,【参考】数式用!$B$4:$J$4,0)+1,0),"")</f>
        <v/>
      </c>
      <c r="R175" s="483" t="s">
        <v>15</v>
      </c>
      <c r="S175" s="484">
        <v>6</v>
      </c>
      <c r="T175" s="485" t="s">
        <v>10</v>
      </c>
      <c r="U175" s="59">
        <v>4</v>
      </c>
      <c r="V175" s="485" t="s">
        <v>38</v>
      </c>
      <c r="W175" s="484">
        <v>6</v>
      </c>
      <c r="X175" s="485" t="s">
        <v>10</v>
      </c>
      <c r="Y175" s="59">
        <v>5</v>
      </c>
      <c r="Z175" s="485" t="s">
        <v>13</v>
      </c>
      <c r="AA175" s="486" t="s">
        <v>20</v>
      </c>
      <c r="AB175" s="487">
        <f t="shared" si="461"/>
        <v>2</v>
      </c>
      <c r="AC175" s="485" t="s">
        <v>33</v>
      </c>
      <c r="AD175" s="488" t="str">
        <f t="shared" ref="AD175" si="514">IFERROR(ROUNDDOWN(ROUND(L173*Q175,0),0)*AB175,"")</f>
        <v/>
      </c>
      <c r="AE175" s="489" t="str">
        <f t="shared" ref="AE175:AE238" si="515">IFERROR(ROUNDDOWN(ROUND(L173*(Q175-O175),0),0)*AB175,"")</f>
        <v/>
      </c>
      <c r="AF175" s="490">
        <f t="shared" si="346"/>
        <v>0</v>
      </c>
      <c r="AG175" s="369"/>
      <c r="AH175" s="370"/>
      <c r="AI175" s="371"/>
      <c r="AJ175" s="372"/>
      <c r="AK175" s="373"/>
      <c r="AL175" s="374"/>
      <c r="AM175" s="491" t="str">
        <f t="shared" ref="AM175" si="516">IF(AO173="","",IF(OR(N173="",AND(N175="ベア加算なし",P175="ベア加算",AG175=""),AND(OR(P173="処遇加算Ⅰ",P173="処遇加算Ⅱ"),AH173=""),AND(P173="処遇加算Ⅲ",AI173=""),AND(P173="処遇加算Ⅰ",AJ173=""),AND(OR(P174="特定加算Ⅰ",P174="特定加算Ⅱ"),AK174=""),AND(P174="特定加算Ⅰ",AL174="")),"！記入が必要な欄（緑色、水色、黄色のセル）に空欄があります。空欄を埋めてください。",""))</f>
        <v/>
      </c>
      <c r="AO175" s="492" t="str">
        <f>IF(K173&lt;&gt;"","P列・R列に色付け","")</f>
        <v/>
      </c>
      <c r="AP175" s="493"/>
      <c r="AQ175" s="493"/>
      <c r="AW175" s="494"/>
      <c r="AX175" s="453" t="str">
        <f>G173</f>
        <v/>
      </c>
    </row>
    <row r="176" spans="1:50" ht="32.1" customHeight="1">
      <c r="A176" s="1274">
        <v>55</v>
      </c>
      <c r="B176" s="1211" t="str">
        <f>IF(基本情報入力シート!C108="","",基本情報入力シート!C108)</f>
        <v/>
      </c>
      <c r="C176" s="1211"/>
      <c r="D176" s="1211"/>
      <c r="E176" s="1211"/>
      <c r="F176" s="1211"/>
      <c r="G176" s="1214" t="str">
        <f>IF(基本情報入力シート!M108="","",基本情報入力シート!M108)</f>
        <v/>
      </c>
      <c r="H176" s="1214" t="str">
        <f>IF(基本情報入力シート!R108="","",基本情報入力シート!R108)</f>
        <v/>
      </c>
      <c r="I176" s="1214" t="str">
        <f>IF(基本情報入力シート!W108="","",基本情報入力シート!W108)</f>
        <v/>
      </c>
      <c r="J176" s="1214" t="str">
        <f>IF(基本情報入力シート!X108="","",基本情報入力シート!X108)</f>
        <v/>
      </c>
      <c r="K176" s="1214" t="str">
        <f>IF(基本情報入力シート!Y108="","",基本情報入力シート!Y108)</f>
        <v/>
      </c>
      <c r="L176" s="1217" t="str">
        <f>IF(基本情報入力シート!AB108="","",基本情報入力シート!AB108)</f>
        <v/>
      </c>
      <c r="M176" s="457" t="s">
        <v>132</v>
      </c>
      <c r="N176" s="75"/>
      <c r="O176" s="458" t="str">
        <f>IFERROR(VLOOKUP(K176,【参考】数式用!$A$5:$J$37,MATCH(N176,【参考】数式用!$B$4:$J$4,0)+1,0),"")</f>
        <v/>
      </c>
      <c r="P176" s="75"/>
      <c r="Q176" s="458" t="str">
        <f>IFERROR(VLOOKUP(K176,【参考】数式用!$A$5:$J$37,MATCH(P176,【参考】数式用!$B$4:$J$4,0)+1,0),"")</f>
        <v/>
      </c>
      <c r="R176" s="459" t="s">
        <v>15</v>
      </c>
      <c r="S176" s="460">
        <v>6</v>
      </c>
      <c r="T176" s="126" t="s">
        <v>10</v>
      </c>
      <c r="U176" s="39">
        <v>4</v>
      </c>
      <c r="V176" s="126" t="s">
        <v>38</v>
      </c>
      <c r="W176" s="460">
        <v>6</v>
      </c>
      <c r="X176" s="126" t="s">
        <v>10</v>
      </c>
      <c r="Y176" s="39">
        <v>5</v>
      </c>
      <c r="Z176" s="126" t="s">
        <v>13</v>
      </c>
      <c r="AA176" s="461" t="s">
        <v>20</v>
      </c>
      <c r="AB176" s="462">
        <f t="shared" si="461"/>
        <v>2</v>
      </c>
      <c r="AC176" s="126" t="s">
        <v>33</v>
      </c>
      <c r="AD176" s="463" t="str">
        <f t="shared" ref="AD176" si="517">IFERROR(ROUNDDOWN(ROUND(L176*Q176,0),0)*AB176,"")</f>
        <v/>
      </c>
      <c r="AE176" s="464" t="str">
        <f t="shared" ref="AE176" si="518">IFERROR(ROUNDDOWN(ROUND(L176*(Q176-O176),0),0)*AB176,"")</f>
        <v/>
      </c>
      <c r="AF176" s="465"/>
      <c r="AG176" s="375"/>
      <c r="AH176" s="383"/>
      <c r="AI176" s="380"/>
      <c r="AJ176" s="381"/>
      <c r="AK176" s="361"/>
      <c r="AL176" s="362"/>
      <c r="AM176" s="466" t="str">
        <f t="shared" ref="AM176" si="519">IF(AO176="","",IF(Q176&lt;O176,"！加算の要件上は問題ありませんが、令和６年３月と比較して４・５月に加算率が下がる計画になっています。",""))</f>
        <v/>
      </c>
      <c r="AO176" s="467" t="str">
        <f>IF(K176&lt;&gt;"","P列・R列に色付け","")</f>
        <v/>
      </c>
      <c r="AP176" s="468" t="str">
        <f>IFERROR(VLOOKUP(K176,【参考】数式用!$AH$2:$AI$34,2,FALSE),"")</f>
        <v/>
      </c>
      <c r="AQ176" s="470" t="str">
        <f>P176&amp;P177&amp;P178</f>
        <v/>
      </c>
      <c r="AR176" s="468" t="str">
        <f t="shared" ref="AR176" si="520">IF(AF178&lt;&gt;0,IF(AG178="○","入力済","未入力"),"")</f>
        <v/>
      </c>
      <c r="AS176" s="469" t="str">
        <f>IF(OR(P176="処遇加算Ⅰ",P176="処遇加算Ⅱ"),IF(OR(AH176="○",AH176="令和６年度中に満たす"),"入力済","未入力"),"")</f>
        <v/>
      </c>
      <c r="AT176" s="470" t="str">
        <f>IF(P176="処遇加算Ⅲ",IF(AI176="○","入力済","未入力"),"")</f>
        <v/>
      </c>
      <c r="AU176" s="468" t="str">
        <f>IF(P176="処遇加算Ⅰ",IF(OR(AJ176="○",AJ176="令和６年度中に満たす"),"入力済","未入力"),"")</f>
        <v/>
      </c>
      <c r="AV176" s="468" t="str">
        <f t="shared" ref="AV176" si="521">IF(OR(P177="特定加算Ⅰ",P177="特定加算Ⅱ"),1,"")</f>
        <v/>
      </c>
      <c r="AW176" s="453" t="str">
        <f>IF(P177="特定加算Ⅰ",IF(AL177="","未入力","入力済"),"")</f>
        <v/>
      </c>
      <c r="AX176" s="453" t="str">
        <f>G176</f>
        <v/>
      </c>
    </row>
    <row r="177" spans="1:50" ht="32.1" customHeight="1">
      <c r="A177" s="1275"/>
      <c r="B177" s="1212"/>
      <c r="C177" s="1212"/>
      <c r="D177" s="1212"/>
      <c r="E177" s="1212"/>
      <c r="F177" s="1212"/>
      <c r="G177" s="1215"/>
      <c r="H177" s="1215"/>
      <c r="I177" s="1215"/>
      <c r="J177" s="1215"/>
      <c r="K177" s="1215"/>
      <c r="L177" s="1218"/>
      <c r="M177" s="471" t="s">
        <v>121</v>
      </c>
      <c r="N177" s="76"/>
      <c r="O177" s="472" t="str">
        <f>IFERROR(VLOOKUP(K176,【参考】数式用!$A$5:$J$37,MATCH(N177,【参考】数式用!$B$4:$J$4,0)+1,0),"")</f>
        <v/>
      </c>
      <c r="P177" s="76"/>
      <c r="Q177" s="472" t="str">
        <f>IFERROR(VLOOKUP(K176,【参考】数式用!$A$5:$J$37,MATCH(P177,【参考】数式用!$B$4:$J$4,0)+1,0),"")</f>
        <v/>
      </c>
      <c r="R177" s="97" t="s">
        <v>15</v>
      </c>
      <c r="S177" s="473">
        <v>6</v>
      </c>
      <c r="T177" s="98" t="s">
        <v>10</v>
      </c>
      <c r="U177" s="58">
        <v>4</v>
      </c>
      <c r="V177" s="98" t="s">
        <v>38</v>
      </c>
      <c r="W177" s="473">
        <v>6</v>
      </c>
      <c r="X177" s="98" t="s">
        <v>10</v>
      </c>
      <c r="Y177" s="58">
        <v>5</v>
      </c>
      <c r="Z177" s="98" t="s">
        <v>13</v>
      </c>
      <c r="AA177" s="474" t="s">
        <v>20</v>
      </c>
      <c r="AB177" s="475">
        <f t="shared" si="461"/>
        <v>2</v>
      </c>
      <c r="AC177" s="98" t="s">
        <v>33</v>
      </c>
      <c r="AD177" s="476" t="str">
        <f t="shared" ref="AD177" si="522">IFERROR(ROUNDDOWN(ROUND(L176*Q177,0),0)*AB177,"")</f>
        <v/>
      </c>
      <c r="AE177" s="477" t="str">
        <f t="shared" ref="AE177" si="523">IFERROR(ROUNDDOWN(ROUND(L176*(Q177-O177),0),0)*AB177,"")</f>
        <v/>
      </c>
      <c r="AF177" s="478"/>
      <c r="AG177" s="363"/>
      <c r="AH177" s="364"/>
      <c r="AI177" s="365"/>
      <c r="AJ177" s="366"/>
      <c r="AK177" s="367"/>
      <c r="AL177" s="368"/>
      <c r="AM177" s="479" t="str">
        <f t="shared" ref="AM177" si="524">IF(AO176="","",IF(OR(Y176=4,Y177=4,Y178=4),"！加算の要件上は問題ありませんが、算定期間の終わりが令和６年５月になっていません。区分変更の場合は、「基本情報入力シート」で同じ事業所を２行に分けて記入してください。",""))</f>
        <v/>
      </c>
      <c r="AN177" s="480"/>
      <c r="AO177" s="467" t="str">
        <f>IF(K176&lt;&gt;"","P列・R列に色付け","")</f>
        <v/>
      </c>
      <c r="AX177" s="453" t="str">
        <f>G176</f>
        <v/>
      </c>
    </row>
    <row r="178" spans="1:50" ht="32.1" customHeight="1" thickBot="1">
      <c r="A178" s="1276"/>
      <c r="B178" s="1213"/>
      <c r="C178" s="1213"/>
      <c r="D178" s="1213"/>
      <c r="E178" s="1213"/>
      <c r="F178" s="1213"/>
      <c r="G178" s="1216"/>
      <c r="H178" s="1216"/>
      <c r="I178" s="1216"/>
      <c r="J178" s="1216"/>
      <c r="K178" s="1216"/>
      <c r="L178" s="1219"/>
      <c r="M178" s="481" t="s">
        <v>114</v>
      </c>
      <c r="N178" s="79"/>
      <c r="O178" s="482" t="str">
        <f>IFERROR(VLOOKUP(K176,【参考】数式用!$A$5:$J$37,MATCH(N178,【参考】数式用!$B$4:$J$4,0)+1,0),"")</f>
        <v/>
      </c>
      <c r="P178" s="77"/>
      <c r="Q178" s="482" t="str">
        <f>IFERROR(VLOOKUP(K176,【参考】数式用!$A$5:$J$37,MATCH(P178,【参考】数式用!$B$4:$J$4,0)+1,0),"")</f>
        <v/>
      </c>
      <c r="R178" s="483" t="s">
        <v>15</v>
      </c>
      <c r="S178" s="484">
        <v>6</v>
      </c>
      <c r="T178" s="485" t="s">
        <v>10</v>
      </c>
      <c r="U178" s="59">
        <v>4</v>
      </c>
      <c r="V178" s="485" t="s">
        <v>38</v>
      </c>
      <c r="W178" s="484">
        <v>6</v>
      </c>
      <c r="X178" s="485" t="s">
        <v>10</v>
      </c>
      <c r="Y178" s="59">
        <v>5</v>
      </c>
      <c r="Z178" s="485" t="s">
        <v>13</v>
      </c>
      <c r="AA178" s="486" t="s">
        <v>20</v>
      </c>
      <c r="AB178" s="487">
        <f t="shared" si="461"/>
        <v>2</v>
      </c>
      <c r="AC178" s="485" t="s">
        <v>33</v>
      </c>
      <c r="AD178" s="488" t="str">
        <f t="shared" ref="AD178" si="525">IFERROR(ROUNDDOWN(ROUND(L176*Q178,0),0)*AB178,"")</f>
        <v/>
      </c>
      <c r="AE178" s="489" t="str">
        <f t="shared" ref="AE178" si="526">IFERROR(ROUNDDOWN(ROUND(L176*(Q178-O178),0),0)*AB178,"")</f>
        <v/>
      </c>
      <c r="AF178" s="490">
        <f t="shared" si="346"/>
        <v>0</v>
      </c>
      <c r="AG178" s="369"/>
      <c r="AH178" s="370"/>
      <c r="AI178" s="371"/>
      <c r="AJ178" s="372"/>
      <c r="AK178" s="373"/>
      <c r="AL178" s="374"/>
      <c r="AM178" s="491" t="str">
        <f t="shared" ref="AM178" si="527">IF(AO176="","",IF(OR(N176="",AND(N178="ベア加算なし",P178="ベア加算",AG178=""),AND(OR(P176="処遇加算Ⅰ",P176="処遇加算Ⅱ"),AH176=""),AND(P176="処遇加算Ⅲ",AI176=""),AND(P176="処遇加算Ⅰ",AJ176=""),AND(OR(P177="特定加算Ⅰ",P177="特定加算Ⅱ"),AK177=""),AND(P177="特定加算Ⅰ",AL177="")),"！記入が必要な欄（緑色、水色、黄色のセル）に空欄があります。空欄を埋めてください。",""))</f>
        <v/>
      </c>
      <c r="AO178" s="492" t="str">
        <f>IF(K176&lt;&gt;"","P列・R列に色付け","")</f>
        <v/>
      </c>
      <c r="AP178" s="493"/>
      <c r="AQ178" s="493"/>
      <c r="AW178" s="494"/>
      <c r="AX178" s="453" t="str">
        <f>G176</f>
        <v/>
      </c>
    </row>
    <row r="179" spans="1:50" ht="32.1" customHeight="1">
      <c r="A179" s="1274">
        <v>56</v>
      </c>
      <c r="B179" s="1211" t="str">
        <f>IF(基本情報入力シート!C109="","",基本情報入力シート!C109)</f>
        <v/>
      </c>
      <c r="C179" s="1211"/>
      <c r="D179" s="1211"/>
      <c r="E179" s="1211"/>
      <c r="F179" s="1211"/>
      <c r="G179" s="1214" t="str">
        <f>IF(基本情報入力シート!M109="","",基本情報入力シート!M109)</f>
        <v/>
      </c>
      <c r="H179" s="1214" t="str">
        <f>IF(基本情報入力シート!R109="","",基本情報入力シート!R109)</f>
        <v/>
      </c>
      <c r="I179" s="1214" t="str">
        <f>IF(基本情報入力シート!W109="","",基本情報入力シート!W109)</f>
        <v/>
      </c>
      <c r="J179" s="1214" t="str">
        <f>IF(基本情報入力シート!X109="","",基本情報入力シート!X109)</f>
        <v/>
      </c>
      <c r="K179" s="1214" t="str">
        <f>IF(基本情報入力シート!Y109="","",基本情報入力シート!Y109)</f>
        <v/>
      </c>
      <c r="L179" s="1217" t="str">
        <f>IF(基本情報入力シート!AB109="","",基本情報入力シート!AB109)</f>
        <v/>
      </c>
      <c r="M179" s="457" t="s">
        <v>132</v>
      </c>
      <c r="N179" s="75"/>
      <c r="O179" s="458" t="str">
        <f>IFERROR(VLOOKUP(K179,【参考】数式用!$A$5:$J$37,MATCH(N179,【参考】数式用!$B$4:$J$4,0)+1,0),"")</f>
        <v/>
      </c>
      <c r="P179" s="75"/>
      <c r="Q179" s="458" t="str">
        <f>IFERROR(VLOOKUP(K179,【参考】数式用!$A$5:$J$37,MATCH(P179,【参考】数式用!$B$4:$J$4,0)+1,0),"")</f>
        <v/>
      </c>
      <c r="R179" s="459" t="s">
        <v>15</v>
      </c>
      <c r="S179" s="460">
        <v>6</v>
      </c>
      <c r="T179" s="126" t="s">
        <v>10</v>
      </c>
      <c r="U179" s="39">
        <v>4</v>
      </c>
      <c r="V179" s="126" t="s">
        <v>38</v>
      </c>
      <c r="W179" s="460">
        <v>6</v>
      </c>
      <c r="X179" s="126" t="s">
        <v>10</v>
      </c>
      <c r="Y179" s="39">
        <v>5</v>
      </c>
      <c r="Z179" s="126" t="s">
        <v>13</v>
      </c>
      <c r="AA179" s="461" t="s">
        <v>20</v>
      </c>
      <c r="AB179" s="462">
        <f t="shared" si="461"/>
        <v>2</v>
      </c>
      <c r="AC179" s="126" t="s">
        <v>33</v>
      </c>
      <c r="AD179" s="463" t="str">
        <f t="shared" ref="AD179" si="528">IFERROR(ROUNDDOWN(ROUND(L179*Q179,0),0)*AB179,"")</f>
        <v/>
      </c>
      <c r="AE179" s="464" t="str">
        <f t="shared" si="496"/>
        <v/>
      </c>
      <c r="AF179" s="465"/>
      <c r="AG179" s="375"/>
      <c r="AH179" s="383"/>
      <c r="AI179" s="380"/>
      <c r="AJ179" s="381"/>
      <c r="AK179" s="361"/>
      <c r="AL179" s="362"/>
      <c r="AM179" s="466" t="str">
        <f t="shared" ref="AM179" si="529">IF(AO179="","",IF(Q179&lt;O179,"！加算の要件上は問題ありませんが、令和６年３月と比較して４・５月に加算率が下がる計画になっています。",""))</f>
        <v/>
      </c>
      <c r="AO179" s="467" t="str">
        <f>IF(K179&lt;&gt;"","P列・R列に色付け","")</f>
        <v/>
      </c>
      <c r="AP179" s="468" t="str">
        <f>IFERROR(VLOOKUP(K179,【参考】数式用!$AH$2:$AI$34,2,FALSE),"")</f>
        <v/>
      </c>
      <c r="AQ179" s="470" t="str">
        <f>P179&amp;P180&amp;P181</f>
        <v/>
      </c>
      <c r="AR179" s="468" t="str">
        <f t="shared" ref="AR179" si="530">IF(AF181&lt;&gt;0,IF(AG181="○","入力済","未入力"),"")</f>
        <v/>
      </c>
      <c r="AS179" s="469" t="str">
        <f>IF(OR(P179="処遇加算Ⅰ",P179="処遇加算Ⅱ"),IF(OR(AH179="○",AH179="令和６年度中に満たす"),"入力済","未入力"),"")</f>
        <v/>
      </c>
      <c r="AT179" s="470" t="str">
        <f>IF(P179="処遇加算Ⅲ",IF(AI179="○","入力済","未入力"),"")</f>
        <v/>
      </c>
      <c r="AU179" s="468" t="str">
        <f>IF(P179="処遇加算Ⅰ",IF(OR(AJ179="○",AJ179="令和６年度中に満たす"),"入力済","未入力"),"")</f>
        <v/>
      </c>
      <c r="AV179" s="468" t="str">
        <f t="shared" ref="AV179" si="531">IF(OR(P180="特定加算Ⅰ",P180="特定加算Ⅱ"),1,"")</f>
        <v/>
      </c>
      <c r="AW179" s="453" t="str">
        <f>IF(P180="特定加算Ⅰ",IF(AL180="","未入力","入力済"),"")</f>
        <v/>
      </c>
      <c r="AX179" s="453" t="str">
        <f>G179</f>
        <v/>
      </c>
    </row>
    <row r="180" spans="1:50" ht="32.1" customHeight="1">
      <c r="A180" s="1275"/>
      <c r="B180" s="1212"/>
      <c r="C180" s="1212"/>
      <c r="D180" s="1212"/>
      <c r="E180" s="1212"/>
      <c r="F180" s="1212"/>
      <c r="G180" s="1215"/>
      <c r="H180" s="1215"/>
      <c r="I180" s="1215"/>
      <c r="J180" s="1215"/>
      <c r="K180" s="1215"/>
      <c r="L180" s="1218"/>
      <c r="M180" s="471" t="s">
        <v>121</v>
      </c>
      <c r="N180" s="76"/>
      <c r="O180" s="472" t="str">
        <f>IFERROR(VLOOKUP(K179,【参考】数式用!$A$5:$J$37,MATCH(N180,【参考】数式用!$B$4:$J$4,0)+1,0),"")</f>
        <v/>
      </c>
      <c r="P180" s="76"/>
      <c r="Q180" s="472" t="str">
        <f>IFERROR(VLOOKUP(K179,【参考】数式用!$A$5:$J$37,MATCH(P180,【参考】数式用!$B$4:$J$4,0)+1,0),"")</f>
        <v/>
      </c>
      <c r="R180" s="97" t="s">
        <v>15</v>
      </c>
      <c r="S180" s="473">
        <v>6</v>
      </c>
      <c r="T180" s="98" t="s">
        <v>10</v>
      </c>
      <c r="U180" s="58">
        <v>4</v>
      </c>
      <c r="V180" s="98" t="s">
        <v>38</v>
      </c>
      <c r="W180" s="473">
        <v>6</v>
      </c>
      <c r="X180" s="98" t="s">
        <v>10</v>
      </c>
      <c r="Y180" s="58">
        <v>5</v>
      </c>
      <c r="Z180" s="98" t="s">
        <v>13</v>
      </c>
      <c r="AA180" s="474" t="s">
        <v>20</v>
      </c>
      <c r="AB180" s="475">
        <f t="shared" si="461"/>
        <v>2</v>
      </c>
      <c r="AC180" s="98" t="s">
        <v>33</v>
      </c>
      <c r="AD180" s="476" t="str">
        <f t="shared" ref="AD180" si="532">IFERROR(ROUNDDOWN(ROUND(L179*Q180,0),0)*AB180,"")</f>
        <v/>
      </c>
      <c r="AE180" s="477" t="str">
        <f t="shared" si="501"/>
        <v/>
      </c>
      <c r="AF180" s="478"/>
      <c r="AG180" s="363"/>
      <c r="AH180" s="364"/>
      <c r="AI180" s="365"/>
      <c r="AJ180" s="366"/>
      <c r="AK180" s="367"/>
      <c r="AL180" s="368"/>
      <c r="AM180" s="479" t="str">
        <f t="shared" ref="AM180" si="533">IF(AO179="","",IF(OR(Y179=4,Y180=4,Y181=4),"！加算の要件上は問題ありませんが、算定期間の終わりが令和６年５月になっていません。区分変更の場合は、「基本情報入力シート」で同じ事業所を２行に分けて記入してください。",""))</f>
        <v/>
      </c>
      <c r="AN180" s="480"/>
      <c r="AO180" s="467" t="str">
        <f>IF(K179&lt;&gt;"","P列・R列に色付け","")</f>
        <v/>
      </c>
      <c r="AX180" s="453" t="str">
        <f>G179</f>
        <v/>
      </c>
    </row>
    <row r="181" spans="1:50" ht="32.1" customHeight="1" thickBot="1">
      <c r="A181" s="1276"/>
      <c r="B181" s="1213"/>
      <c r="C181" s="1213"/>
      <c r="D181" s="1213"/>
      <c r="E181" s="1213"/>
      <c r="F181" s="1213"/>
      <c r="G181" s="1216"/>
      <c r="H181" s="1216"/>
      <c r="I181" s="1216"/>
      <c r="J181" s="1216"/>
      <c r="K181" s="1216"/>
      <c r="L181" s="1219"/>
      <c r="M181" s="481" t="s">
        <v>114</v>
      </c>
      <c r="N181" s="79"/>
      <c r="O181" s="482" t="str">
        <f>IFERROR(VLOOKUP(K179,【参考】数式用!$A$5:$J$37,MATCH(N181,【参考】数式用!$B$4:$J$4,0)+1,0),"")</f>
        <v/>
      </c>
      <c r="P181" s="77"/>
      <c r="Q181" s="482" t="str">
        <f>IFERROR(VLOOKUP(K179,【参考】数式用!$A$5:$J$37,MATCH(P181,【参考】数式用!$B$4:$J$4,0)+1,0),"")</f>
        <v/>
      </c>
      <c r="R181" s="483" t="s">
        <v>15</v>
      </c>
      <c r="S181" s="484">
        <v>6</v>
      </c>
      <c r="T181" s="485" t="s">
        <v>10</v>
      </c>
      <c r="U181" s="59">
        <v>4</v>
      </c>
      <c r="V181" s="485" t="s">
        <v>38</v>
      </c>
      <c r="W181" s="484">
        <v>6</v>
      </c>
      <c r="X181" s="485" t="s">
        <v>10</v>
      </c>
      <c r="Y181" s="59">
        <v>5</v>
      </c>
      <c r="Z181" s="485" t="s">
        <v>13</v>
      </c>
      <c r="AA181" s="486" t="s">
        <v>20</v>
      </c>
      <c r="AB181" s="487">
        <f t="shared" si="461"/>
        <v>2</v>
      </c>
      <c r="AC181" s="485" t="s">
        <v>33</v>
      </c>
      <c r="AD181" s="488" t="str">
        <f t="shared" ref="AD181" si="534">IFERROR(ROUNDDOWN(ROUND(L179*Q181,0),0)*AB181,"")</f>
        <v/>
      </c>
      <c r="AE181" s="489" t="str">
        <f t="shared" si="504"/>
        <v/>
      </c>
      <c r="AF181" s="490">
        <f t="shared" si="346"/>
        <v>0</v>
      </c>
      <c r="AG181" s="369"/>
      <c r="AH181" s="370"/>
      <c r="AI181" s="371"/>
      <c r="AJ181" s="372"/>
      <c r="AK181" s="373"/>
      <c r="AL181" s="374"/>
      <c r="AM181" s="491" t="str">
        <f t="shared" ref="AM181" si="535">IF(AO179="","",IF(OR(N179="",AND(N181="ベア加算なし",P181="ベア加算",AG181=""),AND(OR(P179="処遇加算Ⅰ",P179="処遇加算Ⅱ"),AH179=""),AND(P179="処遇加算Ⅲ",AI179=""),AND(P179="処遇加算Ⅰ",AJ179=""),AND(OR(P180="特定加算Ⅰ",P180="特定加算Ⅱ"),AK180=""),AND(P180="特定加算Ⅰ",AL180="")),"！記入が必要な欄（緑色、水色、黄色のセル）に空欄があります。空欄を埋めてください。",""))</f>
        <v/>
      </c>
      <c r="AO181" s="492" t="str">
        <f>IF(K179&lt;&gt;"","P列・R列に色付け","")</f>
        <v/>
      </c>
      <c r="AP181" s="493"/>
      <c r="AQ181" s="493"/>
      <c r="AW181" s="494"/>
      <c r="AX181" s="453" t="str">
        <f>G179</f>
        <v/>
      </c>
    </row>
    <row r="182" spans="1:50" ht="32.1" customHeight="1">
      <c r="A182" s="1274">
        <v>57</v>
      </c>
      <c r="B182" s="1211" t="str">
        <f>IF(基本情報入力シート!C110="","",基本情報入力シート!C110)</f>
        <v/>
      </c>
      <c r="C182" s="1211"/>
      <c r="D182" s="1211"/>
      <c r="E182" s="1211"/>
      <c r="F182" s="1211"/>
      <c r="G182" s="1214" t="str">
        <f>IF(基本情報入力シート!M110="","",基本情報入力シート!M110)</f>
        <v/>
      </c>
      <c r="H182" s="1214" t="str">
        <f>IF(基本情報入力シート!R110="","",基本情報入力シート!R110)</f>
        <v/>
      </c>
      <c r="I182" s="1214" t="str">
        <f>IF(基本情報入力シート!W110="","",基本情報入力シート!W110)</f>
        <v/>
      </c>
      <c r="J182" s="1214" t="str">
        <f>IF(基本情報入力シート!X110="","",基本情報入力シート!X110)</f>
        <v/>
      </c>
      <c r="K182" s="1214" t="str">
        <f>IF(基本情報入力シート!Y110="","",基本情報入力シート!Y110)</f>
        <v/>
      </c>
      <c r="L182" s="1217" t="str">
        <f>IF(基本情報入力シート!AB110="","",基本情報入力シート!AB110)</f>
        <v/>
      </c>
      <c r="M182" s="457" t="s">
        <v>132</v>
      </c>
      <c r="N182" s="75"/>
      <c r="O182" s="458" t="str">
        <f>IFERROR(VLOOKUP(K182,【参考】数式用!$A$5:$J$37,MATCH(N182,【参考】数式用!$B$4:$J$4,0)+1,0),"")</f>
        <v/>
      </c>
      <c r="P182" s="75"/>
      <c r="Q182" s="458" t="str">
        <f>IFERROR(VLOOKUP(K182,【参考】数式用!$A$5:$J$37,MATCH(P182,【参考】数式用!$B$4:$J$4,0)+1,0),"")</f>
        <v/>
      </c>
      <c r="R182" s="459" t="s">
        <v>15</v>
      </c>
      <c r="S182" s="460">
        <v>6</v>
      </c>
      <c r="T182" s="126" t="s">
        <v>10</v>
      </c>
      <c r="U182" s="39">
        <v>4</v>
      </c>
      <c r="V182" s="126" t="s">
        <v>38</v>
      </c>
      <c r="W182" s="460">
        <v>6</v>
      </c>
      <c r="X182" s="126" t="s">
        <v>10</v>
      </c>
      <c r="Y182" s="39">
        <v>5</v>
      </c>
      <c r="Z182" s="126" t="s">
        <v>13</v>
      </c>
      <c r="AA182" s="461" t="s">
        <v>20</v>
      </c>
      <c r="AB182" s="462">
        <f t="shared" si="461"/>
        <v>2</v>
      </c>
      <c r="AC182" s="126" t="s">
        <v>33</v>
      </c>
      <c r="AD182" s="463" t="str">
        <f t="shared" ref="AD182" si="536">IFERROR(ROUNDDOWN(ROUND(L182*Q182,0),0)*AB182,"")</f>
        <v/>
      </c>
      <c r="AE182" s="464" t="str">
        <f t="shared" si="507"/>
        <v/>
      </c>
      <c r="AF182" s="465"/>
      <c r="AG182" s="375"/>
      <c r="AH182" s="383"/>
      <c r="AI182" s="380"/>
      <c r="AJ182" s="381"/>
      <c r="AK182" s="361"/>
      <c r="AL182" s="362"/>
      <c r="AM182" s="466" t="str">
        <f t="shared" ref="AM182" si="537">IF(AO182="","",IF(Q182&lt;O182,"！加算の要件上は問題ありませんが、令和６年３月と比較して４・５月に加算率が下がる計画になっています。",""))</f>
        <v/>
      </c>
      <c r="AO182" s="467" t="str">
        <f>IF(K182&lt;&gt;"","P列・R列に色付け","")</f>
        <v/>
      </c>
      <c r="AP182" s="468" t="str">
        <f>IFERROR(VLOOKUP(K182,【参考】数式用!$AH$2:$AI$34,2,FALSE),"")</f>
        <v/>
      </c>
      <c r="AQ182" s="470" t="str">
        <f>P182&amp;P183&amp;P184</f>
        <v/>
      </c>
      <c r="AR182" s="468" t="str">
        <f t="shared" ref="AR182" si="538">IF(AF184&lt;&gt;0,IF(AG184="○","入力済","未入力"),"")</f>
        <v/>
      </c>
      <c r="AS182" s="469" t="str">
        <f>IF(OR(P182="処遇加算Ⅰ",P182="処遇加算Ⅱ"),IF(OR(AH182="○",AH182="令和６年度中に満たす"),"入力済","未入力"),"")</f>
        <v/>
      </c>
      <c r="AT182" s="470" t="str">
        <f>IF(P182="処遇加算Ⅲ",IF(AI182="○","入力済","未入力"),"")</f>
        <v/>
      </c>
      <c r="AU182" s="468" t="str">
        <f>IF(P182="処遇加算Ⅰ",IF(OR(AJ182="○",AJ182="令和６年度中に満たす"),"入力済","未入力"),"")</f>
        <v/>
      </c>
      <c r="AV182" s="468" t="str">
        <f t="shared" ref="AV182" si="539">IF(OR(P183="特定加算Ⅰ",P183="特定加算Ⅱ"),1,"")</f>
        <v/>
      </c>
      <c r="AW182" s="453" t="str">
        <f>IF(P183="特定加算Ⅰ",IF(AL183="","未入力","入力済"),"")</f>
        <v/>
      </c>
      <c r="AX182" s="453" t="str">
        <f>G182</f>
        <v/>
      </c>
    </row>
    <row r="183" spans="1:50" ht="32.1" customHeight="1">
      <c r="A183" s="1275"/>
      <c r="B183" s="1212"/>
      <c r="C183" s="1212"/>
      <c r="D183" s="1212"/>
      <c r="E183" s="1212"/>
      <c r="F183" s="1212"/>
      <c r="G183" s="1215"/>
      <c r="H183" s="1215"/>
      <c r="I183" s="1215"/>
      <c r="J183" s="1215"/>
      <c r="K183" s="1215"/>
      <c r="L183" s="1218"/>
      <c r="M183" s="471" t="s">
        <v>121</v>
      </c>
      <c r="N183" s="76"/>
      <c r="O183" s="472" t="str">
        <f>IFERROR(VLOOKUP(K182,【参考】数式用!$A$5:$J$37,MATCH(N183,【参考】数式用!$B$4:$J$4,0)+1,0),"")</f>
        <v/>
      </c>
      <c r="P183" s="76"/>
      <c r="Q183" s="472" t="str">
        <f>IFERROR(VLOOKUP(K182,【参考】数式用!$A$5:$J$37,MATCH(P183,【参考】数式用!$B$4:$J$4,0)+1,0),"")</f>
        <v/>
      </c>
      <c r="R183" s="97" t="s">
        <v>15</v>
      </c>
      <c r="S183" s="473">
        <v>6</v>
      </c>
      <c r="T183" s="98" t="s">
        <v>10</v>
      </c>
      <c r="U183" s="58">
        <v>4</v>
      </c>
      <c r="V183" s="98" t="s">
        <v>38</v>
      </c>
      <c r="W183" s="473">
        <v>6</v>
      </c>
      <c r="X183" s="98" t="s">
        <v>10</v>
      </c>
      <c r="Y183" s="58">
        <v>5</v>
      </c>
      <c r="Z183" s="98" t="s">
        <v>13</v>
      </c>
      <c r="AA183" s="474" t="s">
        <v>20</v>
      </c>
      <c r="AB183" s="475">
        <f t="shared" si="461"/>
        <v>2</v>
      </c>
      <c r="AC183" s="98" t="s">
        <v>33</v>
      </c>
      <c r="AD183" s="476" t="str">
        <f t="shared" ref="AD183" si="540">IFERROR(ROUNDDOWN(ROUND(L182*Q183,0),0)*AB183,"")</f>
        <v/>
      </c>
      <c r="AE183" s="477" t="str">
        <f t="shared" si="512"/>
        <v/>
      </c>
      <c r="AF183" s="478"/>
      <c r="AG183" s="363"/>
      <c r="AH183" s="364"/>
      <c r="AI183" s="365"/>
      <c r="AJ183" s="366"/>
      <c r="AK183" s="367"/>
      <c r="AL183" s="368"/>
      <c r="AM183" s="479" t="str">
        <f t="shared" ref="AM183" si="541">IF(AO182="","",IF(OR(Y182=4,Y183=4,Y184=4),"！加算の要件上は問題ありませんが、算定期間の終わりが令和６年５月になっていません。区分変更の場合は、「基本情報入力シート」で同じ事業所を２行に分けて記入してください。",""))</f>
        <v/>
      </c>
      <c r="AN183" s="480"/>
      <c r="AO183" s="467" t="str">
        <f>IF(K182&lt;&gt;"","P列・R列に色付け","")</f>
        <v/>
      </c>
      <c r="AX183" s="453" t="str">
        <f>G182</f>
        <v/>
      </c>
    </row>
    <row r="184" spans="1:50" ht="32.1" customHeight="1" thickBot="1">
      <c r="A184" s="1276"/>
      <c r="B184" s="1213"/>
      <c r="C184" s="1213"/>
      <c r="D184" s="1213"/>
      <c r="E184" s="1213"/>
      <c r="F184" s="1213"/>
      <c r="G184" s="1216"/>
      <c r="H184" s="1216"/>
      <c r="I184" s="1216"/>
      <c r="J184" s="1216"/>
      <c r="K184" s="1216"/>
      <c r="L184" s="1219"/>
      <c r="M184" s="481" t="s">
        <v>114</v>
      </c>
      <c r="N184" s="79"/>
      <c r="O184" s="482" t="str">
        <f>IFERROR(VLOOKUP(K182,【参考】数式用!$A$5:$J$37,MATCH(N184,【参考】数式用!$B$4:$J$4,0)+1,0),"")</f>
        <v/>
      </c>
      <c r="P184" s="77"/>
      <c r="Q184" s="482" t="str">
        <f>IFERROR(VLOOKUP(K182,【参考】数式用!$A$5:$J$37,MATCH(P184,【参考】数式用!$B$4:$J$4,0)+1,0),"")</f>
        <v/>
      </c>
      <c r="R184" s="483" t="s">
        <v>15</v>
      </c>
      <c r="S184" s="484">
        <v>6</v>
      </c>
      <c r="T184" s="485" t="s">
        <v>10</v>
      </c>
      <c r="U184" s="59">
        <v>4</v>
      </c>
      <c r="V184" s="485" t="s">
        <v>38</v>
      </c>
      <c r="W184" s="484">
        <v>6</v>
      </c>
      <c r="X184" s="485" t="s">
        <v>10</v>
      </c>
      <c r="Y184" s="59">
        <v>5</v>
      </c>
      <c r="Z184" s="485" t="s">
        <v>13</v>
      </c>
      <c r="AA184" s="486" t="s">
        <v>20</v>
      </c>
      <c r="AB184" s="487">
        <f t="shared" si="461"/>
        <v>2</v>
      </c>
      <c r="AC184" s="485" t="s">
        <v>33</v>
      </c>
      <c r="AD184" s="488" t="str">
        <f t="shared" ref="AD184" si="542">IFERROR(ROUNDDOWN(ROUND(L182*Q184,0),0)*AB184,"")</f>
        <v/>
      </c>
      <c r="AE184" s="489" t="str">
        <f t="shared" si="515"/>
        <v/>
      </c>
      <c r="AF184" s="490">
        <f t="shared" si="346"/>
        <v>0</v>
      </c>
      <c r="AG184" s="369"/>
      <c r="AH184" s="370"/>
      <c r="AI184" s="371"/>
      <c r="AJ184" s="372"/>
      <c r="AK184" s="373"/>
      <c r="AL184" s="374"/>
      <c r="AM184" s="491" t="str">
        <f t="shared" ref="AM184" si="543">IF(AO182="","",IF(OR(N182="",AND(N184="ベア加算なし",P184="ベア加算",AG184=""),AND(OR(P182="処遇加算Ⅰ",P182="処遇加算Ⅱ"),AH182=""),AND(P182="処遇加算Ⅲ",AI182=""),AND(P182="処遇加算Ⅰ",AJ182=""),AND(OR(P183="特定加算Ⅰ",P183="特定加算Ⅱ"),AK183=""),AND(P183="特定加算Ⅰ",AL183="")),"！記入が必要な欄（緑色、水色、黄色のセル）に空欄があります。空欄を埋めてください。",""))</f>
        <v/>
      </c>
      <c r="AO184" s="492" t="str">
        <f>IF(K182&lt;&gt;"","P列・R列に色付け","")</f>
        <v/>
      </c>
      <c r="AP184" s="493"/>
      <c r="AQ184" s="493"/>
      <c r="AW184" s="494"/>
      <c r="AX184" s="453" t="str">
        <f>G182</f>
        <v/>
      </c>
    </row>
    <row r="185" spans="1:50" ht="32.1" customHeight="1">
      <c r="A185" s="1274">
        <v>58</v>
      </c>
      <c r="B185" s="1211" t="str">
        <f>IF(基本情報入力シート!C111="","",基本情報入力シート!C111)</f>
        <v/>
      </c>
      <c r="C185" s="1211"/>
      <c r="D185" s="1211"/>
      <c r="E185" s="1211"/>
      <c r="F185" s="1211"/>
      <c r="G185" s="1214" t="str">
        <f>IF(基本情報入力シート!M111="","",基本情報入力シート!M111)</f>
        <v/>
      </c>
      <c r="H185" s="1214" t="str">
        <f>IF(基本情報入力シート!R111="","",基本情報入力シート!R111)</f>
        <v/>
      </c>
      <c r="I185" s="1214" t="str">
        <f>IF(基本情報入力シート!W111="","",基本情報入力シート!W111)</f>
        <v/>
      </c>
      <c r="J185" s="1214" t="str">
        <f>IF(基本情報入力シート!X111="","",基本情報入力シート!X111)</f>
        <v/>
      </c>
      <c r="K185" s="1214" t="str">
        <f>IF(基本情報入力シート!Y111="","",基本情報入力シート!Y111)</f>
        <v/>
      </c>
      <c r="L185" s="1217" t="str">
        <f>IF(基本情報入力シート!AB111="","",基本情報入力シート!AB111)</f>
        <v/>
      </c>
      <c r="M185" s="457" t="s">
        <v>132</v>
      </c>
      <c r="N185" s="75"/>
      <c r="O185" s="458" t="str">
        <f>IFERROR(VLOOKUP(K185,【参考】数式用!$A$5:$J$37,MATCH(N185,【参考】数式用!$B$4:$J$4,0)+1,0),"")</f>
        <v/>
      </c>
      <c r="P185" s="75"/>
      <c r="Q185" s="458" t="str">
        <f>IFERROR(VLOOKUP(K185,【参考】数式用!$A$5:$J$37,MATCH(P185,【参考】数式用!$B$4:$J$4,0)+1,0),"")</f>
        <v/>
      </c>
      <c r="R185" s="459" t="s">
        <v>15</v>
      </c>
      <c r="S185" s="460">
        <v>6</v>
      </c>
      <c r="T185" s="126" t="s">
        <v>10</v>
      </c>
      <c r="U185" s="39">
        <v>4</v>
      </c>
      <c r="V185" s="126" t="s">
        <v>38</v>
      </c>
      <c r="W185" s="460">
        <v>6</v>
      </c>
      <c r="X185" s="126" t="s">
        <v>10</v>
      </c>
      <c r="Y185" s="39">
        <v>5</v>
      </c>
      <c r="Z185" s="126" t="s">
        <v>13</v>
      </c>
      <c r="AA185" s="461" t="s">
        <v>20</v>
      </c>
      <c r="AB185" s="462">
        <f t="shared" si="461"/>
        <v>2</v>
      </c>
      <c r="AC185" s="126" t="s">
        <v>33</v>
      </c>
      <c r="AD185" s="463" t="str">
        <f t="shared" ref="AD185" si="544">IFERROR(ROUNDDOWN(ROUND(L185*Q185,0),0)*AB185,"")</f>
        <v/>
      </c>
      <c r="AE185" s="464" t="str">
        <f t="shared" ref="AE185" si="545">IFERROR(ROUNDDOWN(ROUND(L185*(Q185-O185),0),0)*AB185,"")</f>
        <v/>
      </c>
      <c r="AF185" s="465"/>
      <c r="AG185" s="375"/>
      <c r="AH185" s="383"/>
      <c r="AI185" s="380"/>
      <c r="AJ185" s="381"/>
      <c r="AK185" s="361"/>
      <c r="AL185" s="362"/>
      <c r="AM185" s="466" t="str">
        <f t="shared" ref="AM185" si="546">IF(AO185="","",IF(Q185&lt;O185,"！加算の要件上は問題ありませんが、令和６年３月と比較して４・５月に加算率が下がる計画になっています。",""))</f>
        <v/>
      </c>
      <c r="AO185" s="467" t="str">
        <f>IF(K185&lt;&gt;"","P列・R列に色付け","")</f>
        <v/>
      </c>
      <c r="AP185" s="468" t="str">
        <f>IFERROR(VLOOKUP(K185,【参考】数式用!$AH$2:$AI$34,2,FALSE),"")</f>
        <v/>
      </c>
      <c r="AQ185" s="470" t="str">
        <f>P185&amp;P186&amp;P187</f>
        <v/>
      </c>
      <c r="AR185" s="468" t="str">
        <f t="shared" ref="AR185" si="547">IF(AF187&lt;&gt;0,IF(AG187="○","入力済","未入力"),"")</f>
        <v/>
      </c>
      <c r="AS185" s="469" t="str">
        <f>IF(OR(P185="処遇加算Ⅰ",P185="処遇加算Ⅱ"),IF(OR(AH185="○",AH185="令和６年度中に満たす"),"入力済","未入力"),"")</f>
        <v/>
      </c>
      <c r="AT185" s="470" t="str">
        <f>IF(P185="処遇加算Ⅲ",IF(AI185="○","入力済","未入力"),"")</f>
        <v/>
      </c>
      <c r="AU185" s="468" t="str">
        <f>IF(P185="処遇加算Ⅰ",IF(OR(AJ185="○",AJ185="令和６年度中に満たす"),"入力済","未入力"),"")</f>
        <v/>
      </c>
      <c r="AV185" s="468" t="str">
        <f t="shared" ref="AV185" si="548">IF(OR(P186="特定加算Ⅰ",P186="特定加算Ⅱ"),1,"")</f>
        <v/>
      </c>
      <c r="AW185" s="453" t="str">
        <f>IF(P186="特定加算Ⅰ",IF(AL186="","未入力","入力済"),"")</f>
        <v/>
      </c>
      <c r="AX185" s="453" t="str">
        <f>G185</f>
        <v/>
      </c>
    </row>
    <row r="186" spans="1:50" ht="32.1" customHeight="1">
      <c r="A186" s="1275"/>
      <c r="B186" s="1212"/>
      <c r="C186" s="1212"/>
      <c r="D186" s="1212"/>
      <c r="E186" s="1212"/>
      <c r="F186" s="1212"/>
      <c r="G186" s="1215"/>
      <c r="H186" s="1215"/>
      <c r="I186" s="1215"/>
      <c r="J186" s="1215"/>
      <c r="K186" s="1215"/>
      <c r="L186" s="1218"/>
      <c r="M186" s="471" t="s">
        <v>121</v>
      </c>
      <c r="N186" s="76"/>
      <c r="O186" s="472" t="str">
        <f>IFERROR(VLOOKUP(K185,【参考】数式用!$A$5:$J$37,MATCH(N186,【参考】数式用!$B$4:$J$4,0)+1,0),"")</f>
        <v/>
      </c>
      <c r="P186" s="76"/>
      <c r="Q186" s="472" t="str">
        <f>IFERROR(VLOOKUP(K185,【参考】数式用!$A$5:$J$37,MATCH(P186,【参考】数式用!$B$4:$J$4,0)+1,0),"")</f>
        <v/>
      </c>
      <c r="R186" s="97" t="s">
        <v>15</v>
      </c>
      <c r="S186" s="473">
        <v>6</v>
      </c>
      <c r="T186" s="98" t="s">
        <v>10</v>
      </c>
      <c r="U186" s="58">
        <v>4</v>
      </c>
      <c r="V186" s="98" t="s">
        <v>38</v>
      </c>
      <c r="W186" s="473">
        <v>6</v>
      </c>
      <c r="X186" s="98" t="s">
        <v>10</v>
      </c>
      <c r="Y186" s="58">
        <v>5</v>
      </c>
      <c r="Z186" s="98" t="s">
        <v>13</v>
      </c>
      <c r="AA186" s="474" t="s">
        <v>20</v>
      </c>
      <c r="AB186" s="475">
        <f t="shared" si="461"/>
        <v>2</v>
      </c>
      <c r="AC186" s="98" t="s">
        <v>33</v>
      </c>
      <c r="AD186" s="476" t="str">
        <f t="shared" ref="AD186" si="549">IFERROR(ROUNDDOWN(ROUND(L185*Q186,0),0)*AB186,"")</f>
        <v/>
      </c>
      <c r="AE186" s="477" t="str">
        <f t="shared" ref="AE186" si="550">IFERROR(ROUNDDOWN(ROUND(L185*(Q186-O186),0),0)*AB186,"")</f>
        <v/>
      </c>
      <c r="AF186" s="478"/>
      <c r="AG186" s="363"/>
      <c r="AH186" s="364"/>
      <c r="AI186" s="365"/>
      <c r="AJ186" s="366"/>
      <c r="AK186" s="367"/>
      <c r="AL186" s="368"/>
      <c r="AM186" s="479" t="str">
        <f t="shared" ref="AM186" si="551">IF(AO185="","",IF(OR(Y185=4,Y186=4,Y187=4),"！加算の要件上は問題ありませんが、算定期間の終わりが令和６年５月になっていません。区分変更の場合は、「基本情報入力シート」で同じ事業所を２行に分けて記入してください。",""))</f>
        <v/>
      </c>
      <c r="AN186" s="480"/>
      <c r="AO186" s="467" t="str">
        <f>IF(K185&lt;&gt;"","P列・R列に色付け","")</f>
        <v/>
      </c>
      <c r="AX186" s="453" t="str">
        <f>G185</f>
        <v/>
      </c>
    </row>
    <row r="187" spans="1:50" ht="32.1" customHeight="1" thickBot="1">
      <c r="A187" s="1276"/>
      <c r="B187" s="1213"/>
      <c r="C187" s="1213"/>
      <c r="D187" s="1213"/>
      <c r="E187" s="1213"/>
      <c r="F187" s="1213"/>
      <c r="G187" s="1216"/>
      <c r="H187" s="1216"/>
      <c r="I187" s="1216"/>
      <c r="J187" s="1216"/>
      <c r="K187" s="1216"/>
      <c r="L187" s="1219"/>
      <c r="M187" s="481" t="s">
        <v>114</v>
      </c>
      <c r="N187" s="79"/>
      <c r="O187" s="482" t="str">
        <f>IFERROR(VLOOKUP(K185,【参考】数式用!$A$5:$J$37,MATCH(N187,【参考】数式用!$B$4:$J$4,0)+1,0),"")</f>
        <v/>
      </c>
      <c r="P187" s="77"/>
      <c r="Q187" s="482" t="str">
        <f>IFERROR(VLOOKUP(K185,【参考】数式用!$A$5:$J$37,MATCH(P187,【参考】数式用!$B$4:$J$4,0)+1,0),"")</f>
        <v/>
      </c>
      <c r="R187" s="483" t="s">
        <v>15</v>
      </c>
      <c r="S187" s="484">
        <v>6</v>
      </c>
      <c r="T187" s="485" t="s">
        <v>10</v>
      </c>
      <c r="U187" s="59">
        <v>4</v>
      </c>
      <c r="V187" s="485" t="s">
        <v>38</v>
      </c>
      <c r="W187" s="484">
        <v>6</v>
      </c>
      <c r="X187" s="485" t="s">
        <v>10</v>
      </c>
      <c r="Y187" s="59">
        <v>5</v>
      </c>
      <c r="Z187" s="485" t="s">
        <v>13</v>
      </c>
      <c r="AA187" s="486" t="s">
        <v>20</v>
      </c>
      <c r="AB187" s="487">
        <f t="shared" si="461"/>
        <v>2</v>
      </c>
      <c r="AC187" s="485" t="s">
        <v>33</v>
      </c>
      <c r="AD187" s="488" t="str">
        <f t="shared" ref="AD187" si="552">IFERROR(ROUNDDOWN(ROUND(L185*Q187,0),0)*AB187,"")</f>
        <v/>
      </c>
      <c r="AE187" s="489" t="str">
        <f t="shared" ref="AE187" si="553">IFERROR(ROUNDDOWN(ROUND(L185*(Q187-O187),0),0)*AB187,"")</f>
        <v/>
      </c>
      <c r="AF187" s="490">
        <f t="shared" ref="AF187:AF250" si="554">IF(AND(N187="ベア加算なし",P187="ベア加算"),AD187,0)</f>
        <v>0</v>
      </c>
      <c r="AG187" s="369"/>
      <c r="AH187" s="370"/>
      <c r="AI187" s="371"/>
      <c r="AJ187" s="372"/>
      <c r="AK187" s="373"/>
      <c r="AL187" s="374"/>
      <c r="AM187" s="491" t="str">
        <f t="shared" ref="AM187" si="555">IF(AO185="","",IF(OR(N185="",AND(N187="ベア加算なし",P187="ベア加算",AG187=""),AND(OR(P185="処遇加算Ⅰ",P185="処遇加算Ⅱ"),AH185=""),AND(P185="処遇加算Ⅲ",AI185=""),AND(P185="処遇加算Ⅰ",AJ185=""),AND(OR(P186="特定加算Ⅰ",P186="特定加算Ⅱ"),AK186=""),AND(P186="特定加算Ⅰ",AL186="")),"！記入が必要な欄（緑色、水色、黄色のセル）に空欄があります。空欄を埋めてください。",""))</f>
        <v/>
      </c>
      <c r="AO187" s="492" t="str">
        <f>IF(K185&lt;&gt;"","P列・R列に色付け","")</f>
        <v/>
      </c>
      <c r="AP187" s="493"/>
      <c r="AQ187" s="493"/>
      <c r="AW187" s="494"/>
      <c r="AX187" s="453" t="str">
        <f>G185</f>
        <v/>
      </c>
    </row>
    <row r="188" spans="1:50" ht="32.1" customHeight="1">
      <c r="A188" s="1274">
        <v>59</v>
      </c>
      <c r="B188" s="1211" t="str">
        <f>IF(基本情報入力シート!C112="","",基本情報入力シート!C112)</f>
        <v/>
      </c>
      <c r="C188" s="1211"/>
      <c r="D188" s="1211"/>
      <c r="E188" s="1211"/>
      <c r="F188" s="1211"/>
      <c r="G188" s="1214" t="str">
        <f>IF(基本情報入力シート!M112="","",基本情報入力シート!M112)</f>
        <v/>
      </c>
      <c r="H188" s="1214" t="str">
        <f>IF(基本情報入力シート!R112="","",基本情報入力シート!R112)</f>
        <v/>
      </c>
      <c r="I188" s="1214" t="str">
        <f>IF(基本情報入力シート!W112="","",基本情報入力シート!W112)</f>
        <v/>
      </c>
      <c r="J188" s="1214" t="str">
        <f>IF(基本情報入力シート!X112="","",基本情報入力シート!X112)</f>
        <v/>
      </c>
      <c r="K188" s="1214" t="str">
        <f>IF(基本情報入力シート!Y112="","",基本情報入力シート!Y112)</f>
        <v/>
      </c>
      <c r="L188" s="1217" t="str">
        <f>IF(基本情報入力シート!AB112="","",基本情報入力シート!AB112)</f>
        <v/>
      </c>
      <c r="M188" s="457" t="s">
        <v>132</v>
      </c>
      <c r="N188" s="75"/>
      <c r="O188" s="458" t="str">
        <f>IFERROR(VLOOKUP(K188,【参考】数式用!$A$5:$J$37,MATCH(N188,【参考】数式用!$B$4:$J$4,0)+1,0),"")</f>
        <v/>
      </c>
      <c r="P188" s="75"/>
      <c r="Q188" s="458" t="str">
        <f>IFERROR(VLOOKUP(K188,【参考】数式用!$A$5:$J$37,MATCH(P188,【参考】数式用!$B$4:$J$4,0)+1,0),"")</f>
        <v/>
      </c>
      <c r="R188" s="459" t="s">
        <v>15</v>
      </c>
      <c r="S188" s="460">
        <v>6</v>
      </c>
      <c r="T188" s="126" t="s">
        <v>10</v>
      </c>
      <c r="U188" s="39">
        <v>4</v>
      </c>
      <c r="V188" s="126" t="s">
        <v>38</v>
      </c>
      <c r="W188" s="460">
        <v>6</v>
      </c>
      <c r="X188" s="126" t="s">
        <v>10</v>
      </c>
      <c r="Y188" s="39">
        <v>5</v>
      </c>
      <c r="Z188" s="126" t="s">
        <v>13</v>
      </c>
      <c r="AA188" s="461" t="s">
        <v>20</v>
      </c>
      <c r="AB188" s="462">
        <f t="shared" si="461"/>
        <v>2</v>
      </c>
      <c r="AC188" s="126" t="s">
        <v>33</v>
      </c>
      <c r="AD188" s="463" t="str">
        <f t="shared" ref="AD188" si="556">IFERROR(ROUNDDOWN(ROUND(L188*Q188,0),0)*AB188,"")</f>
        <v/>
      </c>
      <c r="AE188" s="464" t="str">
        <f t="shared" si="496"/>
        <v/>
      </c>
      <c r="AF188" s="465"/>
      <c r="AG188" s="375"/>
      <c r="AH188" s="383"/>
      <c r="AI188" s="380"/>
      <c r="AJ188" s="381"/>
      <c r="AK188" s="361"/>
      <c r="AL188" s="362"/>
      <c r="AM188" s="466" t="str">
        <f t="shared" ref="AM188" si="557">IF(AO188="","",IF(Q188&lt;O188,"！加算の要件上は問題ありませんが、令和６年３月と比較して４・５月に加算率が下がる計画になっています。",""))</f>
        <v/>
      </c>
      <c r="AO188" s="467" t="str">
        <f>IF(K188&lt;&gt;"","P列・R列に色付け","")</f>
        <v/>
      </c>
      <c r="AP188" s="468" t="str">
        <f>IFERROR(VLOOKUP(K188,【参考】数式用!$AH$2:$AI$34,2,FALSE),"")</f>
        <v/>
      </c>
      <c r="AQ188" s="470" t="str">
        <f>P188&amp;P189&amp;P190</f>
        <v/>
      </c>
      <c r="AR188" s="468" t="str">
        <f t="shared" ref="AR188" si="558">IF(AF190&lt;&gt;0,IF(AG190="○","入力済","未入力"),"")</f>
        <v/>
      </c>
      <c r="AS188" s="469" t="str">
        <f>IF(OR(P188="処遇加算Ⅰ",P188="処遇加算Ⅱ"),IF(OR(AH188="○",AH188="令和６年度中に満たす"),"入力済","未入力"),"")</f>
        <v/>
      </c>
      <c r="AT188" s="470" t="str">
        <f>IF(P188="処遇加算Ⅲ",IF(AI188="○","入力済","未入力"),"")</f>
        <v/>
      </c>
      <c r="AU188" s="468" t="str">
        <f>IF(P188="処遇加算Ⅰ",IF(OR(AJ188="○",AJ188="令和６年度中に満たす"),"入力済","未入力"),"")</f>
        <v/>
      </c>
      <c r="AV188" s="468" t="str">
        <f t="shared" ref="AV188" si="559">IF(OR(P189="特定加算Ⅰ",P189="特定加算Ⅱ"),1,"")</f>
        <v/>
      </c>
      <c r="AW188" s="453" t="str">
        <f>IF(P189="特定加算Ⅰ",IF(AL189="","未入力","入力済"),"")</f>
        <v/>
      </c>
      <c r="AX188" s="453" t="str">
        <f>G188</f>
        <v/>
      </c>
    </row>
    <row r="189" spans="1:50" ht="32.1" customHeight="1">
      <c r="A189" s="1275"/>
      <c r="B189" s="1212"/>
      <c r="C189" s="1212"/>
      <c r="D189" s="1212"/>
      <c r="E189" s="1212"/>
      <c r="F189" s="1212"/>
      <c r="G189" s="1215"/>
      <c r="H189" s="1215"/>
      <c r="I189" s="1215"/>
      <c r="J189" s="1215"/>
      <c r="K189" s="1215"/>
      <c r="L189" s="1218"/>
      <c r="M189" s="471" t="s">
        <v>121</v>
      </c>
      <c r="N189" s="76"/>
      <c r="O189" s="472" t="str">
        <f>IFERROR(VLOOKUP(K188,【参考】数式用!$A$5:$J$37,MATCH(N189,【参考】数式用!$B$4:$J$4,0)+1,0),"")</f>
        <v/>
      </c>
      <c r="P189" s="76"/>
      <c r="Q189" s="472" t="str">
        <f>IFERROR(VLOOKUP(K188,【参考】数式用!$A$5:$J$37,MATCH(P189,【参考】数式用!$B$4:$J$4,0)+1,0),"")</f>
        <v/>
      </c>
      <c r="R189" s="97" t="s">
        <v>15</v>
      </c>
      <c r="S189" s="473">
        <v>6</v>
      </c>
      <c r="T189" s="98" t="s">
        <v>10</v>
      </c>
      <c r="U189" s="58">
        <v>4</v>
      </c>
      <c r="V189" s="98" t="s">
        <v>38</v>
      </c>
      <c r="W189" s="473">
        <v>6</v>
      </c>
      <c r="X189" s="98" t="s">
        <v>10</v>
      </c>
      <c r="Y189" s="58">
        <v>5</v>
      </c>
      <c r="Z189" s="98" t="s">
        <v>13</v>
      </c>
      <c r="AA189" s="474" t="s">
        <v>20</v>
      </c>
      <c r="AB189" s="475">
        <f t="shared" si="461"/>
        <v>2</v>
      </c>
      <c r="AC189" s="98" t="s">
        <v>33</v>
      </c>
      <c r="AD189" s="476" t="str">
        <f t="shared" ref="AD189" si="560">IFERROR(ROUNDDOWN(ROUND(L188*Q189,0),0)*AB189,"")</f>
        <v/>
      </c>
      <c r="AE189" s="477" t="str">
        <f t="shared" si="501"/>
        <v/>
      </c>
      <c r="AF189" s="478"/>
      <c r="AG189" s="363"/>
      <c r="AH189" s="364"/>
      <c r="AI189" s="365"/>
      <c r="AJ189" s="366"/>
      <c r="AK189" s="367"/>
      <c r="AL189" s="368"/>
      <c r="AM189" s="479" t="str">
        <f t="shared" ref="AM189" si="561">IF(AO188="","",IF(OR(Y188=4,Y189=4,Y190=4),"！加算の要件上は問題ありませんが、算定期間の終わりが令和６年５月になっていません。区分変更の場合は、「基本情報入力シート」で同じ事業所を２行に分けて記入してください。",""))</f>
        <v/>
      </c>
      <c r="AN189" s="480"/>
      <c r="AO189" s="467" t="str">
        <f>IF(K188&lt;&gt;"","P列・R列に色付け","")</f>
        <v/>
      </c>
      <c r="AX189" s="453" t="str">
        <f>G188</f>
        <v/>
      </c>
    </row>
    <row r="190" spans="1:50" ht="32.1" customHeight="1" thickBot="1">
      <c r="A190" s="1276"/>
      <c r="B190" s="1213"/>
      <c r="C190" s="1213"/>
      <c r="D190" s="1213"/>
      <c r="E190" s="1213"/>
      <c r="F190" s="1213"/>
      <c r="G190" s="1216"/>
      <c r="H190" s="1216"/>
      <c r="I190" s="1216"/>
      <c r="J190" s="1216"/>
      <c r="K190" s="1216"/>
      <c r="L190" s="1219"/>
      <c r="M190" s="481" t="s">
        <v>114</v>
      </c>
      <c r="N190" s="79"/>
      <c r="O190" s="482" t="str">
        <f>IFERROR(VLOOKUP(K188,【参考】数式用!$A$5:$J$37,MATCH(N190,【参考】数式用!$B$4:$J$4,0)+1,0),"")</f>
        <v/>
      </c>
      <c r="P190" s="77"/>
      <c r="Q190" s="482" t="str">
        <f>IFERROR(VLOOKUP(K188,【参考】数式用!$A$5:$J$37,MATCH(P190,【参考】数式用!$B$4:$J$4,0)+1,0),"")</f>
        <v/>
      </c>
      <c r="R190" s="483" t="s">
        <v>15</v>
      </c>
      <c r="S190" s="484">
        <v>6</v>
      </c>
      <c r="T190" s="485" t="s">
        <v>10</v>
      </c>
      <c r="U190" s="59">
        <v>4</v>
      </c>
      <c r="V190" s="485" t="s">
        <v>38</v>
      </c>
      <c r="W190" s="484">
        <v>6</v>
      </c>
      <c r="X190" s="485" t="s">
        <v>10</v>
      </c>
      <c r="Y190" s="59">
        <v>5</v>
      </c>
      <c r="Z190" s="485" t="s">
        <v>13</v>
      </c>
      <c r="AA190" s="486" t="s">
        <v>20</v>
      </c>
      <c r="AB190" s="487">
        <f t="shared" si="461"/>
        <v>2</v>
      </c>
      <c r="AC190" s="485" t="s">
        <v>33</v>
      </c>
      <c r="AD190" s="488" t="str">
        <f t="shared" ref="AD190" si="562">IFERROR(ROUNDDOWN(ROUND(L188*Q190,0),0)*AB190,"")</f>
        <v/>
      </c>
      <c r="AE190" s="489" t="str">
        <f t="shared" si="504"/>
        <v/>
      </c>
      <c r="AF190" s="490">
        <f t="shared" si="554"/>
        <v>0</v>
      </c>
      <c r="AG190" s="369"/>
      <c r="AH190" s="370"/>
      <c r="AI190" s="371"/>
      <c r="AJ190" s="372"/>
      <c r="AK190" s="373"/>
      <c r="AL190" s="374"/>
      <c r="AM190" s="491" t="str">
        <f t="shared" ref="AM190" si="563">IF(AO188="","",IF(OR(N188="",AND(N190="ベア加算なし",P190="ベア加算",AG190=""),AND(OR(P188="処遇加算Ⅰ",P188="処遇加算Ⅱ"),AH188=""),AND(P188="処遇加算Ⅲ",AI188=""),AND(P188="処遇加算Ⅰ",AJ188=""),AND(OR(P189="特定加算Ⅰ",P189="特定加算Ⅱ"),AK189=""),AND(P189="特定加算Ⅰ",AL189="")),"！記入が必要な欄（緑色、水色、黄色のセル）に空欄があります。空欄を埋めてください。",""))</f>
        <v/>
      </c>
      <c r="AO190" s="492" t="str">
        <f>IF(K188&lt;&gt;"","P列・R列に色付け","")</f>
        <v/>
      </c>
      <c r="AP190" s="493"/>
      <c r="AQ190" s="493"/>
      <c r="AW190" s="494"/>
      <c r="AX190" s="453" t="str">
        <f>G188</f>
        <v/>
      </c>
    </row>
    <row r="191" spans="1:50" ht="32.1" customHeight="1">
      <c r="A191" s="1274">
        <v>60</v>
      </c>
      <c r="B191" s="1211" t="str">
        <f>IF(基本情報入力シート!C113="","",基本情報入力シート!C113)</f>
        <v/>
      </c>
      <c r="C191" s="1211"/>
      <c r="D191" s="1211"/>
      <c r="E191" s="1211"/>
      <c r="F191" s="1211"/>
      <c r="G191" s="1214" t="str">
        <f>IF(基本情報入力シート!M113="","",基本情報入力シート!M113)</f>
        <v/>
      </c>
      <c r="H191" s="1214" t="str">
        <f>IF(基本情報入力シート!R113="","",基本情報入力シート!R113)</f>
        <v/>
      </c>
      <c r="I191" s="1214" t="str">
        <f>IF(基本情報入力シート!W113="","",基本情報入力シート!W113)</f>
        <v/>
      </c>
      <c r="J191" s="1214" t="str">
        <f>IF(基本情報入力シート!X113="","",基本情報入力シート!X113)</f>
        <v/>
      </c>
      <c r="K191" s="1214" t="str">
        <f>IF(基本情報入力シート!Y113="","",基本情報入力シート!Y113)</f>
        <v/>
      </c>
      <c r="L191" s="1217" t="str">
        <f>IF(基本情報入力シート!AB113="","",基本情報入力シート!AB113)</f>
        <v/>
      </c>
      <c r="M191" s="457" t="s">
        <v>132</v>
      </c>
      <c r="N191" s="75"/>
      <c r="O191" s="458" t="str">
        <f>IFERROR(VLOOKUP(K191,【参考】数式用!$A$5:$J$37,MATCH(N191,【参考】数式用!$B$4:$J$4,0)+1,0),"")</f>
        <v/>
      </c>
      <c r="P191" s="75"/>
      <c r="Q191" s="458" t="str">
        <f>IFERROR(VLOOKUP(K191,【参考】数式用!$A$5:$J$37,MATCH(P191,【参考】数式用!$B$4:$J$4,0)+1,0),"")</f>
        <v/>
      </c>
      <c r="R191" s="459" t="s">
        <v>15</v>
      </c>
      <c r="S191" s="460">
        <v>6</v>
      </c>
      <c r="T191" s="126" t="s">
        <v>10</v>
      </c>
      <c r="U191" s="39">
        <v>4</v>
      </c>
      <c r="V191" s="126" t="s">
        <v>38</v>
      </c>
      <c r="W191" s="460">
        <v>6</v>
      </c>
      <c r="X191" s="126" t="s">
        <v>10</v>
      </c>
      <c r="Y191" s="39">
        <v>5</v>
      </c>
      <c r="Z191" s="126" t="s">
        <v>13</v>
      </c>
      <c r="AA191" s="461" t="s">
        <v>20</v>
      </c>
      <c r="AB191" s="462">
        <f t="shared" si="461"/>
        <v>2</v>
      </c>
      <c r="AC191" s="126" t="s">
        <v>33</v>
      </c>
      <c r="AD191" s="463" t="str">
        <f t="shared" ref="AD191" si="564">IFERROR(ROUNDDOWN(ROUND(L191*Q191,0),0)*AB191,"")</f>
        <v/>
      </c>
      <c r="AE191" s="464" t="str">
        <f t="shared" si="507"/>
        <v/>
      </c>
      <c r="AF191" s="465"/>
      <c r="AG191" s="375"/>
      <c r="AH191" s="383"/>
      <c r="AI191" s="380"/>
      <c r="AJ191" s="381"/>
      <c r="AK191" s="361"/>
      <c r="AL191" s="362"/>
      <c r="AM191" s="466" t="str">
        <f t="shared" ref="AM191" si="565">IF(AO191="","",IF(Q191&lt;O191,"！加算の要件上は問題ありませんが、令和６年３月と比較して４・５月に加算率が下がる計画になっています。",""))</f>
        <v/>
      </c>
      <c r="AO191" s="467" t="str">
        <f>IF(K191&lt;&gt;"","P列・R列に色付け","")</f>
        <v/>
      </c>
      <c r="AP191" s="468" t="str">
        <f>IFERROR(VLOOKUP(K191,【参考】数式用!$AH$2:$AI$34,2,FALSE),"")</f>
        <v/>
      </c>
      <c r="AQ191" s="470" t="str">
        <f>P191&amp;P192&amp;P193</f>
        <v/>
      </c>
      <c r="AR191" s="468" t="str">
        <f t="shared" ref="AR191" si="566">IF(AF193&lt;&gt;0,IF(AG193="○","入力済","未入力"),"")</f>
        <v/>
      </c>
      <c r="AS191" s="469" t="str">
        <f>IF(OR(P191="処遇加算Ⅰ",P191="処遇加算Ⅱ"),IF(OR(AH191="○",AH191="令和６年度中に満たす"),"入力済","未入力"),"")</f>
        <v/>
      </c>
      <c r="AT191" s="470" t="str">
        <f>IF(P191="処遇加算Ⅲ",IF(AI191="○","入力済","未入力"),"")</f>
        <v/>
      </c>
      <c r="AU191" s="468" t="str">
        <f>IF(P191="処遇加算Ⅰ",IF(OR(AJ191="○",AJ191="令和６年度中に満たす"),"入力済","未入力"),"")</f>
        <v/>
      </c>
      <c r="AV191" s="468" t="str">
        <f t="shared" ref="AV191" si="567">IF(OR(P192="特定加算Ⅰ",P192="特定加算Ⅱ"),1,"")</f>
        <v/>
      </c>
      <c r="AW191" s="453" t="str">
        <f>IF(P192="特定加算Ⅰ",IF(AL192="","未入力","入力済"),"")</f>
        <v/>
      </c>
      <c r="AX191" s="453" t="str">
        <f>G191</f>
        <v/>
      </c>
    </row>
    <row r="192" spans="1:50" ht="32.1" customHeight="1">
      <c r="A192" s="1275"/>
      <c r="B192" s="1212"/>
      <c r="C192" s="1212"/>
      <c r="D192" s="1212"/>
      <c r="E192" s="1212"/>
      <c r="F192" s="1212"/>
      <c r="G192" s="1215"/>
      <c r="H192" s="1215"/>
      <c r="I192" s="1215"/>
      <c r="J192" s="1215"/>
      <c r="K192" s="1215"/>
      <c r="L192" s="1218"/>
      <c r="M192" s="471" t="s">
        <v>121</v>
      </c>
      <c r="N192" s="76"/>
      <c r="O192" s="472" t="str">
        <f>IFERROR(VLOOKUP(K191,【参考】数式用!$A$5:$J$37,MATCH(N192,【参考】数式用!$B$4:$J$4,0)+1,0),"")</f>
        <v/>
      </c>
      <c r="P192" s="76"/>
      <c r="Q192" s="472" t="str">
        <f>IFERROR(VLOOKUP(K191,【参考】数式用!$A$5:$J$37,MATCH(P192,【参考】数式用!$B$4:$J$4,0)+1,0),"")</f>
        <v/>
      </c>
      <c r="R192" s="97" t="s">
        <v>15</v>
      </c>
      <c r="S192" s="473">
        <v>6</v>
      </c>
      <c r="T192" s="98" t="s">
        <v>10</v>
      </c>
      <c r="U192" s="58">
        <v>4</v>
      </c>
      <c r="V192" s="98" t="s">
        <v>38</v>
      </c>
      <c r="W192" s="473">
        <v>6</v>
      </c>
      <c r="X192" s="98" t="s">
        <v>10</v>
      </c>
      <c r="Y192" s="58">
        <v>5</v>
      </c>
      <c r="Z192" s="98" t="s">
        <v>13</v>
      </c>
      <c r="AA192" s="474" t="s">
        <v>20</v>
      </c>
      <c r="AB192" s="475">
        <f t="shared" si="461"/>
        <v>2</v>
      </c>
      <c r="AC192" s="98" t="s">
        <v>33</v>
      </c>
      <c r="AD192" s="476" t="str">
        <f t="shared" ref="AD192" si="568">IFERROR(ROUNDDOWN(ROUND(L191*Q192,0),0)*AB192,"")</f>
        <v/>
      </c>
      <c r="AE192" s="477" t="str">
        <f t="shared" si="512"/>
        <v/>
      </c>
      <c r="AF192" s="478"/>
      <c r="AG192" s="363"/>
      <c r="AH192" s="364"/>
      <c r="AI192" s="365"/>
      <c r="AJ192" s="366"/>
      <c r="AK192" s="367"/>
      <c r="AL192" s="368"/>
      <c r="AM192" s="479" t="str">
        <f t="shared" ref="AM192" si="569">IF(AO191="","",IF(OR(Y191=4,Y192=4,Y193=4),"！加算の要件上は問題ありませんが、算定期間の終わりが令和６年５月になっていません。区分変更の場合は、「基本情報入力シート」で同じ事業所を２行に分けて記入してください。",""))</f>
        <v/>
      </c>
      <c r="AN192" s="480"/>
      <c r="AO192" s="467" t="str">
        <f>IF(K191&lt;&gt;"","P列・R列に色付け","")</f>
        <v/>
      </c>
      <c r="AX192" s="453" t="str">
        <f>G191</f>
        <v/>
      </c>
    </row>
    <row r="193" spans="1:50" ht="32.1" customHeight="1" thickBot="1">
      <c r="A193" s="1276"/>
      <c r="B193" s="1213"/>
      <c r="C193" s="1213"/>
      <c r="D193" s="1213"/>
      <c r="E193" s="1213"/>
      <c r="F193" s="1213"/>
      <c r="G193" s="1216"/>
      <c r="H193" s="1216"/>
      <c r="I193" s="1216"/>
      <c r="J193" s="1216"/>
      <c r="K193" s="1216"/>
      <c r="L193" s="1219"/>
      <c r="M193" s="481" t="s">
        <v>114</v>
      </c>
      <c r="N193" s="79"/>
      <c r="O193" s="482" t="str">
        <f>IFERROR(VLOOKUP(K191,【参考】数式用!$A$5:$J$37,MATCH(N193,【参考】数式用!$B$4:$J$4,0)+1,0),"")</f>
        <v/>
      </c>
      <c r="P193" s="77"/>
      <c r="Q193" s="482" t="str">
        <f>IFERROR(VLOOKUP(K191,【参考】数式用!$A$5:$J$37,MATCH(P193,【参考】数式用!$B$4:$J$4,0)+1,0),"")</f>
        <v/>
      </c>
      <c r="R193" s="483" t="s">
        <v>15</v>
      </c>
      <c r="S193" s="484">
        <v>6</v>
      </c>
      <c r="T193" s="485" t="s">
        <v>10</v>
      </c>
      <c r="U193" s="59">
        <v>4</v>
      </c>
      <c r="V193" s="485" t="s">
        <v>38</v>
      </c>
      <c r="W193" s="484">
        <v>6</v>
      </c>
      <c r="X193" s="485" t="s">
        <v>10</v>
      </c>
      <c r="Y193" s="59">
        <v>5</v>
      </c>
      <c r="Z193" s="485" t="s">
        <v>13</v>
      </c>
      <c r="AA193" s="486" t="s">
        <v>20</v>
      </c>
      <c r="AB193" s="487">
        <f t="shared" si="461"/>
        <v>2</v>
      </c>
      <c r="AC193" s="485" t="s">
        <v>33</v>
      </c>
      <c r="AD193" s="488" t="str">
        <f t="shared" ref="AD193" si="570">IFERROR(ROUNDDOWN(ROUND(L191*Q193,0),0)*AB193,"")</f>
        <v/>
      </c>
      <c r="AE193" s="489" t="str">
        <f t="shared" si="515"/>
        <v/>
      </c>
      <c r="AF193" s="490">
        <f t="shared" si="554"/>
        <v>0</v>
      </c>
      <c r="AG193" s="369"/>
      <c r="AH193" s="370"/>
      <c r="AI193" s="371"/>
      <c r="AJ193" s="372"/>
      <c r="AK193" s="373"/>
      <c r="AL193" s="374"/>
      <c r="AM193" s="491" t="str">
        <f t="shared" ref="AM193" si="571">IF(AO191="","",IF(OR(N191="",AND(N193="ベア加算なし",P193="ベア加算",AG193=""),AND(OR(P191="処遇加算Ⅰ",P191="処遇加算Ⅱ"),AH191=""),AND(P191="処遇加算Ⅲ",AI191=""),AND(P191="処遇加算Ⅰ",AJ191=""),AND(OR(P192="特定加算Ⅰ",P192="特定加算Ⅱ"),AK192=""),AND(P192="特定加算Ⅰ",AL192="")),"！記入が必要な欄（緑色、水色、黄色のセル）に空欄があります。空欄を埋めてください。",""))</f>
        <v/>
      </c>
      <c r="AO193" s="492" t="str">
        <f>IF(K191&lt;&gt;"","P列・R列に色付け","")</f>
        <v/>
      </c>
      <c r="AP193" s="493"/>
      <c r="AQ193" s="493"/>
      <c r="AW193" s="494"/>
      <c r="AX193" s="453" t="str">
        <f>G191</f>
        <v/>
      </c>
    </row>
    <row r="194" spans="1:50" ht="32.1" customHeight="1">
      <c r="A194" s="1274">
        <v>61</v>
      </c>
      <c r="B194" s="1211" t="str">
        <f>IF(基本情報入力シート!C114="","",基本情報入力シート!C114)</f>
        <v/>
      </c>
      <c r="C194" s="1211"/>
      <c r="D194" s="1211"/>
      <c r="E194" s="1211"/>
      <c r="F194" s="1211"/>
      <c r="G194" s="1214" t="str">
        <f>IF(基本情報入力シート!M114="","",基本情報入力シート!M114)</f>
        <v/>
      </c>
      <c r="H194" s="1214" t="str">
        <f>IF(基本情報入力シート!R114="","",基本情報入力シート!R114)</f>
        <v/>
      </c>
      <c r="I194" s="1214" t="str">
        <f>IF(基本情報入力シート!W114="","",基本情報入力シート!W114)</f>
        <v/>
      </c>
      <c r="J194" s="1214" t="str">
        <f>IF(基本情報入力シート!X114="","",基本情報入力シート!X114)</f>
        <v/>
      </c>
      <c r="K194" s="1214" t="str">
        <f>IF(基本情報入力シート!Y114="","",基本情報入力シート!Y114)</f>
        <v/>
      </c>
      <c r="L194" s="1217" t="str">
        <f>IF(基本情報入力シート!AB114="","",基本情報入力シート!AB114)</f>
        <v/>
      </c>
      <c r="M194" s="457" t="s">
        <v>132</v>
      </c>
      <c r="N194" s="75"/>
      <c r="O194" s="458" t="str">
        <f>IFERROR(VLOOKUP(K194,【参考】数式用!$A$5:$J$37,MATCH(N194,【参考】数式用!$B$4:$J$4,0)+1,0),"")</f>
        <v/>
      </c>
      <c r="P194" s="75"/>
      <c r="Q194" s="458" t="str">
        <f>IFERROR(VLOOKUP(K194,【参考】数式用!$A$5:$J$37,MATCH(P194,【参考】数式用!$B$4:$J$4,0)+1,0),"")</f>
        <v/>
      </c>
      <c r="R194" s="459" t="s">
        <v>15</v>
      </c>
      <c r="S194" s="460">
        <v>6</v>
      </c>
      <c r="T194" s="126" t="s">
        <v>10</v>
      </c>
      <c r="U194" s="39">
        <v>4</v>
      </c>
      <c r="V194" s="126" t="s">
        <v>38</v>
      </c>
      <c r="W194" s="460">
        <v>6</v>
      </c>
      <c r="X194" s="126" t="s">
        <v>10</v>
      </c>
      <c r="Y194" s="39">
        <v>5</v>
      </c>
      <c r="Z194" s="126" t="s">
        <v>13</v>
      </c>
      <c r="AA194" s="461" t="s">
        <v>20</v>
      </c>
      <c r="AB194" s="462">
        <f t="shared" si="461"/>
        <v>2</v>
      </c>
      <c r="AC194" s="126" t="s">
        <v>33</v>
      </c>
      <c r="AD194" s="463" t="str">
        <f t="shared" ref="AD194" si="572">IFERROR(ROUNDDOWN(ROUND(L194*Q194,0),0)*AB194,"")</f>
        <v/>
      </c>
      <c r="AE194" s="464" t="str">
        <f t="shared" ref="AE194" si="573">IFERROR(ROUNDDOWN(ROUND(L194*(Q194-O194),0),0)*AB194,"")</f>
        <v/>
      </c>
      <c r="AF194" s="465"/>
      <c r="AG194" s="375"/>
      <c r="AH194" s="383"/>
      <c r="AI194" s="380"/>
      <c r="AJ194" s="381"/>
      <c r="AK194" s="361"/>
      <c r="AL194" s="362"/>
      <c r="AM194" s="466" t="str">
        <f t="shared" ref="AM194" si="574">IF(AO194="","",IF(Q194&lt;O194,"！加算の要件上は問題ありませんが、令和６年３月と比較して４・５月に加算率が下がる計画になっています。",""))</f>
        <v/>
      </c>
      <c r="AO194" s="467" t="str">
        <f>IF(K194&lt;&gt;"","P列・R列に色付け","")</f>
        <v/>
      </c>
      <c r="AP194" s="468" t="str">
        <f>IFERROR(VLOOKUP(K194,【参考】数式用!$AH$2:$AI$34,2,FALSE),"")</f>
        <v/>
      </c>
      <c r="AQ194" s="470" t="str">
        <f>P194&amp;P195&amp;P196</f>
        <v/>
      </c>
      <c r="AR194" s="468" t="str">
        <f t="shared" ref="AR194" si="575">IF(AF196&lt;&gt;0,IF(AG196="○","入力済","未入力"),"")</f>
        <v/>
      </c>
      <c r="AS194" s="469" t="str">
        <f>IF(OR(P194="処遇加算Ⅰ",P194="処遇加算Ⅱ"),IF(OR(AH194="○",AH194="令和６年度中に満たす"),"入力済","未入力"),"")</f>
        <v/>
      </c>
      <c r="AT194" s="470" t="str">
        <f>IF(P194="処遇加算Ⅲ",IF(AI194="○","入力済","未入力"),"")</f>
        <v/>
      </c>
      <c r="AU194" s="468" t="str">
        <f>IF(P194="処遇加算Ⅰ",IF(OR(AJ194="○",AJ194="令和６年度中に満たす"),"入力済","未入力"),"")</f>
        <v/>
      </c>
      <c r="AV194" s="468" t="str">
        <f t="shared" ref="AV194" si="576">IF(OR(P195="特定加算Ⅰ",P195="特定加算Ⅱ"),1,"")</f>
        <v/>
      </c>
      <c r="AW194" s="453" t="str">
        <f>IF(P195="特定加算Ⅰ",IF(AL195="","未入力","入力済"),"")</f>
        <v/>
      </c>
      <c r="AX194" s="453" t="str">
        <f>G194</f>
        <v/>
      </c>
    </row>
    <row r="195" spans="1:50" ht="32.1" customHeight="1">
      <c r="A195" s="1275"/>
      <c r="B195" s="1212"/>
      <c r="C195" s="1212"/>
      <c r="D195" s="1212"/>
      <c r="E195" s="1212"/>
      <c r="F195" s="1212"/>
      <c r="G195" s="1215"/>
      <c r="H195" s="1215"/>
      <c r="I195" s="1215"/>
      <c r="J195" s="1215"/>
      <c r="K195" s="1215"/>
      <c r="L195" s="1218"/>
      <c r="M195" s="471" t="s">
        <v>121</v>
      </c>
      <c r="N195" s="76"/>
      <c r="O195" s="472" t="str">
        <f>IFERROR(VLOOKUP(K194,【参考】数式用!$A$5:$J$37,MATCH(N195,【参考】数式用!$B$4:$J$4,0)+1,0),"")</f>
        <v/>
      </c>
      <c r="P195" s="76"/>
      <c r="Q195" s="472" t="str">
        <f>IFERROR(VLOOKUP(K194,【参考】数式用!$A$5:$J$37,MATCH(P195,【参考】数式用!$B$4:$J$4,0)+1,0),"")</f>
        <v/>
      </c>
      <c r="R195" s="97" t="s">
        <v>15</v>
      </c>
      <c r="S195" s="473">
        <v>6</v>
      </c>
      <c r="T195" s="98" t="s">
        <v>10</v>
      </c>
      <c r="U195" s="58">
        <v>4</v>
      </c>
      <c r="V195" s="98" t="s">
        <v>38</v>
      </c>
      <c r="W195" s="473">
        <v>6</v>
      </c>
      <c r="X195" s="98" t="s">
        <v>10</v>
      </c>
      <c r="Y195" s="58">
        <v>5</v>
      </c>
      <c r="Z195" s="98" t="s">
        <v>13</v>
      </c>
      <c r="AA195" s="474" t="s">
        <v>20</v>
      </c>
      <c r="AB195" s="475">
        <f t="shared" si="461"/>
        <v>2</v>
      </c>
      <c r="AC195" s="98" t="s">
        <v>33</v>
      </c>
      <c r="AD195" s="476" t="str">
        <f t="shared" ref="AD195" si="577">IFERROR(ROUNDDOWN(ROUND(L194*Q195,0),0)*AB195,"")</f>
        <v/>
      </c>
      <c r="AE195" s="477" t="str">
        <f t="shared" ref="AE195" si="578">IFERROR(ROUNDDOWN(ROUND(L194*(Q195-O195),0),0)*AB195,"")</f>
        <v/>
      </c>
      <c r="AF195" s="478"/>
      <c r="AG195" s="363"/>
      <c r="AH195" s="364"/>
      <c r="AI195" s="365"/>
      <c r="AJ195" s="366"/>
      <c r="AK195" s="367"/>
      <c r="AL195" s="368"/>
      <c r="AM195" s="479" t="str">
        <f t="shared" ref="AM195" si="579">IF(AO194="","",IF(OR(Y194=4,Y195=4,Y196=4),"！加算の要件上は問題ありませんが、算定期間の終わりが令和６年５月になっていません。区分変更の場合は、「基本情報入力シート」で同じ事業所を２行に分けて記入してください。",""))</f>
        <v/>
      </c>
      <c r="AN195" s="480"/>
      <c r="AO195" s="467" t="str">
        <f>IF(K194&lt;&gt;"","P列・R列に色付け","")</f>
        <v/>
      </c>
      <c r="AX195" s="453" t="str">
        <f>G194</f>
        <v/>
      </c>
    </row>
    <row r="196" spans="1:50" ht="32.1" customHeight="1" thickBot="1">
      <c r="A196" s="1276"/>
      <c r="B196" s="1213"/>
      <c r="C196" s="1213"/>
      <c r="D196" s="1213"/>
      <c r="E196" s="1213"/>
      <c r="F196" s="1213"/>
      <c r="G196" s="1216"/>
      <c r="H196" s="1216"/>
      <c r="I196" s="1216"/>
      <c r="J196" s="1216"/>
      <c r="K196" s="1216"/>
      <c r="L196" s="1219"/>
      <c r="M196" s="481" t="s">
        <v>114</v>
      </c>
      <c r="N196" s="79"/>
      <c r="O196" s="482" t="str">
        <f>IFERROR(VLOOKUP(K194,【参考】数式用!$A$5:$J$37,MATCH(N196,【参考】数式用!$B$4:$J$4,0)+1,0),"")</f>
        <v/>
      </c>
      <c r="P196" s="77"/>
      <c r="Q196" s="482" t="str">
        <f>IFERROR(VLOOKUP(K194,【参考】数式用!$A$5:$J$37,MATCH(P196,【参考】数式用!$B$4:$J$4,0)+1,0),"")</f>
        <v/>
      </c>
      <c r="R196" s="483" t="s">
        <v>15</v>
      </c>
      <c r="S196" s="484">
        <v>6</v>
      </c>
      <c r="T196" s="485" t="s">
        <v>10</v>
      </c>
      <c r="U196" s="59">
        <v>4</v>
      </c>
      <c r="V196" s="485" t="s">
        <v>38</v>
      </c>
      <c r="W196" s="484">
        <v>6</v>
      </c>
      <c r="X196" s="485" t="s">
        <v>10</v>
      </c>
      <c r="Y196" s="59">
        <v>5</v>
      </c>
      <c r="Z196" s="485" t="s">
        <v>13</v>
      </c>
      <c r="AA196" s="486" t="s">
        <v>20</v>
      </c>
      <c r="AB196" s="487">
        <f t="shared" si="461"/>
        <v>2</v>
      </c>
      <c r="AC196" s="485" t="s">
        <v>33</v>
      </c>
      <c r="AD196" s="488" t="str">
        <f t="shared" ref="AD196" si="580">IFERROR(ROUNDDOWN(ROUND(L194*Q196,0),0)*AB196,"")</f>
        <v/>
      </c>
      <c r="AE196" s="489" t="str">
        <f t="shared" ref="AE196" si="581">IFERROR(ROUNDDOWN(ROUND(L194*(Q196-O196),0),0)*AB196,"")</f>
        <v/>
      </c>
      <c r="AF196" s="490">
        <f t="shared" si="554"/>
        <v>0</v>
      </c>
      <c r="AG196" s="369"/>
      <c r="AH196" s="370"/>
      <c r="AI196" s="371"/>
      <c r="AJ196" s="372"/>
      <c r="AK196" s="373"/>
      <c r="AL196" s="374"/>
      <c r="AM196" s="491" t="str">
        <f t="shared" ref="AM196" si="582">IF(AO194="","",IF(OR(N194="",AND(N196="ベア加算なし",P196="ベア加算",AG196=""),AND(OR(P194="処遇加算Ⅰ",P194="処遇加算Ⅱ"),AH194=""),AND(P194="処遇加算Ⅲ",AI194=""),AND(P194="処遇加算Ⅰ",AJ194=""),AND(OR(P195="特定加算Ⅰ",P195="特定加算Ⅱ"),AK195=""),AND(P195="特定加算Ⅰ",AL195="")),"！記入が必要な欄（緑色、水色、黄色のセル）に空欄があります。空欄を埋めてください。",""))</f>
        <v/>
      </c>
      <c r="AO196" s="492" t="str">
        <f>IF(K194&lt;&gt;"","P列・R列に色付け","")</f>
        <v/>
      </c>
      <c r="AP196" s="493"/>
      <c r="AQ196" s="493"/>
      <c r="AW196" s="494"/>
      <c r="AX196" s="453" t="str">
        <f>G194</f>
        <v/>
      </c>
    </row>
    <row r="197" spans="1:50" ht="32.1" customHeight="1">
      <c r="A197" s="1274">
        <v>62</v>
      </c>
      <c r="B197" s="1211" t="str">
        <f>IF(基本情報入力シート!C115="","",基本情報入力シート!C115)</f>
        <v/>
      </c>
      <c r="C197" s="1211"/>
      <c r="D197" s="1211"/>
      <c r="E197" s="1211"/>
      <c r="F197" s="1211"/>
      <c r="G197" s="1214" t="str">
        <f>IF(基本情報入力シート!M115="","",基本情報入力シート!M115)</f>
        <v/>
      </c>
      <c r="H197" s="1214" t="str">
        <f>IF(基本情報入力シート!R115="","",基本情報入力シート!R115)</f>
        <v/>
      </c>
      <c r="I197" s="1214" t="str">
        <f>IF(基本情報入力シート!W115="","",基本情報入力シート!W115)</f>
        <v/>
      </c>
      <c r="J197" s="1214" t="str">
        <f>IF(基本情報入力シート!X115="","",基本情報入力シート!X115)</f>
        <v/>
      </c>
      <c r="K197" s="1214" t="str">
        <f>IF(基本情報入力シート!Y115="","",基本情報入力シート!Y115)</f>
        <v/>
      </c>
      <c r="L197" s="1217" t="str">
        <f>IF(基本情報入力シート!AB115="","",基本情報入力シート!AB115)</f>
        <v/>
      </c>
      <c r="M197" s="457" t="s">
        <v>132</v>
      </c>
      <c r="N197" s="75"/>
      <c r="O197" s="458" t="str">
        <f>IFERROR(VLOOKUP(K197,【参考】数式用!$A$5:$J$37,MATCH(N197,【参考】数式用!$B$4:$J$4,0)+1,0),"")</f>
        <v/>
      </c>
      <c r="P197" s="75"/>
      <c r="Q197" s="458" t="str">
        <f>IFERROR(VLOOKUP(K197,【参考】数式用!$A$5:$J$37,MATCH(P197,【参考】数式用!$B$4:$J$4,0)+1,0),"")</f>
        <v/>
      </c>
      <c r="R197" s="459" t="s">
        <v>15</v>
      </c>
      <c r="S197" s="460">
        <v>6</v>
      </c>
      <c r="T197" s="126" t="s">
        <v>10</v>
      </c>
      <c r="U197" s="39">
        <v>4</v>
      </c>
      <c r="V197" s="126" t="s">
        <v>38</v>
      </c>
      <c r="W197" s="460">
        <v>6</v>
      </c>
      <c r="X197" s="126" t="s">
        <v>10</v>
      </c>
      <c r="Y197" s="39">
        <v>5</v>
      </c>
      <c r="Z197" s="126" t="s">
        <v>13</v>
      </c>
      <c r="AA197" s="461" t="s">
        <v>20</v>
      </c>
      <c r="AB197" s="462">
        <f t="shared" si="461"/>
        <v>2</v>
      </c>
      <c r="AC197" s="126" t="s">
        <v>33</v>
      </c>
      <c r="AD197" s="463" t="str">
        <f t="shared" ref="AD197" si="583">IFERROR(ROUNDDOWN(ROUND(L197*Q197,0),0)*AB197,"")</f>
        <v/>
      </c>
      <c r="AE197" s="464" t="str">
        <f t="shared" si="496"/>
        <v/>
      </c>
      <c r="AF197" s="465"/>
      <c r="AG197" s="375"/>
      <c r="AH197" s="383"/>
      <c r="AI197" s="380"/>
      <c r="AJ197" s="381"/>
      <c r="AK197" s="361"/>
      <c r="AL197" s="362"/>
      <c r="AM197" s="466" t="str">
        <f t="shared" ref="AM197" si="584">IF(AO197="","",IF(Q197&lt;O197,"！加算の要件上は問題ありませんが、令和６年３月と比較して４・５月に加算率が下がる計画になっています。",""))</f>
        <v/>
      </c>
      <c r="AO197" s="467" t="str">
        <f>IF(K197&lt;&gt;"","P列・R列に色付け","")</f>
        <v/>
      </c>
      <c r="AP197" s="468" t="str">
        <f>IFERROR(VLOOKUP(K197,【参考】数式用!$AH$2:$AI$34,2,FALSE),"")</f>
        <v/>
      </c>
      <c r="AQ197" s="470" t="str">
        <f>P197&amp;P198&amp;P199</f>
        <v/>
      </c>
      <c r="AR197" s="468" t="str">
        <f t="shared" ref="AR197" si="585">IF(AF199&lt;&gt;0,IF(AG199="○","入力済","未入力"),"")</f>
        <v/>
      </c>
      <c r="AS197" s="469" t="str">
        <f>IF(OR(P197="処遇加算Ⅰ",P197="処遇加算Ⅱ"),IF(OR(AH197="○",AH197="令和６年度中に満たす"),"入力済","未入力"),"")</f>
        <v/>
      </c>
      <c r="AT197" s="470" t="str">
        <f>IF(P197="処遇加算Ⅲ",IF(AI197="○","入力済","未入力"),"")</f>
        <v/>
      </c>
      <c r="AU197" s="468" t="str">
        <f>IF(P197="処遇加算Ⅰ",IF(OR(AJ197="○",AJ197="令和６年度中に満たす"),"入力済","未入力"),"")</f>
        <v/>
      </c>
      <c r="AV197" s="468" t="str">
        <f t="shared" ref="AV197" si="586">IF(OR(P198="特定加算Ⅰ",P198="特定加算Ⅱ"),1,"")</f>
        <v/>
      </c>
      <c r="AW197" s="453" t="str">
        <f>IF(P198="特定加算Ⅰ",IF(AL198="","未入力","入力済"),"")</f>
        <v/>
      </c>
      <c r="AX197" s="453" t="str">
        <f>G197</f>
        <v/>
      </c>
    </row>
    <row r="198" spans="1:50" ht="32.1" customHeight="1">
      <c r="A198" s="1275"/>
      <c r="B198" s="1212"/>
      <c r="C198" s="1212"/>
      <c r="D198" s="1212"/>
      <c r="E198" s="1212"/>
      <c r="F198" s="1212"/>
      <c r="G198" s="1215"/>
      <c r="H198" s="1215"/>
      <c r="I198" s="1215"/>
      <c r="J198" s="1215"/>
      <c r="K198" s="1215"/>
      <c r="L198" s="1218"/>
      <c r="M198" s="471" t="s">
        <v>121</v>
      </c>
      <c r="N198" s="76"/>
      <c r="O198" s="472" t="str">
        <f>IFERROR(VLOOKUP(K197,【参考】数式用!$A$5:$J$37,MATCH(N198,【参考】数式用!$B$4:$J$4,0)+1,0),"")</f>
        <v/>
      </c>
      <c r="P198" s="76"/>
      <c r="Q198" s="472" t="str">
        <f>IFERROR(VLOOKUP(K197,【参考】数式用!$A$5:$J$37,MATCH(P198,【参考】数式用!$B$4:$J$4,0)+1,0),"")</f>
        <v/>
      </c>
      <c r="R198" s="97" t="s">
        <v>15</v>
      </c>
      <c r="S198" s="473">
        <v>6</v>
      </c>
      <c r="T198" s="98" t="s">
        <v>10</v>
      </c>
      <c r="U198" s="58">
        <v>4</v>
      </c>
      <c r="V198" s="98" t="s">
        <v>38</v>
      </c>
      <c r="W198" s="473">
        <v>6</v>
      </c>
      <c r="X198" s="98" t="s">
        <v>10</v>
      </c>
      <c r="Y198" s="58">
        <v>5</v>
      </c>
      <c r="Z198" s="98" t="s">
        <v>13</v>
      </c>
      <c r="AA198" s="474" t="s">
        <v>20</v>
      </c>
      <c r="AB198" s="475">
        <f t="shared" si="461"/>
        <v>2</v>
      </c>
      <c r="AC198" s="98" t="s">
        <v>33</v>
      </c>
      <c r="AD198" s="476" t="str">
        <f t="shared" ref="AD198" si="587">IFERROR(ROUNDDOWN(ROUND(L197*Q198,0),0)*AB198,"")</f>
        <v/>
      </c>
      <c r="AE198" s="477" t="str">
        <f t="shared" si="501"/>
        <v/>
      </c>
      <c r="AF198" s="478"/>
      <c r="AG198" s="363"/>
      <c r="AH198" s="364"/>
      <c r="AI198" s="365"/>
      <c r="AJ198" s="366"/>
      <c r="AK198" s="367"/>
      <c r="AL198" s="368"/>
      <c r="AM198" s="479" t="str">
        <f t="shared" ref="AM198" si="588">IF(AO197="","",IF(OR(Y197=4,Y198=4,Y199=4),"！加算の要件上は問題ありませんが、算定期間の終わりが令和６年５月になっていません。区分変更の場合は、「基本情報入力シート」で同じ事業所を２行に分けて記入してください。",""))</f>
        <v/>
      </c>
      <c r="AN198" s="480"/>
      <c r="AO198" s="467" t="str">
        <f>IF(K197&lt;&gt;"","P列・R列に色付け","")</f>
        <v/>
      </c>
      <c r="AX198" s="453" t="str">
        <f>G197</f>
        <v/>
      </c>
    </row>
    <row r="199" spans="1:50" ht="32.1" customHeight="1" thickBot="1">
      <c r="A199" s="1276"/>
      <c r="B199" s="1213"/>
      <c r="C199" s="1213"/>
      <c r="D199" s="1213"/>
      <c r="E199" s="1213"/>
      <c r="F199" s="1213"/>
      <c r="G199" s="1216"/>
      <c r="H199" s="1216"/>
      <c r="I199" s="1216"/>
      <c r="J199" s="1216"/>
      <c r="K199" s="1216"/>
      <c r="L199" s="1219"/>
      <c r="M199" s="481" t="s">
        <v>114</v>
      </c>
      <c r="N199" s="79"/>
      <c r="O199" s="482" t="str">
        <f>IFERROR(VLOOKUP(K197,【参考】数式用!$A$5:$J$37,MATCH(N199,【参考】数式用!$B$4:$J$4,0)+1,0),"")</f>
        <v/>
      </c>
      <c r="P199" s="77"/>
      <c r="Q199" s="482" t="str">
        <f>IFERROR(VLOOKUP(K197,【参考】数式用!$A$5:$J$37,MATCH(P199,【参考】数式用!$B$4:$J$4,0)+1,0),"")</f>
        <v/>
      </c>
      <c r="R199" s="483" t="s">
        <v>15</v>
      </c>
      <c r="S199" s="484">
        <v>6</v>
      </c>
      <c r="T199" s="485" t="s">
        <v>10</v>
      </c>
      <c r="U199" s="59">
        <v>4</v>
      </c>
      <c r="V199" s="485" t="s">
        <v>38</v>
      </c>
      <c r="W199" s="484">
        <v>6</v>
      </c>
      <c r="X199" s="485" t="s">
        <v>10</v>
      </c>
      <c r="Y199" s="59">
        <v>5</v>
      </c>
      <c r="Z199" s="485" t="s">
        <v>13</v>
      </c>
      <c r="AA199" s="486" t="s">
        <v>20</v>
      </c>
      <c r="AB199" s="487">
        <f t="shared" si="461"/>
        <v>2</v>
      </c>
      <c r="AC199" s="485" t="s">
        <v>33</v>
      </c>
      <c r="AD199" s="488" t="str">
        <f t="shared" ref="AD199" si="589">IFERROR(ROUNDDOWN(ROUND(L197*Q199,0),0)*AB199,"")</f>
        <v/>
      </c>
      <c r="AE199" s="489" t="str">
        <f t="shared" si="504"/>
        <v/>
      </c>
      <c r="AF199" s="490">
        <f t="shared" si="554"/>
        <v>0</v>
      </c>
      <c r="AG199" s="369"/>
      <c r="AH199" s="370"/>
      <c r="AI199" s="371"/>
      <c r="AJ199" s="372"/>
      <c r="AK199" s="373"/>
      <c r="AL199" s="374"/>
      <c r="AM199" s="491" t="str">
        <f t="shared" ref="AM199" si="590">IF(AO197="","",IF(OR(N197="",AND(N199="ベア加算なし",P199="ベア加算",AG199=""),AND(OR(P197="処遇加算Ⅰ",P197="処遇加算Ⅱ"),AH197=""),AND(P197="処遇加算Ⅲ",AI197=""),AND(P197="処遇加算Ⅰ",AJ197=""),AND(OR(P198="特定加算Ⅰ",P198="特定加算Ⅱ"),AK198=""),AND(P198="特定加算Ⅰ",AL198="")),"！記入が必要な欄（緑色、水色、黄色のセル）に空欄があります。空欄を埋めてください。",""))</f>
        <v/>
      </c>
      <c r="AO199" s="492" t="str">
        <f>IF(K197&lt;&gt;"","P列・R列に色付け","")</f>
        <v/>
      </c>
      <c r="AP199" s="493"/>
      <c r="AQ199" s="493"/>
      <c r="AW199" s="494"/>
      <c r="AX199" s="453" t="str">
        <f>G197</f>
        <v/>
      </c>
    </row>
    <row r="200" spans="1:50" ht="32.1" customHeight="1">
      <c r="A200" s="1274">
        <v>63</v>
      </c>
      <c r="B200" s="1211" t="str">
        <f>IF(基本情報入力シート!C116="","",基本情報入力シート!C116)</f>
        <v/>
      </c>
      <c r="C200" s="1211"/>
      <c r="D200" s="1211"/>
      <c r="E200" s="1211"/>
      <c r="F200" s="1211"/>
      <c r="G200" s="1214" t="str">
        <f>IF(基本情報入力シート!M116="","",基本情報入力シート!M116)</f>
        <v/>
      </c>
      <c r="H200" s="1214" t="str">
        <f>IF(基本情報入力シート!R116="","",基本情報入力シート!R116)</f>
        <v/>
      </c>
      <c r="I200" s="1214" t="str">
        <f>IF(基本情報入力シート!W116="","",基本情報入力シート!W116)</f>
        <v/>
      </c>
      <c r="J200" s="1214" t="str">
        <f>IF(基本情報入力シート!X116="","",基本情報入力シート!X116)</f>
        <v/>
      </c>
      <c r="K200" s="1214" t="str">
        <f>IF(基本情報入力シート!Y116="","",基本情報入力シート!Y116)</f>
        <v/>
      </c>
      <c r="L200" s="1217" t="str">
        <f>IF(基本情報入力シート!AB116="","",基本情報入力シート!AB116)</f>
        <v/>
      </c>
      <c r="M200" s="457" t="s">
        <v>132</v>
      </c>
      <c r="N200" s="75"/>
      <c r="O200" s="458" t="str">
        <f>IFERROR(VLOOKUP(K200,【参考】数式用!$A$5:$J$37,MATCH(N200,【参考】数式用!$B$4:$J$4,0)+1,0),"")</f>
        <v/>
      </c>
      <c r="P200" s="75"/>
      <c r="Q200" s="458" t="str">
        <f>IFERROR(VLOOKUP(K200,【参考】数式用!$A$5:$J$37,MATCH(P200,【参考】数式用!$B$4:$J$4,0)+1,0),"")</f>
        <v/>
      </c>
      <c r="R200" s="459" t="s">
        <v>15</v>
      </c>
      <c r="S200" s="460">
        <v>6</v>
      </c>
      <c r="T200" s="126" t="s">
        <v>10</v>
      </c>
      <c r="U200" s="39">
        <v>4</v>
      </c>
      <c r="V200" s="126" t="s">
        <v>38</v>
      </c>
      <c r="W200" s="460">
        <v>6</v>
      </c>
      <c r="X200" s="126" t="s">
        <v>10</v>
      </c>
      <c r="Y200" s="39">
        <v>5</v>
      </c>
      <c r="Z200" s="126" t="s">
        <v>13</v>
      </c>
      <c r="AA200" s="461" t="s">
        <v>20</v>
      </c>
      <c r="AB200" s="462">
        <f t="shared" si="461"/>
        <v>2</v>
      </c>
      <c r="AC200" s="126" t="s">
        <v>33</v>
      </c>
      <c r="AD200" s="463" t="str">
        <f t="shared" ref="AD200" si="591">IFERROR(ROUNDDOWN(ROUND(L200*Q200,0),0)*AB200,"")</f>
        <v/>
      </c>
      <c r="AE200" s="464" t="str">
        <f t="shared" si="507"/>
        <v/>
      </c>
      <c r="AF200" s="465"/>
      <c r="AG200" s="375"/>
      <c r="AH200" s="383"/>
      <c r="AI200" s="380"/>
      <c r="AJ200" s="381"/>
      <c r="AK200" s="361"/>
      <c r="AL200" s="362"/>
      <c r="AM200" s="466" t="str">
        <f t="shared" ref="AM200" si="592">IF(AO200="","",IF(Q200&lt;O200,"！加算の要件上は問題ありませんが、令和６年３月と比較して４・５月に加算率が下がる計画になっています。",""))</f>
        <v/>
      </c>
      <c r="AO200" s="467" t="str">
        <f>IF(K200&lt;&gt;"","P列・R列に色付け","")</f>
        <v/>
      </c>
      <c r="AP200" s="468" t="str">
        <f>IFERROR(VLOOKUP(K200,【参考】数式用!$AH$2:$AI$34,2,FALSE),"")</f>
        <v/>
      </c>
      <c r="AQ200" s="470" t="str">
        <f>P200&amp;P201&amp;P202</f>
        <v/>
      </c>
      <c r="AR200" s="468" t="str">
        <f t="shared" ref="AR200" si="593">IF(AF202&lt;&gt;0,IF(AG202="○","入力済","未入力"),"")</f>
        <v/>
      </c>
      <c r="AS200" s="469" t="str">
        <f>IF(OR(P200="処遇加算Ⅰ",P200="処遇加算Ⅱ"),IF(OR(AH200="○",AH200="令和６年度中に満たす"),"入力済","未入力"),"")</f>
        <v/>
      </c>
      <c r="AT200" s="470" t="str">
        <f>IF(P200="処遇加算Ⅲ",IF(AI200="○","入力済","未入力"),"")</f>
        <v/>
      </c>
      <c r="AU200" s="468" t="str">
        <f>IF(P200="処遇加算Ⅰ",IF(OR(AJ200="○",AJ200="令和６年度中に満たす"),"入力済","未入力"),"")</f>
        <v/>
      </c>
      <c r="AV200" s="468" t="str">
        <f t="shared" ref="AV200" si="594">IF(OR(P201="特定加算Ⅰ",P201="特定加算Ⅱ"),1,"")</f>
        <v/>
      </c>
      <c r="AW200" s="453" t="str">
        <f>IF(P201="特定加算Ⅰ",IF(AL201="","未入力","入力済"),"")</f>
        <v/>
      </c>
      <c r="AX200" s="453" t="str">
        <f>G200</f>
        <v/>
      </c>
    </row>
    <row r="201" spans="1:50" ht="32.1" customHeight="1">
      <c r="A201" s="1275"/>
      <c r="B201" s="1212"/>
      <c r="C201" s="1212"/>
      <c r="D201" s="1212"/>
      <c r="E201" s="1212"/>
      <c r="F201" s="1212"/>
      <c r="G201" s="1215"/>
      <c r="H201" s="1215"/>
      <c r="I201" s="1215"/>
      <c r="J201" s="1215"/>
      <c r="K201" s="1215"/>
      <c r="L201" s="1218"/>
      <c r="M201" s="471" t="s">
        <v>121</v>
      </c>
      <c r="N201" s="76"/>
      <c r="O201" s="472" t="str">
        <f>IFERROR(VLOOKUP(K200,【参考】数式用!$A$5:$J$37,MATCH(N201,【参考】数式用!$B$4:$J$4,0)+1,0),"")</f>
        <v/>
      </c>
      <c r="P201" s="76"/>
      <c r="Q201" s="472" t="str">
        <f>IFERROR(VLOOKUP(K200,【参考】数式用!$A$5:$J$37,MATCH(P201,【参考】数式用!$B$4:$J$4,0)+1,0),"")</f>
        <v/>
      </c>
      <c r="R201" s="97" t="s">
        <v>15</v>
      </c>
      <c r="S201" s="473">
        <v>6</v>
      </c>
      <c r="T201" s="98" t="s">
        <v>10</v>
      </c>
      <c r="U201" s="58">
        <v>4</v>
      </c>
      <c r="V201" s="98" t="s">
        <v>38</v>
      </c>
      <c r="W201" s="473">
        <v>6</v>
      </c>
      <c r="X201" s="98" t="s">
        <v>10</v>
      </c>
      <c r="Y201" s="58">
        <v>5</v>
      </c>
      <c r="Z201" s="98" t="s">
        <v>13</v>
      </c>
      <c r="AA201" s="474" t="s">
        <v>20</v>
      </c>
      <c r="AB201" s="475">
        <f t="shared" si="461"/>
        <v>2</v>
      </c>
      <c r="AC201" s="98" t="s">
        <v>33</v>
      </c>
      <c r="AD201" s="476" t="str">
        <f t="shared" ref="AD201" si="595">IFERROR(ROUNDDOWN(ROUND(L200*Q201,0),0)*AB201,"")</f>
        <v/>
      </c>
      <c r="AE201" s="477" t="str">
        <f t="shared" si="512"/>
        <v/>
      </c>
      <c r="AF201" s="478"/>
      <c r="AG201" s="363"/>
      <c r="AH201" s="364"/>
      <c r="AI201" s="365"/>
      <c r="AJ201" s="366"/>
      <c r="AK201" s="367"/>
      <c r="AL201" s="368"/>
      <c r="AM201" s="479" t="str">
        <f t="shared" ref="AM201" si="596">IF(AO200="","",IF(OR(Y200=4,Y201=4,Y202=4),"！加算の要件上は問題ありませんが、算定期間の終わりが令和６年５月になっていません。区分変更の場合は、「基本情報入力シート」で同じ事業所を２行に分けて記入してください。",""))</f>
        <v/>
      </c>
      <c r="AN201" s="480"/>
      <c r="AO201" s="467" t="str">
        <f>IF(K200&lt;&gt;"","P列・R列に色付け","")</f>
        <v/>
      </c>
      <c r="AX201" s="453" t="str">
        <f>G200</f>
        <v/>
      </c>
    </row>
    <row r="202" spans="1:50" ht="32.1" customHeight="1" thickBot="1">
      <c r="A202" s="1276"/>
      <c r="B202" s="1213"/>
      <c r="C202" s="1213"/>
      <c r="D202" s="1213"/>
      <c r="E202" s="1213"/>
      <c r="F202" s="1213"/>
      <c r="G202" s="1216"/>
      <c r="H202" s="1216"/>
      <c r="I202" s="1216"/>
      <c r="J202" s="1216"/>
      <c r="K202" s="1216"/>
      <c r="L202" s="1219"/>
      <c r="M202" s="481" t="s">
        <v>114</v>
      </c>
      <c r="N202" s="79"/>
      <c r="O202" s="482" t="str">
        <f>IFERROR(VLOOKUP(K200,【参考】数式用!$A$5:$J$37,MATCH(N202,【参考】数式用!$B$4:$J$4,0)+1,0),"")</f>
        <v/>
      </c>
      <c r="P202" s="77"/>
      <c r="Q202" s="482" t="str">
        <f>IFERROR(VLOOKUP(K200,【参考】数式用!$A$5:$J$37,MATCH(P202,【参考】数式用!$B$4:$J$4,0)+1,0),"")</f>
        <v/>
      </c>
      <c r="R202" s="483" t="s">
        <v>15</v>
      </c>
      <c r="S202" s="484">
        <v>6</v>
      </c>
      <c r="T202" s="485" t="s">
        <v>10</v>
      </c>
      <c r="U202" s="59">
        <v>4</v>
      </c>
      <c r="V202" s="485" t="s">
        <v>38</v>
      </c>
      <c r="W202" s="484">
        <v>6</v>
      </c>
      <c r="X202" s="485" t="s">
        <v>10</v>
      </c>
      <c r="Y202" s="59">
        <v>5</v>
      </c>
      <c r="Z202" s="485" t="s">
        <v>13</v>
      </c>
      <c r="AA202" s="486" t="s">
        <v>20</v>
      </c>
      <c r="AB202" s="487">
        <f t="shared" si="461"/>
        <v>2</v>
      </c>
      <c r="AC202" s="485" t="s">
        <v>33</v>
      </c>
      <c r="AD202" s="488" t="str">
        <f t="shared" ref="AD202" si="597">IFERROR(ROUNDDOWN(ROUND(L200*Q202,0),0)*AB202,"")</f>
        <v/>
      </c>
      <c r="AE202" s="489" t="str">
        <f t="shared" si="515"/>
        <v/>
      </c>
      <c r="AF202" s="490">
        <f t="shared" si="554"/>
        <v>0</v>
      </c>
      <c r="AG202" s="369"/>
      <c r="AH202" s="370"/>
      <c r="AI202" s="371"/>
      <c r="AJ202" s="372"/>
      <c r="AK202" s="373"/>
      <c r="AL202" s="374"/>
      <c r="AM202" s="491" t="str">
        <f t="shared" ref="AM202" si="598">IF(AO200="","",IF(OR(N200="",AND(N202="ベア加算なし",P202="ベア加算",AG202=""),AND(OR(P200="処遇加算Ⅰ",P200="処遇加算Ⅱ"),AH200=""),AND(P200="処遇加算Ⅲ",AI200=""),AND(P200="処遇加算Ⅰ",AJ200=""),AND(OR(P201="特定加算Ⅰ",P201="特定加算Ⅱ"),AK201=""),AND(P201="特定加算Ⅰ",AL201="")),"！記入が必要な欄（緑色、水色、黄色のセル）に空欄があります。空欄を埋めてください。",""))</f>
        <v/>
      </c>
      <c r="AO202" s="492" t="str">
        <f>IF(K200&lt;&gt;"","P列・R列に色付け","")</f>
        <v/>
      </c>
      <c r="AP202" s="493"/>
      <c r="AQ202" s="493"/>
      <c r="AW202" s="494"/>
      <c r="AX202" s="453" t="str">
        <f>G200</f>
        <v/>
      </c>
    </row>
    <row r="203" spans="1:50" ht="32.1" customHeight="1">
      <c r="A203" s="1274">
        <v>64</v>
      </c>
      <c r="B203" s="1211" t="str">
        <f>IF(基本情報入力シート!C117="","",基本情報入力シート!C117)</f>
        <v/>
      </c>
      <c r="C203" s="1211"/>
      <c r="D203" s="1211"/>
      <c r="E203" s="1211"/>
      <c r="F203" s="1211"/>
      <c r="G203" s="1214" t="str">
        <f>IF(基本情報入力シート!M117="","",基本情報入力シート!M117)</f>
        <v/>
      </c>
      <c r="H203" s="1214" t="str">
        <f>IF(基本情報入力シート!R117="","",基本情報入力シート!R117)</f>
        <v/>
      </c>
      <c r="I203" s="1214" t="str">
        <f>IF(基本情報入力シート!W117="","",基本情報入力シート!W117)</f>
        <v/>
      </c>
      <c r="J203" s="1214" t="str">
        <f>IF(基本情報入力シート!X117="","",基本情報入力シート!X117)</f>
        <v/>
      </c>
      <c r="K203" s="1214" t="str">
        <f>IF(基本情報入力シート!Y117="","",基本情報入力シート!Y117)</f>
        <v/>
      </c>
      <c r="L203" s="1217" t="str">
        <f>IF(基本情報入力シート!AB117="","",基本情報入力シート!AB117)</f>
        <v/>
      </c>
      <c r="M203" s="457" t="s">
        <v>132</v>
      </c>
      <c r="N203" s="75"/>
      <c r="O203" s="458" t="str">
        <f>IFERROR(VLOOKUP(K203,【参考】数式用!$A$5:$J$37,MATCH(N203,【参考】数式用!$B$4:$J$4,0)+1,0),"")</f>
        <v/>
      </c>
      <c r="P203" s="75"/>
      <c r="Q203" s="458" t="str">
        <f>IFERROR(VLOOKUP(K203,【参考】数式用!$A$5:$J$37,MATCH(P203,【参考】数式用!$B$4:$J$4,0)+1,0),"")</f>
        <v/>
      </c>
      <c r="R203" s="459" t="s">
        <v>15</v>
      </c>
      <c r="S203" s="460">
        <v>6</v>
      </c>
      <c r="T203" s="126" t="s">
        <v>10</v>
      </c>
      <c r="U203" s="39">
        <v>4</v>
      </c>
      <c r="V203" s="126" t="s">
        <v>38</v>
      </c>
      <c r="W203" s="460">
        <v>6</v>
      </c>
      <c r="X203" s="126" t="s">
        <v>10</v>
      </c>
      <c r="Y203" s="39">
        <v>5</v>
      </c>
      <c r="Z203" s="126" t="s">
        <v>13</v>
      </c>
      <c r="AA203" s="461" t="s">
        <v>20</v>
      </c>
      <c r="AB203" s="462">
        <f t="shared" si="461"/>
        <v>2</v>
      </c>
      <c r="AC203" s="126" t="s">
        <v>33</v>
      </c>
      <c r="AD203" s="463" t="str">
        <f t="shared" ref="AD203" si="599">IFERROR(ROUNDDOWN(ROUND(L203*Q203,0),0)*AB203,"")</f>
        <v/>
      </c>
      <c r="AE203" s="464" t="str">
        <f t="shared" ref="AE203" si="600">IFERROR(ROUNDDOWN(ROUND(L203*(Q203-O203),0),0)*AB203,"")</f>
        <v/>
      </c>
      <c r="AF203" s="465"/>
      <c r="AG203" s="375"/>
      <c r="AH203" s="383"/>
      <c r="AI203" s="380"/>
      <c r="AJ203" s="381"/>
      <c r="AK203" s="361"/>
      <c r="AL203" s="362"/>
      <c r="AM203" s="466" t="str">
        <f t="shared" ref="AM203" si="601">IF(AO203="","",IF(Q203&lt;O203,"！加算の要件上は問題ありませんが、令和６年３月と比較して４・５月に加算率が下がる計画になっています。",""))</f>
        <v/>
      </c>
      <c r="AO203" s="467" t="str">
        <f>IF(K203&lt;&gt;"","P列・R列に色付け","")</f>
        <v/>
      </c>
      <c r="AP203" s="468" t="str">
        <f>IFERROR(VLOOKUP(K203,【参考】数式用!$AH$2:$AI$34,2,FALSE),"")</f>
        <v/>
      </c>
      <c r="AQ203" s="470" t="str">
        <f>P203&amp;P204&amp;P205</f>
        <v/>
      </c>
      <c r="AR203" s="468" t="str">
        <f t="shared" ref="AR203" si="602">IF(AF205&lt;&gt;0,IF(AG205="○","入力済","未入力"),"")</f>
        <v/>
      </c>
      <c r="AS203" s="469" t="str">
        <f>IF(OR(P203="処遇加算Ⅰ",P203="処遇加算Ⅱ"),IF(OR(AH203="○",AH203="令和６年度中に満たす"),"入力済","未入力"),"")</f>
        <v/>
      </c>
      <c r="AT203" s="470" t="str">
        <f>IF(P203="処遇加算Ⅲ",IF(AI203="○","入力済","未入力"),"")</f>
        <v/>
      </c>
      <c r="AU203" s="468" t="str">
        <f>IF(P203="処遇加算Ⅰ",IF(OR(AJ203="○",AJ203="令和６年度中に満たす"),"入力済","未入力"),"")</f>
        <v/>
      </c>
      <c r="AV203" s="468" t="str">
        <f t="shared" ref="AV203" si="603">IF(OR(P204="特定加算Ⅰ",P204="特定加算Ⅱ"),1,"")</f>
        <v/>
      </c>
      <c r="AW203" s="453" t="str">
        <f>IF(P204="特定加算Ⅰ",IF(AL204="","未入力","入力済"),"")</f>
        <v/>
      </c>
      <c r="AX203" s="453" t="str">
        <f>G203</f>
        <v/>
      </c>
    </row>
    <row r="204" spans="1:50" ht="32.1" customHeight="1">
      <c r="A204" s="1275"/>
      <c r="B204" s="1212"/>
      <c r="C204" s="1212"/>
      <c r="D204" s="1212"/>
      <c r="E204" s="1212"/>
      <c r="F204" s="1212"/>
      <c r="G204" s="1215"/>
      <c r="H204" s="1215"/>
      <c r="I204" s="1215"/>
      <c r="J204" s="1215"/>
      <c r="K204" s="1215"/>
      <c r="L204" s="1218"/>
      <c r="M204" s="471" t="s">
        <v>121</v>
      </c>
      <c r="N204" s="76"/>
      <c r="O204" s="472" t="str">
        <f>IFERROR(VLOOKUP(K203,【参考】数式用!$A$5:$J$37,MATCH(N204,【参考】数式用!$B$4:$J$4,0)+1,0),"")</f>
        <v/>
      </c>
      <c r="P204" s="76"/>
      <c r="Q204" s="472" t="str">
        <f>IFERROR(VLOOKUP(K203,【参考】数式用!$A$5:$J$37,MATCH(P204,【参考】数式用!$B$4:$J$4,0)+1,0),"")</f>
        <v/>
      </c>
      <c r="R204" s="97" t="s">
        <v>15</v>
      </c>
      <c r="S204" s="473">
        <v>6</v>
      </c>
      <c r="T204" s="98" t="s">
        <v>10</v>
      </c>
      <c r="U204" s="58">
        <v>4</v>
      </c>
      <c r="V204" s="98" t="s">
        <v>38</v>
      </c>
      <c r="W204" s="473">
        <v>6</v>
      </c>
      <c r="X204" s="98" t="s">
        <v>10</v>
      </c>
      <c r="Y204" s="58">
        <v>5</v>
      </c>
      <c r="Z204" s="98" t="s">
        <v>13</v>
      </c>
      <c r="AA204" s="474" t="s">
        <v>20</v>
      </c>
      <c r="AB204" s="475">
        <f t="shared" si="461"/>
        <v>2</v>
      </c>
      <c r="AC204" s="98" t="s">
        <v>33</v>
      </c>
      <c r="AD204" s="476" t="str">
        <f t="shared" ref="AD204" si="604">IFERROR(ROUNDDOWN(ROUND(L203*Q204,0),0)*AB204,"")</f>
        <v/>
      </c>
      <c r="AE204" s="477" t="str">
        <f t="shared" ref="AE204" si="605">IFERROR(ROUNDDOWN(ROUND(L203*(Q204-O204),0),0)*AB204,"")</f>
        <v/>
      </c>
      <c r="AF204" s="478"/>
      <c r="AG204" s="363"/>
      <c r="AH204" s="364"/>
      <c r="AI204" s="365"/>
      <c r="AJ204" s="366"/>
      <c r="AK204" s="367"/>
      <c r="AL204" s="368"/>
      <c r="AM204" s="479" t="str">
        <f t="shared" ref="AM204" si="606">IF(AO203="","",IF(OR(Y203=4,Y204=4,Y205=4),"！加算の要件上は問題ありませんが、算定期間の終わりが令和６年５月になっていません。区分変更の場合は、「基本情報入力シート」で同じ事業所を２行に分けて記入してください。",""))</f>
        <v/>
      </c>
      <c r="AN204" s="480"/>
      <c r="AO204" s="467" t="str">
        <f>IF(K203&lt;&gt;"","P列・R列に色付け","")</f>
        <v/>
      </c>
      <c r="AX204" s="453" t="str">
        <f>G203</f>
        <v/>
      </c>
    </row>
    <row r="205" spans="1:50" ht="32.1" customHeight="1" thickBot="1">
      <c r="A205" s="1276"/>
      <c r="B205" s="1213"/>
      <c r="C205" s="1213"/>
      <c r="D205" s="1213"/>
      <c r="E205" s="1213"/>
      <c r="F205" s="1213"/>
      <c r="G205" s="1216"/>
      <c r="H205" s="1216"/>
      <c r="I205" s="1216"/>
      <c r="J205" s="1216"/>
      <c r="K205" s="1216"/>
      <c r="L205" s="1219"/>
      <c r="M205" s="481" t="s">
        <v>114</v>
      </c>
      <c r="N205" s="79"/>
      <c r="O205" s="482" t="str">
        <f>IFERROR(VLOOKUP(K203,【参考】数式用!$A$5:$J$37,MATCH(N205,【参考】数式用!$B$4:$J$4,0)+1,0),"")</f>
        <v/>
      </c>
      <c r="P205" s="77"/>
      <c r="Q205" s="482" t="str">
        <f>IFERROR(VLOOKUP(K203,【参考】数式用!$A$5:$J$37,MATCH(P205,【参考】数式用!$B$4:$J$4,0)+1,0),"")</f>
        <v/>
      </c>
      <c r="R205" s="483" t="s">
        <v>15</v>
      </c>
      <c r="S205" s="484">
        <v>6</v>
      </c>
      <c r="T205" s="485" t="s">
        <v>10</v>
      </c>
      <c r="U205" s="59">
        <v>4</v>
      </c>
      <c r="V205" s="485" t="s">
        <v>38</v>
      </c>
      <c r="W205" s="484">
        <v>6</v>
      </c>
      <c r="X205" s="485" t="s">
        <v>10</v>
      </c>
      <c r="Y205" s="59">
        <v>5</v>
      </c>
      <c r="Z205" s="485" t="s">
        <v>13</v>
      </c>
      <c r="AA205" s="486" t="s">
        <v>20</v>
      </c>
      <c r="AB205" s="487">
        <f t="shared" si="461"/>
        <v>2</v>
      </c>
      <c r="AC205" s="485" t="s">
        <v>33</v>
      </c>
      <c r="AD205" s="488" t="str">
        <f t="shared" ref="AD205" si="607">IFERROR(ROUNDDOWN(ROUND(L203*Q205,0),0)*AB205,"")</f>
        <v/>
      </c>
      <c r="AE205" s="489" t="str">
        <f t="shared" ref="AE205" si="608">IFERROR(ROUNDDOWN(ROUND(L203*(Q205-O205),0),0)*AB205,"")</f>
        <v/>
      </c>
      <c r="AF205" s="490">
        <f t="shared" si="554"/>
        <v>0</v>
      </c>
      <c r="AG205" s="369"/>
      <c r="AH205" s="370"/>
      <c r="AI205" s="371"/>
      <c r="AJ205" s="372"/>
      <c r="AK205" s="373"/>
      <c r="AL205" s="374"/>
      <c r="AM205" s="491" t="str">
        <f t="shared" ref="AM205" si="609">IF(AO203="","",IF(OR(N203="",AND(N205="ベア加算なし",P205="ベア加算",AG205=""),AND(OR(P203="処遇加算Ⅰ",P203="処遇加算Ⅱ"),AH203=""),AND(P203="処遇加算Ⅲ",AI203=""),AND(P203="処遇加算Ⅰ",AJ203=""),AND(OR(P204="特定加算Ⅰ",P204="特定加算Ⅱ"),AK204=""),AND(P204="特定加算Ⅰ",AL204="")),"！記入が必要な欄（緑色、水色、黄色のセル）に空欄があります。空欄を埋めてください。",""))</f>
        <v/>
      </c>
      <c r="AO205" s="492" t="str">
        <f>IF(K203&lt;&gt;"","P列・R列に色付け","")</f>
        <v/>
      </c>
      <c r="AP205" s="493"/>
      <c r="AQ205" s="493"/>
      <c r="AW205" s="494"/>
      <c r="AX205" s="453" t="str">
        <f>G203</f>
        <v/>
      </c>
    </row>
    <row r="206" spans="1:50" ht="32.1" customHeight="1">
      <c r="A206" s="1274">
        <v>65</v>
      </c>
      <c r="B206" s="1211" t="str">
        <f>IF(基本情報入力シート!C118="","",基本情報入力シート!C118)</f>
        <v/>
      </c>
      <c r="C206" s="1211"/>
      <c r="D206" s="1211"/>
      <c r="E206" s="1211"/>
      <c r="F206" s="1211"/>
      <c r="G206" s="1214" t="str">
        <f>IF(基本情報入力シート!M118="","",基本情報入力シート!M118)</f>
        <v/>
      </c>
      <c r="H206" s="1214" t="str">
        <f>IF(基本情報入力シート!R118="","",基本情報入力シート!R118)</f>
        <v/>
      </c>
      <c r="I206" s="1214" t="str">
        <f>IF(基本情報入力シート!W118="","",基本情報入力シート!W118)</f>
        <v/>
      </c>
      <c r="J206" s="1214" t="str">
        <f>IF(基本情報入力シート!X118="","",基本情報入力シート!X118)</f>
        <v/>
      </c>
      <c r="K206" s="1214" t="str">
        <f>IF(基本情報入力シート!Y118="","",基本情報入力シート!Y118)</f>
        <v/>
      </c>
      <c r="L206" s="1217" t="str">
        <f>IF(基本情報入力シート!AB118="","",基本情報入力シート!AB118)</f>
        <v/>
      </c>
      <c r="M206" s="457" t="s">
        <v>132</v>
      </c>
      <c r="N206" s="75"/>
      <c r="O206" s="458" t="str">
        <f>IFERROR(VLOOKUP(K206,【参考】数式用!$A$5:$J$37,MATCH(N206,【参考】数式用!$B$4:$J$4,0)+1,0),"")</f>
        <v/>
      </c>
      <c r="P206" s="75"/>
      <c r="Q206" s="458" t="str">
        <f>IFERROR(VLOOKUP(K206,【参考】数式用!$A$5:$J$37,MATCH(P206,【参考】数式用!$B$4:$J$4,0)+1,0),"")</f>
        <v/>
      </c>
      <c r="R206" s="459" t="s">
        <v>15</v>
      </c>
      <c r="S206" s="460">
        <v>6</v>
      </c>
      <c r="T206" s="126" t="s">
        <v>10</v>
      </c>
      <c r="U206" s="39">
        <v>4</v>
      </c>
      <c r="V206" s="126" t="s">
        <v>38</v>
      </c>
      <c r="W206" s="460">
        <v>6</v>
      </c>
      <c r="X206" s="126" t="s">
        <v>10</v>
      </c>
      <c r="Y206" s="39">
        <v>5</v>
      </c>
      <c r="Z206" s="126" t="s">
        <v>13</v>
      </c>
      <c r="AA206" s="461" t="s">
        <v>20</v>
      </c>
      <c r="AB206" s="462">
        <f t="shared" si="461"/>
        <v>2</v>
      </c>
      <c r="AC206" s="126" t="s">
        <v>33</v>
      </c>
      <c r="AD206" s="463" t="str">
        <f t="shared" ref="AD206" si="610">IFERROR(ROUNDDOWN(ROUND(L206*Q206,0),0)*AB206,"")</f>
        <v/>
      </c>
      <c r="AE206" s="464" t="str">
        <f t="shared" si="496"/>
        <v/>
      </c>
      <c r="AF206" s="465"/>
      <c r="AG206" s="375"/>
      <c r="AH206" s="383"/>
      <c r="AI206" s="380"/>
      <c r="AJ206" s="381"/>
      <c r="AK206" s="361"/>
      <c r="AL206" s="362"/>
      <c r="AM206" s="466" t="str">
        <f t="shared" ref="AM206" si="611">IF(AO206="","",IF(Q206&lt;O206,"！加算の要件上は問題ありませんが、令和６年３月と比較して４・５月に加算率が下がる計画になっています。",""))</f>
        <v/>
      </c>
      <c r="AO206" s="467" t="str">
        <f>IF(K206&lt;&gt;"","P列・R列に色付け","")</f>
        <v/>
      </c>
      <c r="AP206" s="468" t="str">
        <f>IFERROR(VLOOKUP(K206,【参考】数式用!$AH$2:$AI$34,2,FALSE),"")</f>
        <v/>
      </c>
      <c r="AQ206" s="470" t="str">
        <f>P206&amp;P207&amp;P208</f>
        <v/>
      </c>
      <c r="AR206" s="468" t="str">
        <f t="shared" ref="AR206" si="612">IF(AF208&lt;&gt;0,IF(AG208="○","入力済","未入力"),"")</f>
        <v/>
      </c>
      <c r="AS206" s="469" t="str">
        <f>IF(OR(P206="処遇加算Ⅰ",P206="処遇加算Ⅱ"),IF(OR(AH206="○",AH206="令和６年度中に満たす"),"入力済","未入力"),"")</f>
        <v/>
      </c>
      <c r="AT206" s="470" t="str">
        <f>IF(P206="処遇加算Ⅲ",IF(AI206="○","入力済","未入力"),"")</f>
        <v/>
      </c>
      <c r="AU206" s="468" t="str">
        <f>IF(P206="処遇加算Ⅰ",IF(OR(AJ206="○",AJ206="令和６年度中に満たす"),"入力済","未入力"),"")</f>
        <v/>
      </c>
      <c r="AV206" s="468" t="str">
        <f t="shared" ref="AV206" si="613">IF(OR(P207="特定加算Ⅰ",P207="特定加算Ⅱ"),1,"")</f>
        <v/>
      </c>
      <c r="AW206" s="453" t="str">
        <f>IF(P207="特定加算Ⅰ",IF(AL207="","未入力","入力済"),"")</f>
        <v/>
      </c>
      <c r="AX206" s="453" t="str">
        <f>G206</f>
        <v/>
      </c>
    </row>
    <row r="207" spans="1:50" ht="32.1" customHeight="1">
      <c r="A207" s="1275"/>
      <c r="B207" s="1212"/>
      <c r="C207" s="1212"/>
      <c r="D207" s="1212"/>
      <c r="E207" s="1212"/>
      <c r="F207" s="1212"/>
      <c r="G207" s="1215"/>
      <c r="H207" s="1215"/>
      <c r="I207" s="1215"/>
      <c r="J207" s="1215"/>
      <c r="K207" s="1215"/>
      <c r="L207" s="1218"/>
      <c r="M207" s="471" t="s">
        <v>121</v>
      </c>
      <c r="N207" s="76"/>
      <c r="O207" s="472" t="str">
        <f>IFERROR(VLOOKUP(K206,【参考】数式用!$A$5:$J$37,MATCH(N207,【参考】数式用!$B$4:$J$4,0)+1,0),"")</f>
        <v/>
      </c>
      <c r="P207" s="76"/>
      <c r="Q207" s="472" t="str">
        <f>IFERROR(VLOOKUP(K206,【参考】数式用!$A$5:$J$37,MATCH(P207,【参考】数式用!$B$4:$J$4,0)+1,0),"")</f>
        <v/>
      </c>
      <c r="R207" s="97" t="s">
        <v>15</v>
      </c>
      <c r="S207" s="473">
        <v>6</v>
      </c>
      <c r="T207" s="98" t="s">
        <v>10</v>
      </c>
      <c r="U207" s="58">
        <v>4</v>
      </c>
      <c r="V207" s="98" t="s">
        <v>38</v>
      </c>
      <c r="W207" s="473">
        <v>6</v>
      </c>
      <c r="X207" s="98" t="s">
        <v>10</v>
      </c>
      <c r="Y207" s="58">
        <v>5</v>
      </c>
      <c r="Z207" s="98" t="s">
        <v>13</v>
      </c>
      <c r="AA207" s="474" t="s">
        <v>20</v>
      </c>
      <c r="AB207" s="475">
        <f t="shared" si="461"/>
        <v>2</v>
      </c>
      <c r="AC207" s="98" t="s">
        <v>33</v>
      </c>
      <c r="AD207" s="476" t="str">
        <f t="shared" ref="AD207" si="614">IFERROR(ROUNDDOWN(ROUND(L206*Q207,0),0)*AB207,"")</f>
        <v/>
      </c>
      <c r="AE207" s="477" t="str">
        <f t="shared" si="501"/>
        <v/>
      </c>
      <c r="AF207" s="478"/>
      <c r="AG207" s="363"/>
      <c r="AH207" s="364"/>
      <c r="AI207" s="365"/>
      <c r="AJ207" s="366"/>
      <c r="AK207" s="367"/>
      <c r="AL207" s="368"/>
      <c r="AM207" s="479" t="str">
        <f t="shared" ref="AM207" si="615">IF(AO206="","",IF(OR(Y206=4,Y207=4,Y208=4),"！加算の要件上は問題ありませんが、算定期間の終わりが令和６年５月になっていません。区分変更の場合は、「基本情報入力シート」で同じ事業所を２行に分けて記入してください。",""))</f>
        <v/>
      </c>
      <c r="AN207" s="480"/>
      <c r="AO207" s="467" t="str">
        <f>IF(K206&lt;&gt;"","P列・R列に色付け","")</f>
        <v/>
      </c>
      <c r="AX207" s="453" t="str">
        <f>G206</f>
        <v/>
      </c>
    </row>
    <row r="208" spans="1:50" ht="32.1" customHeight="1" thickBot="1">
      <c r="A208" s="1276"/>
      <c r="B208" s="1213"/>
      <c r="C208" s="1213"/>
      <c r="D208" s="1213"/>
      <c r="E208" s="1213"/>
      <c r="F208" s="1213"/>
      <c r="G208" s="1216"/>
      <c r="H208" s="1216"/>
      <c r="I208" s="1216"/>
      <c r="J208" s="1216"/>
      <c r="K208" s="1216"/>
      <c r="L208" s="1219"/>
      <c r="M208" s="481" t="s">
        <v>114</v>
      </c>
      <c r="N208" s="79"/>
      <c r="O208" s="482" t="str">
        <f>IFERROR(VLOOKUP(K206,【参考】数式用!$A$5:$J$37,MATCH(N208,【参考】数式用!$B$4:$J$4,0)+1,0),"")</f>
        <v/>
      </c>
      <c r="P208" s="77"/>
      <c r="Q208" s="482" t="str">
        <f>IFERROR(VLOOKUP(K206,【参考】数式用!$A$5:$J$37,MATCH(P208,【参考】数式用!$B$4:$J$4,0)+1,0),"")</f>
        <v/>
      </c>
      <c r="R208" s="483" t="s">
        <v>15</v>
      </c>
      <c r="S208" s="484">
        <v>6</v>
      </c>
      <c r="T208" s="485" t="s">
        <v>10</v>
      </c>
      <c r="U208" s="59">
        <v>4</v>
      </c>
      <c r="V208" s="485" t="s">
        <v>38</v>
      </c>
      <c r="W208" s="484">
        <v>6</v>
      </c>
      <c r="X208" s="485" t="s">
        <v>10</v>
      </c>
      <c r="Y208" s="59">
        <v>5</v>
      </c>
      <c r="Z208" s="485" t="s">
        <v>13</v>
      </c>
      <c r="AA208" s="486" t="s">
        <v>20</v>
      </c>
      <c r="AB208" s="487">
        <f t="shared" si="461"/>
        <v>2</v>
      </c>
      <c r="AC208" s="485" t="s">
        <v>33</v>
      </c>
      <c r="AD208" s="488" t="str">
        <f t="shared" ref="AD208" si="616">IFERROR(ROUNDDOWN(ROUND(L206*Q208,0),0)*AB208,"")</f>
        <v/>
      </c>
      <c r="AE208" s="489" t="str">
        <f t="shared" si="504"/>
        <v/>
      </c>
      <c r="AF208" s="490">
        <f t="shared" si="554"/>
        <v>0</v>
      </c>
      <c r="AG208" s="369"/>
      <c r="AH208" s="370"/>
      <c r="AI208" s="371"/>
      <c r="AJ208" s="372"/>
      <c r="AK208" s="373"/>
      <c r="AL208" s="374"/>
      <c r="AM208" s="491" t="str">
        <f t="shared" ref="AM208" si="617">IF(AO206="","",IF(OR(N206="",AND(N208="ベア加算なし",P208="ベア加算",AG208=""),AND(OR(P206="処遇加算Ⅰ",P206="処遇加算Ⅱ"),AH206=""),AND(P206="処遇加算Ⅲ",AI206=""),AND(P206="処遇加算Ⅰ",AJ206=""),AND(OR(P207="特定加算Ⅰ",P207="特定加算Ⅱ"),AK207=""),AND(P207="特定加算Ⅰ",AL207="")),"！記入が必要な欄（緑色、水色、黄色のセル）に空欄があります。空欄を埋めてください。",""))</f>
        <v/>
      </c>
      <c r="AO208" s="492" t="str">
        <f>IF(K206&lt;&gt;"","P列・R列に色付け","")</f>
        <v/>
      </c>
      <c r="AP208" s="493"/>
      <c r="AQ208" s="493"/>
      <c r="AW208" s="494"/>
      <c r="AX208" s="453" t="str">
        <f>G206</f>
        <v/>
      </c>
    </row>
    <row r="209" spans="1:50" ht="32.1" customHeight="1">
      <c r="A209" s="1274">
        <v>66</v>
      </c>
      <c r="B209" s="1211" t="str">
        <f>IF(基本情報入力シート!C119="","",基本情報入力シート!C119)</f>
        <v/>
      </c>
      <c r="C209" s="1211"/>
      <c r="D209" s="1211"/>
      <c r="E209" s="1211"/>
      <c r="F209" s="1211"/>
      <c r="G209" s="1214" t="str">
        <f>IF(基本情報入力シート!M119="","",基本情報入力シート!M119)</f>
        <v/>
      </c>
      <c r="H209" s="1214" t="str">
        <f>IF(基本情報入力シート!R119="","",基本情報入力シート!R119)</f>
        <v/>
      </c>
      <c r="I209" s="1214" t="str">
        <f>IF(基本情報入力シート!W119="","",基本情報入力シート!W119)</f>
        <v/>
      </c>
      <c r="J209" s="1214" t="str">
        <f>IF(基本情報入力シート!X119="","",基本情報入力シート!X119)</f>
        <v/>
      </c>
      <c r="K209" s="1214" t="str">
        <f>IF(基本情報入力シート!Y119="","",基本情報入力シート!Y119)</f>
        <v/>
      </c>
      <c r="L209" s="1217" t="str">
        <f>IF(基本情報入力シート!AB119="","",基本情報入力シート!AB119)</f>
        <v/>
      </c>
      <c r="M209" s="457" t="s">
        <v>132</v>
      </c>
      <c r="N209" s="75"/>
      <c r="O209" s="458" t="str">
        <f>IFERROR(VLOOKUP(K209,【参考】数式用!$A$5:$J$37,MATCH(N209,【参考】数式用!$B$4:$J$4,0)+1,0),"")</f>
        <v/>
      </c>
      <c r="P209" s="75"/>
      <c r="Q209" s="458" t="str">
        <f>IFERROR(VLOOKUP(K209,【参考】数式用!$A$5:$J$37,MATCH(P209,【参考】数式用!$B$4:$J$4,0)+1,0),"")</f>
        <v/>
      </c>
      <c r="R209" s="459" t="s">
        <v>15</v>
      </c>
      <c r="S209" s="460">
        <v>6</v>
      </c>
      <c r="T209" s="126" t="s">
        <v>10</v>
      </c>
      <c r="U209" s="39">
        <v>4</v>
      </c>
      <c r="V209" s="126" t="s">
        <v>38</v>
      </c>
      <c r="W209" s="460">
        <v>6</v>
      </c>
      <c r="X209" s="126" t="s">
        <v>10</v>
      </c>
      <c r="Y209" s="39">
        <v>5</v>
      </c>
      <c r="Z209" s="126" t="s">
        <v>13</v>
      </c>
      <c r="AA209" s="461" t="s">
        <v>20</v>
      </c>
      <c r="AB209" s="462">
        <f t="shared" si="461"/>
        <v>2</v>
      </c>
      <c r="AC209" s="126" t="s">
        <v>33</v>
      </c>
      <c r="AD209" s="463" t="str">
        <f t="shared" ref="AD209" si="618">IFERROR(ROUNDDOWN(ROUND(L209*Q209,0),0)*AB209,"")</f>
        <v/>
      </c>
      <c r="AE209" s="464" t="str">
        <f t="shared" si="507"/>
        <v/>
      </c>
      <c r="AF209" s="465"/>
      <c r="AG209" s="375"/>
      <c r="AH209" s="383"/>
      <c r="AI209" s="380"/>
      <c r="AJ209" s="381"/>
      <c r="AK209" s="361"/>
      <c r="AL209" s="362"/>
      <c r="AM209" s="466" t="str">
        <f t="shared" ref="AM209" si="619">IF(AO209="","",IF(Q209&lt;O209,"！加算の要件上は問題ありませんが、令和６年３月と比較して４・５月に加算率が下がる計画になっています。",""))</f>
        <v/>
      </c>
      <c r="AO209" s="467" t="str">
        <f>IF(K209&lt;&gt;"","P列・R列に色付け","")</f>
        <v/>
      </c>
      <c r="AP209" s="468" t="str">
        <f>IFERROR(VLOOKUP(K209,【参考】数式用!$AH$2:$AI$34,2,FALSE),"")</f>
        <v/>
      </c>
      <c r="AQ209" s="470" t="str">
        <f>P209&amp;P210&amp;P211</f>
        <v/>
      </c>
      <c r="AR209" s="468" t="str">
        <f t="shared" ref="AR209" si="620">IF(AF211&lt;&gt;0,IF(AG211="○","入力済","未入力"),"")</f>
        <v/>
      </c>
      <c r="AS209" s="469" t="str">
        <f>IF(OR(P209="処遇加算Ⅰ",P209="処遇加算Ⅱ"),IF(OR(AH209="○",AH209="令和６年度中に満たす"),"入力済","未入力"),"")</f>
        <v/>
      </c>
      <c r="AT209" s="470" t="str">
        <f>IF(P209="処遇加算Ⅲ",IF(AI209="○","入力済","未入力"),"")</f>
        <v/>
      </c>
      <c r="AU209" s="468" t="str">
        <f>IF(P209="処遇加算Ⅰ",IF(OR(AJ209="○",AJ209="令和６年度中に満たす"),"入力済","未入力"),"")</f>
        <v/>
      </c>
      <c r="AV209" s="468" t="str">
        <f t="shared" ref="AV209" si="621">IF(OR(P210="特定加算Ⅰ",P210="特定加算Ⅱ"),1,"")</f>
        <v/>
      </c>
      <c r="AW209" s="453" t="str">
        <f>IF(P210="特定加算Ⅰ",IF(AL210="","未入力","入力済"),"")</f>
        <v/>
      </c>
      <c r="AX209" s="453" t="str">
        <f>G209</f>
        <v/>
      </c>
    </row>
    <row r="210" spans="1:50" ht="32.1" customHeight="1">
      <c r="A210" s="1275"/>
      <c r="B210" s="1212"/>
      <c r="C210" s="1212"/>
      <c r="D210" s="1212"/>
      <c r="E210" s="1212"/>
      <c r="F210" s="1212"/>
      <c r="G210" s="1215"/>
      <c r="H210" s="1215"/>
      <c r="I210" s="1215"/>
      <c r="J210" s="1215"/>
      <c r="K210" s="1215"/>
      <c r="L210" s="1218"/>
      <c r="M210" s="471" t="s">
        <v>121</v>
      </c>
      <c r="N210" s="76"/>
      <c r="O210" s="472" t="str">
        <f>IFERROR(VLOOKUP(K209,【参考】数式用!$A$5:$J$37,MATCH(N210,【参考】数式用!$B$4:$J$4,0)+1,0),"")</f>
        <v/>
      </c>
      <c r="P210" s="76"/>
      <c r="Q210" s="472" t="str">
        <f>IFERROR(VLOOKUP(K209,【参考】数式用!$A$5:$J$37,MATCH(P210,【参考】数式用!$B$4:$J$4,0)+1,0),"")</f>
        <v/>
      </c>
      <c r="R210" s="97" t="s">
        <v>15</v>
      </c>
      <c r="S210" s="473">
        <v>6</v>
      </c>
      <c r="T210" s="98" t="s">
        <v>10</v>
      </c>
      <c r="U210" s="58">
        <v>4</v>
      </c>
      <c r="V210" s="98" t="s">
        <v>38</v>
      </c>
      <c r="W210" s="473">
        <v>6</v>
      </c>
      <c r="X210" s="98" t="s">
        <v>10</v>
      </c>
      <c r="Y210" s="58">
        <v>5</v>
      </c>
      <c r="Z210" s="98" t="s">
        <v>13</v>
      </c>
      <c r="AA210" s="474" t="s">
        <v>20</v>
      </c>
      <c r="AB210" s="475">
        <f t="shared" si="461"/>
        <v>2</v>
      </c>
      <c r="AC210" s="98" t="s">
        <v>33</v>
      </c>
      <c r="AD210" s="476" t="str">
        <f t="shared" ref="AD210" si="622">IFERROR(ROUNDDOWN(ROUND(L209*Q210,0),0)*AB210,"")</f>
        <v/>
      </c>
      <c r="AE210" s="477" t="str">
        <f t="shared" si="512"/>
        <v/>
      </c>
      <c r="AF210" s="478"/>
      <c r="AG210" s="363"/>
      <c r="AH210" s="364"/>
      <c r="AI210" s="365"/>
      <c r="AJ210" s="366"/>
      <c r="AK210" s="367"/>
      <c r="AL210" s="368"/>
      <c r="AM210" s="479" t="str">
        <f t="shared" ref="AM210" si="623">IF(AO209="","",IF(OR(Y209=4,Y210=4,Y211=4),"！加算の要件上は問題ありませんが、算定期間の終わりが令和６年５月になっていません。区分変更の場合は、「基本情報入力シート」で同じ事業所を２行に分けて記入してください。",""))</f>
        <v/>
      </c>
      <c r="AN210" s="480"/>
      <c r="AO210" s="467" t="str">
        <f>IF(K209&lt;&gt;"","P列・R列に色付け","")</f>
        <v/>
      </c>
      <c r="AX210" s="453" t="str">
        <f>G209</f>
        <v/>
      </c>
    </row>
    <row r="211" spans="1:50" ht="32.1" customHeight="1" thickBot="1">
      <c r="A211" s="1276"/>
      <c r="B211" s="1213"/>
      <c r="C211" s="1213"/>
      <c r="D211" s="1213"/>
      <c r="E211" s="1213"/>
      <c r="F211" s="1213"/>
      <c r="G211" s="1216"/>
      <c r="H211" s="1216"/>
      <c r="I211" s="1216"/>
      <c r="J211" s="1216"/>
      <c r="K211" s="1216"/>
      <c r="L211" s="1219"/>
      <c r="M211" s="481" t="s">
        <v>114</v>
      </c>
      <c r="N211" s="79"/>
      <c r="O211" s="482" t="str">
        <f>IFERROR(VLOOKUP(K209,【参考】数式用!$A$5:$J$37,MATCH(N211,【参考】数式用!$B$4:$J$4,0)+1,0),"")</f>
        <v/>
      </c>
      <c r="P211" s="77"/>
      <c r="Q211" s="482" t="str">
        <f>IFERROR(VLOOKUP(K209,【参考】数式用!$A$5:$J$37,MATCH(P211,【参考】数式用!$B$4:$J$4,0)+1,0),"")</f>
        <v/>
      </c>
      <c r="R211" s="483" t="s">
        <v>15</v>
      </c>
      <c r="S211" s="484">
        <v>6</v>
      </c>
      <c r="T211" s="485" t="s">
        <v>10</v>
      </c>
      <c r="U211" s="59">
        <v>4</v>
      </c>
      <c r="V211" s="485" t="s">
        <v>38</v>
      </c>
      <c r="W211" s="484">
        <v>6</v>
      </c>
      <c r="X211" s="485" t="s">
        <v>10</v>
      </c>
      <c r="Y211" s="59">
        <v>5</v>
      </c>
      <c r="Z211" s="485" t="s">
        <v>13</v>
      </c>
      <c r="AA211" s="486" t="s">
        <v>20</v>
      </c>
      <c r="AB211" s="487">
        <f t="shared" si="461"/>
        <v>2</v>
      </c>
      <c r="AC211" s="485" t="s">
        <v>33</v>
      </c>
      <c r="AD211" s="488" t="str">
        <f t="shared" ref="AD211" si="624">IFERROR(ROUNDDOWN(ROUND(L209*Q211,0),0)*AB211,"")</f>
        <v/>
      </c>
      <c r="AE211" s="489" t="str">
        <f t="shared" si="515"/>
        <v/>
      </c>
      <c r="AF211" s="490">
        <f t="shared" si="554"/>
        <v>0</v>
      </c>
      <c r="AG211" s="369"/>
      <c r="AH211" s="370"/>
      <c r="AI211" s="371"/>
      <c r="AJ211" s="372"/>
      <c r="AK211" s="373"/>
      <c r="AL211" s="374"/>
      <c r="AM211" s="491" t="str">
        <f t="shared" ref="AM211" si="625">IF(AO209="","",IF(OR(N209="",AND(N211="ベア加算なし",P211="ベア加算",AG211=""),AND(OR(P209="処遇加算Ⅰ",P209="処遇加算Ⅱ"),AH209=""),AND(P209="処遇加算Ⅲ",AI209=""),AND(P209="処遇加算Ⅰ",AJ209=""),AND(OR(P210="特定加算Ⅰ",P210="特定加算Ⅱ"),AK210=""),AND(P210="特定加算Ⅰ",AL210="")),"！記入が必要な欄（緑色、水色、黄色のセル）に空欄があります。空欄を埋めてください。",""))</f>
        <v/>
      </c>
      <c r="AO211" s="492" t="str">
        <f>IF(K209&lt;&gt;"","P列・R列に色付け","")</f>
        <v/>
      </c>
      <c r="AP211" s="493"/>
      <c r="AQ211" s="493"/>
      <c r="AW211" s="494"/>
      <c r="AX211" s="453" t="str">
        <f>G209</f>
        <v/>
      </c>
    </row>
    <row r="212" spans="1:50" ht="32.1" customHeight="1">
      <c r="A212" s="1274">
        <v>67</v>
      </c>
      <c r="B212" s="1211" t="str">
        <f>IF(基本情報入力シート!C120="","",基本情報入力シート!C120)</f>
        <v/>
      </c>
      <c r="C212" s="1211"/>
      <c r="D212" s="1211"/>
      <c r="E212" s="1211"/>
      <c r="F212" s="1211"/>
      <c r="G212" s="1214" t="str">
        <f>IF(基本情報入力シート!M120="","",基本情報入力シート!M120)</f>
        <v/>
      </c>
      <c r="H212" s="1214" t="str">
        <f>IF(基本情報入力シート!R120="","",基本情報入力シート!R120)</f>
        <v/>
      </c>
      <c r="I212" s="1214" t="str">
        <f>IF(基本情報入力シート!W120="","",基本情報入力シート!W120)</f>
        <v/>
      </c>
      <c r="J212" s="1214" t="str">
        <f>IF(基本情報入力シート!X120="","",基本情報入力シート!X120)</f>
        <v/>
      </c>
      <c r="K212" s="1214" t="str">
        <f>IF(基本情報入力シート!Y120="","",基本情報入力シート!Y120)</f>
        <v/>
      </c>
      <c r="L212" s="1217" t="str">
        <f>IF(基本情報入力シート!AB120="","",基本情報入力シート!AB120)</f>
        <v/>
      </c>
      <c r="M212" s="457" t="s">
        <v>132</v>
      </c>
      <c r="N212" s="75"/>
      <c r="O212" s="458" t="str">
        <f>IFERROR(VLOOKUP(K212,【参考】数式用!$A$5:$J$37,MATCH(N212,【参考】数式用!$B$4:$J$4,0)+1,0),"")</f>
        <v/>
      </c>
      <c r="P212" s="75"/>
      <c r="Q212" s="458" t="str">
        <f>IFERROR(VLOOKUP(K212,【参考】数式用!$A$5:$J$37,MATCH(P212,【参考】数式用!$B$4:$J$4,0)+1,0),"")</f>
        <v/>
      </c>
      <c r="R212" s="459" t="s">
        <v>15</v>
      </c>
      <c r="S212" s="460">
        <v>6</v>
      </c>
      <c r="T212" s="126" t="s">
        <v>10</v>
      </c>
      <c r="U212" s="39">
        <v>4</v>
      </c>
      <c r="V212" s="126" t="s">
        <v>38</v>
      </c>
      <c r="W212" s="460">
        <v>6</v>
      </c>
      <c r="X212" s="126" t="s">
        <v>10</v>
      </c>
      <c r="Y212" s="39">
        <v>5</v>
      </c>
      <c r="Z212" s="126" t="s">
        <v>13</v>
      </c>
      <c r="AA212" s="461" t="s">
        <v>20</v>
      </c>
      <c r="AB212" s="462">
        <f t="shared" si="461"/>
        <v>2</v>
      </c>
      <c r="AC212" s="126" t="s">
        <v>33</v>
      </c>
      <c r="AD212" s="463" t="str">
        <f t="shared" ref="AD212" si="626">IFERROR(ROUNDDOWN(ROUND(L212*Q212,0),0)*AB212,"")</f>
        <v/>
      </c>
      <c r="AE212" s="464" t="str">
        <f t="shared" ref="AE212" si="627">IFERROR(ROUNDDOWN(ROUND(L212*(Q212-O212),0),0)*AB212,"")</f>
        <v/>
      </c>
      <c r="AF212" s="465"/>
      <c r="AG212" s="375"/>
      <c r="AH212" s="383"/>
      <c r="AI212" s="380"/>
      <c r="AJ212" s="381"/>
      <c r="AK212" s="361"/>
      <c r="AL212" s="362"/>
      <c r="AM212" s="466" t="str">
        <f t="shared" ref="AM212" si="628">IF(AO212="","",IF(Q212&lt;O212,"！加算の要件上は問題ありませんが、令和６年３月と比較して４・５月に加算率が下がる計画になっています。",""))</f>
        <v/>
      </c>
      <c r="AO212" s="467" t="str">
        <f>IF(K212&lt;&gt;"","P列・R列に色付け","")</f>
        <v/>
      </c>
      <c r="AP212" s="468" t="str">
        <f>IFERROR(VLOOKUP(K212,【参考】数式用!$AH$2:$AI$34,2,FALSE),"")</f>
        <v/>
      </c>
      <c r="AQ212" s="470" t="str">
        <f>P212&amp;P213&amp;P214</f>
        <v/>
      </c>
      <c r="AR212" s="468" t="str">
        <f t="shared" ref="AR212" si="629">IF(AF214&lt;&gt;0,IF(AG214="○","入力済","未入力"),"")</f>
        <v/>
      </c>
      <c r="AS212" s="469" t="str">
        <f>IF(OR(P212="処遇加算Ⅰ",P212="処遇加算Ⅱ"),IF(OR(AH212="○",AH212="令和６年度中に満たす"),"入力済","未入力"),"")</f>
        <v/>
      </c>
      <c r="AT212" s="470" t="str">
        <f>IF(P212="処遇加算Ⅲ",IF(AI212="○","入力済","未入力"),"")</f>
        <v/>
      </c>
      <c r="AU212" s="468" t="str">
        <f>IF(P212="処遇加算Ⅰ",IF(OR(AJ212="○",AJ212="令和６年度中に満たす"),"入力済","未入力"),"")</f>
        <v/>
      </c>
      <c r="AV212" s="468" t="str">
        <f t="shared" ref="AV212" si="630">IF(OR(P213="特定加算Ⅰ",P213="特定加算Ⅱ"),1,"")</f>
        <v/>
      </c>
      <c r="AW212" s="453" t="str">
        <f>IF(P213="特定加算Ⅰ",IF(AL213="","未入力","入力済"),"")</f>
        <v/>
      </c>
      <c r="AX212" s="453" t="str">
        <f>G212</f>
        <v/>
      </c>
    </row>
    <row r="213" spans="1:50" ht="32.1" customHeight="1">
      <c r="A213" s="1275"/>
      <c r="B213" s="1212"/>
      <c r="C213" s="1212"/>
      <c r="D213" s="1212"/>
      <c r="E213" s="1212"/>
      <c r="F213" s="1212"/>
      <c r="G213" s="1215"/>
      <c r="H213" s="1215"/>
      <c r="I213" s="1215"/>
      <c r="J213" s="1215"/>
      <c r="K213" s="1215"/>
      <c r="L213" s="1218"/>
      <c r="M213" s="471" t="s">
        <v>121</v>
      </c>
      <c r="N213" s="76"/>
      <c r="O213" s="472" t="str">
        <f>IFERROR(VLOOKUP(K212,【参考】数式用!$A$5:$J$37,MATCH(N213,【参考】数式用!$B$4:$J$4,0)+1,0),"")</f>
        <v/>
      </c>
      <c r="P213" s="76"/>
      <c r="Q213" s="472" t="str">
        <f>IFERROR(VLOOKUP(K212,【参考】数式用!$A$5:$J$37,MATCH(P213,【参考】数式用!$B$4:$J$4,0)+1,0),"")</f>
        <v/>
      </c>
      <c r="R213" s="97" t="s">
        <v>15</v>
      </c>
      <c r="S213" s="473">
        <v>6</v>
      </c>
      <c r="T213" s="98" t="s">
        <v>10</v>
      </c>
      <c r="U213" s="58">
        <v>4</v>
      </c>
      <c r="V213" s="98" t="s">
        <v>38</v>
      </c>
      <c r="W213" s="473">
        <v>6</v>
      </c>
      <c r="X213" s="98" t="s">
        <v>10</v>
      </c>
      <c r="Y213" s="58">
        <v>5</v>
      </c>
      <c r="Z213" s="98" t="s">
        <v>13</v>
      </c>
      <c r="AA213" s="474" t="s">
        <v>20</v>
      </c>
      <c r="AB213" s="475">
        <f t="shared" si="461"/>
        <v>2</v>
      </c>
      <c r="AC213" s="98" t="s">
        <v>33</v>
      </c>
      <c r="AD213" s="476" t="str">
        <f t="shared" ref="AD213" si="631">IFERROR(ROUNDDOWN(ROUND(L212*Q213,0),0)*AB213,"")</f>
        <v/>
      </c>
      <c r="AE213" s="477" t="str">
        <f t="shared" ref="AE213" si="632">IFERROR(ROUNDDOWN(ROUND(L212*(Q213-O213),0),0)*AB213,"")</f>
        <v/>
      </c>
      <c r="AF213" s="478"/>
      <c r="AG213" s="363"/>
      <c r="AH213" s="364"/>
      <c r="AI213" s="365"/>
      <c r="AJ213" s="366"/>
      <c r="AK213" s="367"/>
      <c r="AL213" s="368"/>
      <c r="AM213" s="479" t="str">
        <f t="shared" ref="AM213" si="633">IF(AO212="","",IF(OR(Y212=4,Y213=4,Y214=4),"！加算の要件上は問題ありませんが、算定期間の終わりが令和６年５月になっていません。区分変更の場合は、「基本情報入力シート」で同じ事業所を２行に分けて記入してください。",""))</f>
        <v/>
      </c>
      <c r="AN213" s="480"/>
      <c r="AO213" s="467" t="str">
        <f>IF(K212&lt;&gt;"","P列・R列に色付け","")</f>
        <v/>
      </c>
      <c r="AX213" s="453" t="str">
        <f>G212</f>
        <v/>
      </c>
    </row>
    <row r="214" spans="1:50" ht="32.1" customHeight="1" thickBot="1">
      <c r="A214" s="1276"/>
      <c r="B214" s="1213"/>
      <c r="C214" s="1213"/>
      <c r="D214" s="1213"/>
      <c r="E214" s="1213"/>
      <c r="F214" s="1213"/>
      <c r="G214" s="1216"/>
      <c r="H214" s="1216"/>
      <c r="I214" s="1216"/>
      <c r="J214" s="1216"/>
      <c r="K214" s="1216"/>
      <c r="L214" s="1219"/>
      <c r="M214" s="481" t="s">
        <v>114</v>
      </c>
      <c r="N214" s="79"/>
      <c r="O214" s="482" t="str">
        <f>IFERROR(VLOOKUP(K212,【参考】数式用!$A$5:$J$37,MATCH(N214,【参考】数式用!$B$4:$J$4,0)+1,0),"")</f>
        <v/>
      </c>
      <c r="P214" s="77"/>
      <c r="Q214" s="482" t="str">
        <f>IFERROR(VLOOKUP(K212,【参考】数式用!$A$5:$J$37,MATCH(P214,【参考】数式用!$B$4:$J$4,0)+1,0),"")</f>
        <v/>
      </c>
      <c r="R214" s="483" t="s">
        <v>15</v>
      </c>
      <c r="S214" s="484">
        <v>6</v>
      </c>
      <c r="T214" s="485" t="s">
        <v>10</v>
      </c>
      <c r="U214" s="59">
        <v>4</v>
      </c>
      <c r="V214" s="485" t="s">
        <v>38</v>
      </c>
      <c r="W214" s="484">
        <v>6</v>
      </c>
      <c r="X214" s="485" t="s">
        <v>10</v>
      </c>
      <c r="Y214" s="59">
        <v>5</v>
      </c>
      <c r="Z214" s="485" t="s">
        <v>13</v>
      </c>
      <c r="AA214" s="486" t="s">
        <v>20</v>
      </c>
      <c r="AB214" s="487">
        <f t="shared" si="461"/>
        <v>2</v>
      </c>
      <c r="AC214" s="485" t="s">
        <v>33</v>
      </c>
      <c r="AD214" s="488" t="str">
        <f t="shared" ref="AD214" si="634">IFERROR(ROUNDDOWN(ROUND(L212*Q214,0),0)*AB214,"")</f>
        <v/>
      </c>
      <c r="AE214" s="489" t="str">
        <f t="shared" ref="AE214" si="635">IFERROR(ROUNDDOWN(ROUND(L212*(Q214-O214),0),0)*AB214,"")</f>
        <v/>
      </c>
      <c r="AF214" s="490">
        <f t="shared" si="554"/>
        <v>0</v>
      </c>
      <c r="AG214" s="369"/>
      <c r="AH214" s="370"/>
      <c r="AI214" s="371"/>
      <c r="AJ214" s="372"/>
      <c r="AK214" s="373"/>
      <c r="AL214" s="374"/>
      <c r="AM214" s="491" t="str">
        <f t="shared" ref="AM214" si="636">IF(AO212="","",IF(OR(N212="",AND(N214="ベア加算なし",P214="ベア加算",AG214=""),AND(OR(P212="処遇加算Ⅰ",P212="処遇加算Ⅱ"),AH212=""),AND(P212="処遇加算Ⅲ",AI212=""),AND(P212="処遇加算Ⅰ",AJ212=""),AND(OR(P213="特定加算Ⅰ",P213="特定加算Ⅱ"),AK213=""),AND(P213="特定加算Ⅰ",AL213="")),"！記入が必要な欄（緑色、水色、黄色のセル）に空欄があります。空欄を埋めてください。",""))</f>
        <v/>
      </c>
      <c r="AO214" s="492" t="str">
        <f>IF(K212&lt;&gt;"","P列・R列に色付け","")</f>
        <v/>
      </c>
      <c r="AP214" s="493"/>
      <c r="AQ214" s="493"/>
      <c r="AW214" s="494"/>
      <c r="AX214" s="453" t="str">
        <f>G212</f>
        <v/>
      </c>
    </row>
    <row r="215" spans="1:50" ht="32.1" customHeight="1">
      <c r="A215" s="1274">
        <v>68</v>
      </c>
      <c r="B215" s="1211" t="str">
        <f>IF(基本情報入力シート!C121="","",基本情報入力シート!C121)</f>
        <v/>
      </c>
      <c r="C215" s="1211"/>
      <c r="D215" s="1211"/>
      <c r="E215" s="1211"/>
      <c r="F215" s="1211"/>
      <c r="G215" s="1214" t="str">
        <f>IF(基本情報入力シート!M121="","",基本情報入力シート!M121)</f>
        <v/>
      </c>
      <c r="H215" s="1214" t="str">
        <f>IF(基本情報入力シート!R121="","",基本情報入力シート!R121)</f>
        <v/>
      </c>
      <c r="I215" s="1214" t="str">
        <f>IF(基本情報入力シート!W121="","",基本情報入力シート!W121)</f>
        <v/>
      </c>
      <c r="J215" s="1214" t="str">
        <f>IF(基本情報入力シート!X121="","",基本情報入力シート!X121)</f>
        <v/>
      </c>
      <c r="K215" s="1214" t="str">
        <f>IF(基本情報入力シート!Y121="","",基本情報入力シート!Y121)</f>
        <v/>
      </c>
      <c r="L215" s="1217" t="str">
        <f>IF(基本情報入力シート!AB121="","",基本情報入力シート!AB121)</f>
        <v/>
      </c>
      <c r="M215" s="457" t="s">
        <v>132</v>
      </c>
      <c r="N215" s="75"/>
      <c r="O215" s="458" t="str">
        <f>IFERROR(VLOOKUP(K215,【参考】数式用!$A$5:$J$37,MATCH(N215,【参考】数式用!$B$4:$J$4,0)+1,0),"")</f>
        <v/>
      </c>
      <c r="P215" s="75"/>
      <c r="Q215" s="458" t="str">
        <f>IFERROR(VLOOKUP(K215,【参考】数式用!$A$5:$J$37,MATCH(P215,【参考】数式用!$B$4:$J$4,0)+1,0),"")</f>
        <v/>
      </c>
      <c r="R215" s="459" t="s">
        <v>15</v>
      </c>
      <c r="S215" s="460">
        <v>6</v>
      </c>
      <c r="T215" s="126" t="s">
        <v>10</v>
      </c>
      <c r="U215" s="39">
        <v>4</v>
      </c>
      <c r="V215" s="126" t="s">
        <v>38</v>
      </c>
      <c r="W215" s="460">
        <v>6</v>
      </c>
      <c r="X215" s="126" t="s">
        <v>10</v>
      </c>
      <c r="Y215" s="39">
        <v>5</v>
      </c>
      <c r="Z215" s="126" t="s">
        <v>13</v>
      </c>
      <c r="AA215" s="461" t="s">
        <v>20</v>
      </c>
      <c r="AB215" s="462">
        <f t="shared" si="461"/>
        <v>2</v>
      </c>
      <c r="AC215" s="126" t="s">
        <v>33</v>
      </c>
      <c r="AD215" s="463" t="str">
        <f t="shared" ref="AD215" si="637">IFERROR(ROUNDDOWN(ROUND(L215*Q215,0),0)*AB215,"")</f>
        <v/>
      </c>
      <c r="AE215" s="464" t="str">
        <f t="shared" si="496"/>
        <v/>
      </c>
      <c r="AF215" s="465"/>
      <c r="AG215" s="375"/>
      <c r="AH215" s="383"/>
      <c r="AI215" s="380"/>
      <c r="AJ215" s="381"/>
      <c r="AK215" s="361"/>
      <c r="AL215" s="362"/>
      <c r="AM215" s="466" t="str">
        <f t="shared" ref="AM215" si="638">IF(AO215="","",IF(Q215&lt;O215,"！加算の要件上は問題ありませんが、令和６年３月と比較して４・５月に加算率が下がる計画になっています。",""))</f>
        <v/>
      </c>
      <c r="AO215" s="467" t="str">
        <f>IF(K215&lt;&gt;"","P列・R列に色付け","")</f>
        <v/>
      </c>
      <c r="AP215" s="468" t="str">
        <f>IFERROR(VLOOKUP(K215,【参考】数式用!$AH$2:$AI$34,2,FALSE),"")</f>
        <v/>
      </c>
      <c r="AQ215" s="470" t="str">
        <f>P215&amp;P216&amp;P217</f>
        <v/>
      </c>
      <c r="AR215" s="468" t="str">
        <f t="shared" ref="AR215" si="639">IF(AF217&lt;&gt;0,IF(AG217="○","入力済","未入力"),"")</f>
        <v/>
      </c>
      <c r="AS215" s="469" t="str">
        <f>IF(OR(P215="処遇加算Ⅰ",P215="処遇加算Ⅱ"),IF(OR(AH215="○",AH215="令和６年度中に満たす"),"入力済","未入力"),"")</f>
        <v/>
      </c>
      <c r="AT215" s="470" t="str">
        <f>IF(P215="処遇加算Ⅲ",IF(AI215="○","入力済","未入力"),"")</f>
        <v/>
      </c>
      <c r="AU215" s="468" t="str">
        <f>IF(P215="処遇加算Ⅰ",IF(OR(AJ215="○",AJ215="令和６年度中に満たす"),"入力済","未入力"),"")</f>
        <v/>
      </c>
      <c r="AV215" s="468" t="str">
        <f t="shared" ref="AV215" si="640">IF(OR(P216="特定加算Ⅰ",P216="特定加算Ⅱ"),1,"")</f>
        <v/>
      </c>
      <c r="AW215" s="453" t="str">
        <f>IF(P216="特定加算Ⅰ",IF(AL216="","未入力","入力済"),"")</f>
        <v/>
      </c>
      <c r="AX215" s="453" t="str">
        <f>G215</f>
        <v/>
      </c>
    </row>
    <row r="216" spans="1:50" ht="32.1" customHeight="1">
      <c r="A216" s="1275"/>
      <c r="B216" s="1212"/>
      <c r="C216" s="1212"/>
      <c r="D216" s="1212"/>
      <c r="E216" s="1212"/>
      <c r="F216" s="1212"/>
      <c r="G216" s="1215"/>
      <c r="H216" s="1215"/>
      <c r="I216" s="1215"/>
      <c r="J216" s="1215"/>
      <c r="K216" s="1215"/>
      <c r="L216" s="1218"/>
      <c r="M216" s="471" t="s">
        <v>121</v>
      </c>
      <c r="N216" s="76"/>
      <c r="O216" s="472" t="str">
        <f>IFERROR(VLOOKUP(K215,【参考】数式用!$A$5:$J$37,MATCH(N216,【参考】数式用!$B$4:$J$4,0)+1,0),"")</f>
        <v/>
      </c>
      <c r="P216" s="76"/>
      <c r="Q216" s="472" t="str">
        <f>IFERROR(VLOOKUP(K215,【参考】数式用!$A$5:$J$37,MATCH(P216,【参考】数式用!$B$4:$J$4,0)+1,0),"")</f>
        <v/>
      </c>
      <c r="R216" s="97" t="s">
        <v>15</v>
      </c>
      <c r="S216" s="473">
        <v>6</v>
      </c>
      <c r="T216" s="98" t="s">
        <v>10</v>
      </c>
      <c r="U216" s="58">
        <v>4</v>
      </c>
      <c r="V216" s="98" t="s">
        <v>38</v>
      </c>
      <c r="W216" s="473">
        <v>6</v>
      </c>
      <c r="X216" s="98" t="s">
        <v>10</v>
      </c>
      <c r="Y216" s="58">
        <v>5</v>
      </c>
      <c r="Z216" s="98" t="s">
        <v>13</v>
      </c>
      <c r="AA216" s="474" t="s">
        <v>20</v>
      </c>
      <c r="AB216" s="475">
        <f t="shared" si="461"/>
        <v>2</v>
      </c>
      <c r="AC216" s="98" t="s">
        <v>33</v>
      </c>
      <c r="AD216" s="476" t="str">
        <f t="shared" ref="AD216" si="641">IFERROR(ROUNDDOWN(ROUND(L215*Q216,0),0)*AB216,"")</f>
        <v/>
      </c>
      <c r="AE216" s="477" t="str">
        <f t="shared" si="501"/>
        <v/>
      </c>
      <c r="AF216" s="478"/>
      <c r="AG216" s="363"/>
      <c r="AH216" s="364"/>
      <c r="AI216" s="365"/>
      <c r="AJ216" s="366"/>
      <c r="AK216" s="367"/>
      <c r="AL216" s="368"/>
      <c r="AM216" s="479" t="str">
        <f t="shared" ref="AM216" si="642">IF(AO215="","",IF(OR(Y215=4,Y216=4,Y217=4),"！加算の要件上は問題ありませんが、算定期間の終わりが令和６年５月になっていません。区分変更の場合は、「基本情報入力シート」で同じ事業所を２行に分けて記入してください。",""))</f>
        <v/>
      </c>
      <c r="AN216" s="480"/>
      <c r="AO216" s="467" t="str">
        <f>IF(K215&lt;&gt;"","P列・R列に色付け","")</f>
        <v/>
      </c>
      <c r="AX216" s="453" t="str">
        <f>G215</f>
        <v/>
      </c>
    </row>
    <row r="217" spans="1:50" ht="32.1" customHeight="1" thickBot="1">
      <c r="A217" s="1276"/>
      <c r="B217" s="1213"/>
      <c r="C217" s="1213"/>
      <c r="D217" s="1213"/>
      <c r="E217" s="1213"/>
      <c r="F217" s="1213"/>
      <c r="G217" s="1216"/>
      <c r="H217" s="1216"/>
      <c r="I217" s="1216"/>
      <c r="J217" s="1216"/>
      <c r="K217" s="1216"/>
      <c r="L217" s="1219"/>
      <c r="M217" s="481" t="s">
        <v>114</v>
      </c>
      <c r="N217" s="79"/>
      <c r="O217" s="482" t="str">
        <f>IFERROR(VLOOKUP(K215,【参考】数式用!$A$5:$J$37,MATCH(N217,【参考】数式用!$B$4:$J$4,0)+1,0),"")</f>
        <v/>
      </c>
      <c r="P217" s="77"/>
      <c r="Q217" s="482" t="str">
        <f>IFERROR(VLOOKUP(K215,【参考】数式用!$A$5:$J$37,MATCH(P217,【参考】数式用!$B$4:$J$4,0)+1,0),"")</f>
        <v/>
      </c>
      <c r="R217" s="483" t="s">
        <v>15</v>
      </c>
      <c r="S217" s="484">
        <v>6</v>
      </c>
      <c r="T217" s="485" t="s">
        <v>10</v>
      </c>
      <c r="U217" s="59">
        <v>4</v>
      </c>
      <c r="V217" s="485" t="s">
        <v>38</v>
      </c>
      <c r="W217" s="484">
        <v>6</v>
      </c>
      <c r="X217" s="485" t="s">
        <v>10</v>
      </c>
      <c r="Y217" s="59">
        <v>5</v>
      </c>
      <c r="Z217" s="485" t="s">
        <v>13</v>
      </c>
      <c r="AA217" s="486" t="s">
        <v>20</v>
      </c>
      <c r="AB217" s="487">
        <f t="shared" si="461"/>
        <v>2</v>
      </c>
      <c r="AC217" s="485" t="s">
        <v>33</v>
      </c>
      <c r="AD217" s="488" t="str">
        <f t="shared" ref="AD217" si="643">IFERROR(ROUNDDOWN(ROUND(L215*Q217,0),0)*AB217,"")</f>
        <v/>
      </c>
      <c r="AE217" s="489" t="str">
        <f t="shared" si="504"/>
        <v/>
      </c>
      <c r="AF217" s="490">
        <f t="shared" si="554"/>
        <v>0</v>
      </c>
      <c r="AG217" s="369"/>
      <c r="AH217" s="370"/>
      <c r="AI217" s="371"/>
      <c r="AJ217" s="372"/>
      <c r="AK217" s="373"/>
      <c r="AL217" s="374"/>
      <c r="AM217" s="491" t="str">
        <f t="shared" ref="AM217" si="644">IF(AO215="","",IF(OR(N215="",AND(N217="ベア加算なし",P217="ベア加算",AG217=""),AND(OR(P215="処遇加算Ⅰ",P215="処遇加算Ⅱ"),AH215=""),AND(P215="処遇加算Ⅲ",AI215=""),AND(P215="処遇加算Ⅰ",AJ215=""),AND(OR(P216="特定加算Ⅰ",P216="特定加算Ⅱ"),AK216=""),AND(P216="特定加算Ⅰ",AL216="")),"！記入が必要な欄（緑色、水色、黄色のセル）に空欄があります。空欄を埋めてください。",""))</f>
        <v/>
      </c>
      <c r="AO217" s="492" t="str">
        <f>IF(K215&lt;&gt;"","P列・R列に色付け","")</f>
        <v/>
      </c>
      <c r="AP217" s="493"/>
      <c r="AQ217" s="493"/>
      <c r="AW217" s="494"/>
      <c r="AX217" s="453" t="str">
        <f>G215</f>
        <v/>
      </c>
    </row>
    <row r="218" spans="1:50" ht="32.1" customHeight="1">
      <c r="A218" s="1274">
        <v>69</v>
      </c>
      <c r="B218" s="1211" t="str">
        <f>IF(基本情報入力シート!C122="","",基本情報入力シート!C122)</f>
        <v/>
      </c>
      <c r="C218" s="1211"/>
      <c r="D218" s="1211"/>
      <c r="E218" s="1211"/>
      <c r="F218" s="1211"/>
      <c r="G218" s="1214" t="str">
        <f>IF(基本情報入力シート!M122="","",基本情報入力シート!M122)</f>
        <v/>
      </c>
      <c r="H218" s="1214" t="str">
        <f>IF(基本情報入力シート!R122="","",基本情報入力シート!R122)</f>
        <v/>
      </c>
      <c r="I218" s="1214" t="str">
        <f>IF(基本情報入力シート!W122="","",基本情報入力シート!W122)</f>
        <v/>
      </c>
      <c r="J218" s="1214" t="str">
        <f>IF(基本情報入力シート!X122="","",基本情報入力シート!X122)</f>
        <v/>
      </c>
      <c r="K218" s="1214" t="str">
        <f>IF(基本情報入力シート!Y122="","",基本情報入力シート!Y122)</f>
        <v/>
      </c>
      <c r="L218" s="1217" t="str">
        <f>IF(基本情報入力シート!AB122="","",基本情報入力シート!AB122)</f>
        <v/>
      </c>
      <c r="M218" s="457" t="s">
        <v>132</v>
      </c>
      <c r="N218" s="75"/>
      <c r="O218" s="458" t="str">
        <f>IFERROR(VLOOKUP(K218,【参考】数式用!$A$5:$J$37,MATCH(N218,【参考】数式用!$B$4:$J$4,0)+1,0),"")</f>
        <v/>
      </c>
      <c r="P218" s="75"/>
      <c r="Q218" s="458" t="str">
        <f>IFERROR(VLOOKUP(K218,【参考】数式用!$A$5:$J$37,MATCH(P218,【参考】数式用!$B$4:$J$4,0)+1,0),"")</f>
        <v/>
      </c>
      <c r="R218" s="459" t="s">
        <v>15</v>
      </c>
      <c r="S218" s="460">
        <v>6</v>
      </c>
      <c r="T218" s="126" t="s">
        <v>10</v>
      </c>
      <c r="U218" s="39">
        <v>4</v>
      </c>
      <c r="V218" s="126" t="s">
        <v>38</v>
      </c>
      <c r="W218" s="460">
        <v>6</v>
      </c>
      <c r="X218" s="126" t="s">
        <v>10</v>
      </c>
      <c r="Y218" s="39">
        <v>5</v>
      </c>
      <c r="Z218" s="126" t="s">
        <v>13</v>
      </c>
      <c r="AA218" s="461" t="s">
        <v>20</v>
      </c>
      <c r="AB218" s="462">
        <f t="shared" si="461"/>
        <v>2</v>
      </c>
      <c r="AC218" s="126" t="s">
        <v>33</v>
      </c>
      <c r="AD218" s="463" t="str">
        <f t="shared" ref="AD218" si="645">IFERROR(ROUNDDOWN(ROUND(L218*Q218,0),0)*AB218,"")</f>
        <v/>
      </c>
      <c r="AE218" s="464" t="str">
        <f t="shared" si="507"/>
        <v/>
      </c>
      <c r="AF218" s="465"/>
      <c r="AG218" s="375"/>
      <c r="AH218" s="383"/>
      <c r="AI218" s="380"/>
      <c r="AJ218" s="381"/>
      <c r="AK218" s="361"/>
      <c r="AL218" s="362"/>
      <c r="AM218" s="466" t="str">
        <f t="shared" ref="AM218" si="646">IF(AO218="","",IF(Q218&lt;O218,"！加算の要件上は問題ありませんが、令和６年３月と比較して４・５月に加算率が下がる計画になっています。",""))</f>
        <v/>
      </c>
      <c r="AO218" s="467" t="str">
        <f>IF(K218&lt;&gt;"","P列・R列に色付け","")</f>
        <v/>
      </c>
      <c r="AP218" s="468" t="str">
        <f>IFERROR(VLOOKUP(K218,【参考】数式用!$AH$2:$AI$34,2,FALSE),"")</f>
        <v/>
      </c>
      <c r="AQ218" s="470" t="str">
        <f>P218&amp;P219&amp;P220</f>
        <v/>
      </c>
      <c r="AR218" s="468" t="str">
        <f t="shared" ref="AR218" si="647">IF(AF220&lt;&gt;0,IF(AG220="○","入力済","未入力"),"")</f>
        <v/>
      </c>
      <c r="AS218" s="469" t="str">
        <f>IF(OR(P218="処遇加算Ⅰ",P218="処遇加算Ⅱ"),IF(OR(AH218="○",AH218="令和６年度中に満たす"),"入力済","未入力"),"")</f>
        <v/>
      </c>
      <c r="AT218" s="470" t="str">
        <f>IF(P218="処遇加算Ⅲ",IF(AI218="○","入力済","未入力"),"")</f>
        <v/>
      </c>
      <c r="AU218" s="468" t="str">
        <f>IF(P218="処遇加算Ⅰ",IF(OR(AJ218="○",AJ218="令和６年度中に満たす"),"入力済","未入力"),"")</f>
        <v/>
      </c>
      <c r="AV218" s="468" t="str">
        <f t="shared" ref="AV218" si="648">IF(OR(P219="特定加算Ⅰ",P219="特定加算Ⅱ"),1,"")</f>
        <v/>
      </c>
      <c r="AW218" s="453" t="str">
        <f>IF(P219="特定加算Ⅰ",IF(AL219="","未入力","入力済"),"")</f>
        <v/>
      </c>
      <c r="AX218" s="453" t="str">
        <f>G218</f>
        <v/>
      </c>
    </row>
    <row r="219" spans="1:50" ht="32.1" customHeight="1">
      <c r="A219" s="1275"/>
      <c r="B219" s="1212"/>
      <c r="C219" s="1212"/>
      <c r="D219" s="1212"/>
      <c r="E219" s="1212"/>
      <c r="F219" s="1212"/>
      <c r="G219" s="1215"/>
      <c r="H219" s="1215"/>
      <c r="I219" s="1215"/>
      <c r="J219" s="1215"/>
      <c r="K219" s="1215"/>
      <c r="L219" s="1218"/>
      <c r="M219" s="471" t="s">
        <v>121</v>
      </c>
      <c r="N219" s="76"/>
      <c r="O219" s="472" t="str">
        <f>IFERROR(VLOOKUP(K218,【参考】数式用!$A$5:$J$37,MATCH(N219,【参考】数式用!$B$4:$J$4,0)+1,0),"")</f>
        <v/>
      </c>
      <c r="P219" s="76"/>
      <c r="Q219" s="472" t="str">
        <f>IFERROR(VLOOKUP(K218,【参考】数式用!$A$5:$J$37,MATCH(P219,【参考】数式用!$B$4:$J$4,0)+1,0),"")</f>
        <v/>
      </c>
      <c r="R219" s="97" t="s">
        <v>15</v>
      </c>
      <c r="S219" s="473">
        <v>6</v>
      </c>
      <c r="T219" s="98" t="s">
        <v>10</v>
      </c>
      <c r="U219" s="58">
        <v>4</v>
      </c>
      <c r="V219" s="98" t="s">
        <v>38</v>
      </c>
      <c r="W219" s="473">
        <v>6</v>
      </c>
      <c r="X219" s="98" t="s">
        <v>10</v>
      </c>
      <c r="Y219" s="58">
        <v>5</v>
      </c>
      <c r="Z219" s="98" t="s">
        <v>13</v>
      </c>
      <c r="AA219" s="474" t="s">
        <v>20</v>
      </c>
      <c r="AB219" s="475">
        <f t="shared" si="461"/>
        <v>2</v>
      </c>
      <c r="AC219" s="98" t="s">
        <v>33</v>
      </c>
      <c r="AD219" s="476" t="str">
        <f t="shared" ref="AD219" si="649">IFERROR(ROUNDDOWN(ROUND(L218*Q219,0),0)*AB219,"")</f>
        <v/>
      </c>
      <c r="AE219" s="477" t="str">
        <f t="shared" si="512"/>
        <v/>
      </c>
      <c r="AF219" s="478"/>
      <c r="AG219" s="363"/>
      <c r="AH219" s="364"/>
      <c r="AI219" s="365"/>
      <c r="AJ219" s="366"/>
      <c r="AK219" s="367"/>
      <c r="AL219" s="368"/>
      <c r="AM219" s="479" t="str">
        <f t="shared" ref="AM219" si="650">IF(AO218="","",IF(OR(Y218=4,Y219=4,Y220=4),"！加算の要件上は問題ありませんが、算定期間の終わりが令和６年５月になっていません。区分変更の場合は、「基本情報入力シート」で同じ事業所を２行に分けて記入してください。",""))</f>
        <v/>
      </c>
      <c r="AN219" s="480"/>
      <c r="AO219" s="467" t="str">
        <f>IF(K218&lt;&gt;"","P列・R列に色付け","")</f>
        <v/>
      </c>
      <c r="AX219" s="453" t="str">
        <f>G218</f>
        <v/>
      </c>
    </row>
    <row r="220" spans="1:50" ht="32.1" customHeight="1" thickBot="1">
      <c r="A220" s="1276"/>
      <c r="B220" s="1213"/>
      <c r="C220" s="1213"/>
      <c r="D220" s="1213"/>
      <c r="E220" s="1213"/>
      <c r="F220" s="1213"/>
      <c r="G220" s="1216"/>
      <c r="H220" s="1216"/>
      <c r="I220" s="1216"/>
      <c r="J220" s="1216"/>
      <c r="K220" s="1216"/>
      <c r="L220" s="1219"/>
      <c r="M220" s="481" t="s">
        <v>114</v>
      </c>
      <c r="N220" s="79"/>
      <c r="O220" s="482" t="str">
        <f>IFERROR(VLOOKUP(K218,【参考】数式用!$A$5:$J$37,MATCH(N220,【参考】数式用!$B$4:$J$4,0)+1,0),"")</f>
        <v/>
      </c>
      <c r="P220" s="77"/>
      <c r="Q220" s="482" t="str">
        <f>IFERROR(VLOOKUP(K218,【参考】数式用!$A$5:$J$37,MATCH(P220,【参考】数式用!$B$4:$J$4,0)+1,0),"")</f>
        <v/>
      </c>
      <c r="R220" s="483" t="s">
        <v>15</v>
      </c>
      <c r="S220" s="484">
        <v>6</v>
      </c>
      <c r="T220" s="485" t="s">
        <v>10</v>
      </c>
      <c r="U220" s="59">
        <v>4</v>
      </c>
      <c r="V220" s="485" t="s">
        <v>38</v>
      </c>
      <c r="W220" s="484">
        <v>6</v>
      </c>
      <c r="X220" s="485" t="s">
        <v>10</v>
      </c>
      <c r="Y220" s="59">
        <v>5</v>
      </c>
      <c r="Z220" s="485" t="s">
        <v>13</v>
      </c>
      <c r="AA220" s="486" t="s">
        <v>20</v>
      </c>
      <c r="AB220" s="487">
        <f t="shared" si="461"/>
        <v>2</v>
      </c>
      <c r="AC220" s="485" t="s">
        <v>33</v>
      </c>
      <c r="AD220" s="488" t="str">
        <f t="shared" ref="AD220" si="651">IFERROR(ROUNDDOWN(ROUND(L218*Q220,0),0)*AB220,"")</f>
        <v/>
      </c>
      <c r="AE220" s="489" t="str">
        <f t="shared" si="515"/>
        <v/>
      </c>
      <c r="AF220" s="490">
        <f t="shared" si="554"/>
        <v>0</v>
      </c>
      <c r="AG220" s="369"/>
      <c r="AH220" s="370"/>
      <c r="AI220" s="371"/>
      <c r="AJ220" s="372"/>
      <c r="AK220" s="373"/>
      <c r="AL220" s="374"/>
      <c r="AM220" s="491" t="str">
        <f t="shared" ref="AM220" si="652">IF(AO218="","",IF(OR(N218="",AND(N220="ベア加算なし",P220="ベア加算",AG220=""),AND(OR(P218="処遇加算Ⅰ",P218="処遇加算Ⅱ"),AH218=""),AND(P218="処遇加算Ⅲ",AI218=""),AND(P218="処遇加算Ⅰ",AJ218=""),AND(OR(P219="特定加算Ⅰ",P219="特定加算Ⅱ"),AK219=""),AND(P219="特定加算Ⅰ",AL219="")),"！記入が必要な欄（緑色、水色、黄色のセル）に空欄があります。空欄を埋めてください。",""))</f>
        <v/>
      </c>
      <c r="AO220" s="492" t="str">
        <f>IF(K218&lt;&gt;"","P列・R列に色付け","")</f>
        <v/>
      </c>
      <c r="AP220" s="493"/>
      <c r="AQ220" s="493"/>
      <c r="AW220" s="494"/>
      <c r="AX220" s="453" t="str">
        <f>G218</f>
        <v/>
      </c>
    </row>
    <row r="221" spans="1:50" ht="32.1" customHeight="1">
      <c r="A221" s="1274">
        <v>70</v>
      </c>
      <c r="B221" s="1211" t="str">
        <f>IF(基本情報入力シート!C123="","",基本情報入力シート!C123)</f>
        <v/>
      </c>
      <c r="C221" s="1211"/>
      <c r="D221" s="1211"/>
      <c r="E221" s="1211"/>
      <c r="F221" s="1211"/>
      <c r="G221" s="1214" t="str">
        <f>IF(基本情報入力シート!M123="","",基本情報入力シート!M123)</f>
        <v/>
      </c>
      <c r="H221" s="1214" t="str">
        <f>IF(基本情報入力シート!R123="","",基本情報入力シート!R123)</f>
        <v/>
      </c>
      <c r="I221" s="1214" t="str">
        <f>IF(基本情報入力シート!W123="","",基本情報入力シート!W123)</f>
        <v/>
      </c>
      <c r="J221" s="1214" t="str">
        <f>IF(基本情報入力シート!X123="","",基本情報入力シート!X123)</f>
        <v/>
      </c>
      <c r="K221" s="1214" t="str">
        <f>IF(基本情報入力シート!Y123="","",基本情報入力シート!Y123)</f>
        <v/>
      </c>
      <c r="L221" s="1217" t="str">
        <f>IF(基本情報入力シート!AB123="","",基本情報入力シート!AB123)</f>
        <v/>
      </c>
      <c r="M221" s="457" t="s">
        <v>132</v>
      </c>
      <c r="N221" s="75"/>
      <c r="O221" s="458" t="str">
        <f>IFERROR(VLOOKUP(K221,【参考】数式用!$A$5:$J$37,MATCH(N221,【参考】数式用!$B$4:$J$4,0)+1,0),"")</f>
        <v/>
      </c>
      <c r="P221" s="75"/>
      <c r="Q221" s="458" t="str">
        <f>IFERROR(VLOOKUP(K221,【参考】数式用!$A$5:$J$37,MATCH(P221,【参考】数式用!$B$4:$J$4,0)+1,0),"")</f>
        <v/>
      </c>
      <c r="R221" s="459" t="s">
        <v>15</v>
      </c>
      <c r="S221" s="460">
        <v>6</v>
      </c>
      <c r="T221" s="126" t="s">
        <v>10</v>
      </c>
      <c r="U221" s="39">
        <v>4</v>
      </c>
      <c r="V221" s="126" t="s">
        <v>38</v>
      </c>
      <c r="W221" s="460">
        <v>6</v>
      </c>
      <c r="X221" s="126" t="s">
        <v>10</v>
      </c>
      <c r="Y221" s="39">
        <v>5</v>
      </c>
      <c r="Z221" s="126" t="s">
        <v>13</v>
      </c>
      <c r="AA221" s="461" t="s">
        <v>20</v>
      </c>
      <c r="AB221" s="462">
        <f t="shared" si="461"/>
        <v>2</v>
      </c>
      <c r="AC221" s="126" t="s">
        <v>33</v>
      </c>
      <c r="AD221" s="463" t="str">
        <f t="shared" ref="AD221" si="653">IFERROR(ROUNDDOWN(ROUND(L221*Q221,0),0)*AB221,"")</f>
        <v/>
      </c>
      <c r="AE221" s="464" t="str">
        <f t="shared" ref="AE221" si="654">IFERROR(ROUNDDOWN(ROUND(L221*(Q221-O221),0),0)*AB221,"")</f>
        <v/>
      </c>
      <c r="AF221" s="465"/>
      <c r="AG221" s="375"/>
      <c r="AH221" s="383"/>
      <c r="AI221" s="380"/>
      <c r="AJ221" s="381"/>
      <c r="AK221" s="361"/>
      <c r="AL221" s="362"/>
      <c r="AM221" s="466" t="str">
        <f t="shared" ref="AM221" si="655">IF(AO221="","",IF(Q221&lt;O221,"！加算の要件上は問題ありませんが、令和６年３月と比較して４・５月に加算率が下がる計画になっています。",""))</f>
        <v/>
      </c>
      <c r="AO221" s="467" t="str">
        <f>IF(K221&lt;&gt;"","P列・R列に色付け","")</f>
        <v/>
      </c>
      <c r="AP221" s="468" t="str">
        <f>IFERROR(VLOOKUP(K221,【参考】数式用!$AH$2:$AI$34,2,FALSE),"")</f>
        <v/>
      </c>
      <c r="AQ221" s="470" t="str">
        <f>P221&amp;P222&amp;P223</f>
        <v/>
      </c>
      <c r="AR221" s="468" t="str">
        <f t="shared" ref="AR221" si="656">IF(AF223&lt;&gt;0,IF(AG223="○","入力済","未入力"),"")</f>
        <v/>
      </c>
      <c r="AS221" s="469" t="str">
        <f>IF(OR(P221="処遇加算Ⅰ",P221="処遇加算Ⅱ"),IF(OR(AH221="○",AH221="令和６年度中に満たす"),"入力済","未入力"),"")</f>
        <v/>
      </c>
      <c r="AT221" s="470" t="str">
        <f>IF(P221="処遇加算Ⅲ",IF(AI221="○","入力済","未入力"),"")</f>
        <v/>
      </c>
      <c r="AU221" s="468" t="str">
        <f>IF(P221="処遇加算Ⅰ",IF(OR(AJ221="○",AJ221="令和６年度中に満たす"),"入力済","未入力"),"")</f>
        <v/>
      </c>
      <c r="AV221" s="468" t="str">
        <f t="shared" ref="AV221" si="657">IF(OR(P222="特定加算Ⅰ",P222="特定加算Ⅱ"),1,"")</f>
        <v/>
      </c>
      <c r="AW221" s="453" t="str">
        <f>IF(P222="特定加算Ⅰ",IF(AL222="","未入力","入力済"),"")</f>
        <v/>
      </c>
      <c r="AX221" s="453" t="str">
        <f>G221</f>
        <v/>
      </c>
    </row>
    <row r="222" spans="1:50" ht="32.1" customHeight="1">
      <c r="A222" s="1275"/>
      <c r="B222" s="1212"/>
      <c r="C222" s="1212"/>
      <c r="D222" s="1212"/>
      <c r="E222" s="1212"/>
      <c r="F222" s="1212"/>
      <c r="G222" s="1215"/>
      <c r="H222" s="1215"/>
      <c r="I222" s="1215"/>
      <c r="J222" s="1215"/>
      <c r="K222" s="1215"/>
      <c r="L222" s="1218"/>
      <c r="M222" s="471" t="s">
        <v>121</v>
      </c>
      <c r="N222" s="76"/>
      <c r="O222" s="472" t="str">
        <f>IFERROR(VLOOKUP(K221,【参考】数式用!$A$5:$J$37,MATCH(N222,【参考】数式用!$B$4:$J$4,0)+1,0),"")</f>
        <v/>
      </c>
      <c r="P222" s="76"/>
      <c r="Q222" s="472" t="str">
        <f>IFERROR(VLOOKUP(K221,【参考】数式用!$A$5:$J$37,MATCH(P222,【参考】数式用!$B$4:$J$4,0)+1,0),"")</f>
        <v/>
      </c>
      <c r="R222" s="97" t="s">
        <v>15</v>
      </c>
      <c r="S222" s="473">
        <v>6</v>
      </c>
      <c r="T222" s="98" t="s">
        <v>10</v>
      </c>
      <c r="U222" s="58">
        <v>4</v>
      </c>
      <c r="V222" s="98" t="s">
        <v>38</v>
      </c>
      <c r="W222" s="473">
        <v>6</v>
      </c>
      <c r="X222" s="98" t="s">
        <v>10</v>
      </c>
      <c r="Y222" s="58">
        <v>5</v>
      </c>
      <c r="Z222" s="98" t="s">
        <v>13</v>
      </c>
      <c r="AA222" s="474" t="s">
        <v>20</v>
      </c>
      <c r="AB222" s="475">
        <f t="shared" si="461"/>
        <v>2</v>
      </c>
      <c r="AC222" s="98" t="s">
        <v>33</v>
      </c>
      <c r="AD222" s="476" t="str">
        <f t="shared" ref="AD222" si="658">IFERROR(ROUNDDOWN(ROUND(L221*Q222,0),0)*AB222,"")</f>
        <v/>
      </c>
      <c r="AE222" s="477" t="str">
        <f t="shared" ref="AE222" si="659">IFERROR(ROUNDDOWN(ROUND(L221*(Q222-O222),0),0)*AB222,"")</f>
        <v/>
      </c>
      <c r="AF222" s="478"/>
      <c r="AG222" s="363"/>
      <c r="AH222" s="364"/>
      <c r="AI222" s="365"/>
      <c r="AJ222" s="366"/>
      <c r="AK222" s="367"/>
      <c r="AL222" s="368"/>
      <c r="AM222" s="479" t="str">
        <f t="shared" ref="AM222" si="660">IF(AO221="","",IF(OR(Y221=4,Y222=4,Y223=4),"！加算の要件上は問題ありませんが、算定期間の終わりが令和６年５月になっていません。区分変更の場合は、「基本情報入力シート」で同じ事業所を２行に分けて記入してください。",""))</f>
        <v/>
      </c>
      <c r="AN222" s="480"/>
      <c r="AO222" s="467" t="str">
        <f>IF(K221&lt;&gt;"","P列・R列に色付け","")</f>
        <v/>
      </c>
      <c r="AX222" s="453" t="str">
        <f>G221</f>
        <v/>
      </c>
    </row>
    <row r="223" spans="1:50" ht="32.1" customHeight="1" thickBot="1">
      <c r="A223" s="1276"/>
      <c r="B223" s="1213"/>
      <c r="C223" s="1213"/>
      <c r="D223" s="1213"/>
      <c r="E223" s="1213"/>
      <c r="F223" s="1213"/>
      <c r="G223" s="1216"/>
      <c r="H223" s="1216"/>
      <c r="I223" s="1216"/>
      <c r="J223" s="1216"/>
      <c r="K223" s="1216"/>
      <c r="L223" s="1219"/>
      <c r="M223" s="481" t="s">
        <v>114</v>
      </c>
      <c r="N223" s="79"/>
      <c r="O223" s="482" t="str">
        <f>IFERROR(VLOOKUP(K221,【参考】数式用!$A$5:$J$37,MATCH(N223,【参考】数式用!$B$4:$J$4,0)+1,0),"")</f>
        <v/>
      </c>
      <c r="P223" s="77"/>
      <c r="Q223" s="482" t="str">
        <f>IFERROR(VLOOKUP(K221,【参考】数式用!$A$5:$J$37,MATCH(P223,【参考】数式用!$B$4:$J$4,0)+1,0),"")</f>
        <v/>
      </c>
      <c r="R223" s="483" t="s">
        <v>15</v>
      </c>
      <c r="S223" s="484">
        <v>6</v>
      </c>
      <c r="T223" s="485" t="s">
        <v>10</v>
      </c>
      <c r="U223" s="59">
        <v>4</v>
      </c>
      <c r="V223" s="485" t="s">
        <v>38</v>
      </c>
      <c r="W223" s="484">
        <v>6</v>
      </c>
      <c r="X223" s="485" t="s">
        <v>10</v>
      </c>
      <c r="Y223" s="59">
        <v>5</v>
      </c>
      <c r="Z223" s="485" t="s">
        <v>13</v>
      </c>
      <c r="AA223" s="486" t="s">
        <v>20</v>
      </c>
      <c r="AB223" s="487">
        <f t="shared" ref="AB223:AB286" si="661">IF(U223&gt;=1,(W223*12+Y223)-(S223*12+U223)+1,"")</f>
        <v>2</v>
      </c>
      <c r="AC223" s="485" t="s">
        <v>33</v>
      </c>
      <c r="AD223" s="488" t="str">
        <f t="shared" ref="AD223" si="662">IFERROR(ROUNDDOWN(ROUND(L221*Q223,0),0)*AB223,"")</f>
        <v/>
      </c>
      <c r="AE223" s="489" t="str">
        <f t="shared" ref="AE223" si="663">IFERROR(ROUNDDOWN(ROUND(L221*(Q223-O223),0),0)*AB223,"")</f>
        <v/>
      </c>
      <c r="AF223" s="490">
        <f t="shared" si="554"/>
        <v>0</v>
      </c>
      <c r="AG223" s="369"/>
      <c r="AH223" s="370"/>
      <c r="AI223" s="371"/>
      <c r="AJ223" s="372"/>
      <c r="AK223" s="373"/>
      <c r="AL223" s="374"/>
      <c r="AM223" s="491" t="str">
        <f t="shared" ref="AM223" si="664">IF(AO221="","",IF(OR(N221="",AND(N223="ベア加算なし",P223="ベア加算",AG223=""),AND(OR(P221="処遇加算Ⅰ",P221="処遇加算Ⅱ"),AH221=""),AND(P221="処遇加算Ⅲ",AI221=""),AND(P221="処遇加算Ⅰ",AJ221=""),AND(OR(P222="特定加算Ⅰ",P222="特定加算Ⅱ"),AK222=""),AND(P222="特定加算Ⅰ",AL222="")),"！記入が必要な欄（緑色、水色、黄色のセル）に空欄があります。空欄を埋めてください。",""))</f>
        <v/>
      </c>
      <c r="AO223" s="492" t="str">
        <f>IF(K221&lt;&gt;"","P列・R列に色付け","")</f>
        <v/>
      </c>
      <c r="AP223" s="493"/>
      <c r="AQ223" s="493"/>
      <c r="AW223" s="494"/>
      <c r="AX223" s="453" t="str">
        <f>G221</f>
        <v/>
      </c>
    </row>
    <row r="224" spans="1:50" ht="32.1" customHeight="1">
      <c r="A224" s="1274">
        <v>71</v>
      </c>
      <c r="B224" s="1211" t="str">
        <f>IF(基本情報入力シート!C124="","",基本情報入力シート!C124)</f>
        <v/>
      </c>
      <c r="C224" s="1211"/>
      <c r="D224" s="1211"/>
      <c r="E224" s="1211"/>
      <c r="F224" s="1211"/>
      <c r="G224" s="1214" t="str">
        <f>IF(基本情報入力シート!M124="","",基本情報入力シート!M124)</f>
        <v/>
      </c>
      <c r="H224" s="1214" t="str">
        <f>IF(基本情報入力シート!R124="","",基本情報入力シート!R124)</f>
        <v/>
      </c>
      <c r="I224" s="1214" t="str">
        <f>IF(基本情報入力シート!W124="","",基本情報入力シート!W124)</f>
        <v/>
      </c>
      <c r="J224" s="1214" t="str">
        <f>IF(基本情報入力シート!X124="","",基本情報入力シート!X124)</f>
        <v/>
      </c>
      <c r="K224" s="1214" t="str">
        <f>IF(基本情報入力シート!Y124="","",基本情報入力シート!Y124)</f>
        <v/>
      </c>
      <c r="L224" s="1217" t="str">
        <f>IF(基本情報入力シート!AB124="","",基本情報入力シート!AB124)</f>
        <v/>
      </c>
      <c r="M224" s="457" t="s">
        <v>132</v>
      </c>
      <c r="N224" s="75"/>
      <c r="O224" s="458" t="str">
        <f>IFERROR(VLOOKUP(K224,【参考】数式用!$A$5:$J$37,MATCH(N224,【参考】数式用!$B$4:$J$4,0)+1,0),"")</f>
        <v/>
      </c>
      <c r="P224" s="75"/>
      <c r="Q224" s="458" t="str">
        <f>IFERROR(VLOOKUP(K224,【参考】数式用!$A$5:$J$37,MATCH(P224,【参考】数式用!$B$4:$J$4,0)+1,0),"")</f>
        <v/>
      </c>
      <c r="R224" s="459" t="s">
        <v>15</v>
      </c>
      <c r="S224" s="460">
        <v>6</v>
      </c>
      <c r="T224" s="126" t="s">
        <v>10</v>
      </c>
      <c r="U224" s="39">
        <v>4</v>
      </c>
      <c r="V224" s="126" t="s">
        <v>38</v>
      </c>
      <c r="W224" s="460">
        <v>6</v>
      </c>
      <c r="X224" s="126" t="s">
        <v>10</v>
      </c>
      <c r="Y224" s="39">
        <v>5</v>
      </c>
      <c r="Z224" s="126" t="s">
        <v>13</v>
      </c>
      <c r="AA224" s="461" t="s">
        <v>20</v>
      </c>
      <c r="AB224" s="462">
        <f t="shared" si="661"/>
        <v>2</v>
      </c>
      <c r="AC224" s="126" t="s">
        <v>33</v>
      </c>
      <c r="AD224" s="463" t="str">
        <f t="shared" ref="AD224" si="665">IFERROR(ROUNDDOWN(ROUND(L224*Q224,0),0)*AB224,"")</f>
        <v/>
      </c>
      <c r="AE224" s="464" t="str">
        <f t="shared" si="496"/>
        <v/>
      </c>
      <c r="AF224" s="465"/>
      <c r="AG224" s="375"/>
      <c r="AH224" s="383"/>
      <c r="AI224" s="380"/>
      <c r="AJ224" s="381"/>
      <c r="AK224" s="361"/>
      <c r="AL224" s="362"/>
      <c r="AM224" s="466" t="str">
        <f t="shared" ref="AM224" si="666">IF(AO224="","",IF(Q224&lt;O224,"！加算の要件上は問題ありませんが、令和６年３月と比較して４・５月に加算率が下がる計画になっています。",""))</f>
        <v/>
      </c>
      <c r="AO224" s="467" t="str">
        <f>IF(K224&lt;&gt;"","P列・R列に色付け","")</f>
        <v/>
      </c>
      <c r="AP224" s="468" t="str">
        <f>IFERROR(VLOOKUP(K224,【参考】数式用!$AH$2:$AI$34,2,FALSE),"")</f>
        <v/>
      </c>
      <c r="AQ224" s="470" t="str">
        <f>P224&amp;P225&amp;P226</f>
        <v/>
      </c>
      <c r="AR224" s="468" t="str">
        <f t="shared" ref="AR224" si="667">IF(AF226&lt;&gt;0,IF(AG226="○","入力済","未入力"),"")</f>
        <v/>
      </c>
      <c r="AS224" s="469" t="str">
        <f>IF(OR(P224="処遇加算Ⅰ",P224="処遇加算Ⅱ"),IF(OR(AH224="○",AH224="令和６年度中に満たす"),"入力済","未入力"),"")</f>
        <v/>
      </c>
      <c r="AT224" s="470" t="str">
        <f>IF(P224="処遇加算Ⅲ",IF(AI224="○","入力済","未入力"),"")</f>
        <v/>
      </c>
      <c r="AU224" s="468" t="str">
        <f>IF(P224="処遇加算Ⅰ",IF(OR(AJ224="○",AJ224="令和６年度中に満たす"),"入力済","未入力"),"")</f>
        <v/>
      </c>
      <c r="AV224" s="468" t="str">
        <f t="shared" ref="AV224" si="668">IF(OR(P225="特定加算Ⅰ",P225="特定加算Ⅱ"),1,"")</f>
        <v/>
      </c>
      <c r="AW224" s="453" t="str">
        <f>IF(P225="特定加算Ⅰ",IF(AL225="","未入力","入力済"),"")</f>
        <v/>
      </c>
      <c r="AX224" s="453" t="str">
        <f>G224</f>
        <v/>
      </c>
    </row>
    <row r="225" spans="1:50" ht="32.1" customHeight="1">
      <c r="A225" s="1275"/>
      <c r="B225" s="1212"/>
      <c r="C225" s="1212"/>
      <c r="D225" s="1212"/>
      <c r="E225" s="1212"/>
      <c r="F225" s="1212"/>
      <c r="G225" s="1215"/>
      <c r="H225" s="1215"/>
      <c r="I225" s="1215"/>
      <c r="J225" s="1215"/>
      <c r="K225" s="1215"/>
      <c r="L225" s="1218"/>
      <c r="M225" s="471" t="s">
        <v>121</v>
      </c>
      <c r="N225" s="76"/>
      <c r="O225" s="472" t="str">
        <f>IFERROR(VLOOKUP(K224,【参考】数式用!$A$5:$J$37,MATCH(N225,【参考】数式用!$B$4:$J$4,0)+1,0),"")</f>
        <v/>
      </c>
      <c r="P225" s="76"/>
      <c r="Q225" s="472" t="str">
        <f>IFERROR(VLOOKUP(K224,【参考】数式用!$A$5:$J$37,MATCH(P225,【参考】数式用!$B$4:$J$4,0)+1,0),"")</f>
        <v/>
      </c>
      <c r="R225" s="97" t="s">
        <v>15</v>
      </c>
      <c r="S225" s="473">
        <v>6</v>
      </c>
      <c r="T225" s="98" t="s">
        <v>10</v>
      </c>
      <c r="U225" s="58">
        <v>4</v>
      </c>
      <c r="V225" s="98" t="s">
        <v>38</v>
      </c>
      <c r="W225" s="473">
        <v>6</v>
      </c>
      <c r="X225" s="98" t="s">
        <v>10</v>
      </c>
      <c r="Y225" s="58">
        <v>5</v>
      </c>
      <c r="Z225" s="98" t="s">
        <v>13</v>
      </c>
      <c r="AA225" s="474" t="s">
        <v>20</v>
      </c>
      <c r="AB225" s="475">
        <f t="shared" si="661"/>
        <v>2</v>
      </c>
      <c r="AC225" s="98" t="s">
        <v>33</v>
      </c>
      <c r="AD225" s="476" t="str">
        <f t="shared" ref="AD225" si="669">IFERROR(ROUNDDOWN(ROUND(L224*Q225,0),0)*AB225,"")</f>
        <v/>
      </c>
      <c r="AE225" s="477" t="str">
        <f t="shared" si="501"/>
        <v/>
      </c>
      <c r="AF225" s="478"/>
      <c r="AG225" s="363"/>
      <c r="AH225" s="364"/>
      <c r="AI225" s="365"/>
      <c r="AJ225" s="366"/>
      <c r="AK225" s="367"/>
      <c r="AL225" s="368"/>
      <c r="AM225" s="479" t="str">
        <f t="shared" ref="AM225" si="670">IF(AO224="","",IF(OR(Y224=4,Y225=4,Y226=4),"！加算の要件上は問題ありませんが、算定期間の終わりが令和６年５月になっていません。区分変更の場合は、「基本情報入力シート」で同じ事業所を２行に分けて記入してください。",""))</f>
        <v/>
      </c>
      <c r="AN225" s="480"/>
      <c r="AO225" s="467" t="str">
        <f>IF(K224&lt;&gt;"","P列・R列に色付け","")</f>
        <v/>
      </c>
      <c r="AX225" s="453" t="str">
        <f>G224</f>
        <v/>
      </c>
    </row>
    <row r="226" spans="1:50" ht="32.1" customHeight="1" thickBot="1">
      <c r="A226" s="1276"/>
      <c r="B226" s="1213"/>
      <c r="C226" s="1213"/>
      <c r="D226" s="1213"/>
      <c r="E226" s="1213"/>
      <c r="F226" s="1213"/>
      <c r="G226" s="1216"/>
      <c r="H226" s="1216"/>
      <c r="I226" s="1216"/>
      <c r="J226" s="1216"/>
      <c r="K226" s="1216"/>
      <c r="L226" s="1219"/>
      <c r="M226" s="481" t="s">
        <v>114</v>
      </c>
      <c r="N226" s="79"/>
      <c r="O226" s="482" t="str">
        <f>IFERROR(VLOOKUP(K224,【参考】数式用!$A$5:$J$37,MATCH(N226,【参考】数式用!$B$4:$J$4,0)+1,0),"")</f>
        <v/>
      </c>
      <c r="P226" s="77"/>
      <c r="Q226" s="482" t="str">
        <f>IFERROR(VLOOKUP(K224,【参考】数式用!$A$5:$J$37,MATCH(P226,【参考】数式用!$B$4:$J$4,0)+1,0),"")</f>
        <v/>
      </c>
      <c r="R226" s="483" t="s">
        <v>15</v>
      </c>
      <c r="S226" s="484">
        <v>6</v>
      </c>
      <c r="T226" s="485" t="s">
        <v>10</v>
      </c>
      <c r="U226" s="59">
        <v>4</v>
      </c>
      <c r="V226" s="485" t="s">
        <v>38</v>
      </c>
      <c r="W226" s="484">
        <v>6</v>
      </c>
      <c r="X226" s="485" t="s">
        <v>10</v>
      </c>
      <c r="Y226" s="59">
        <v>5</v>
      </c>
      <c r="Z226" s="485" t="s">
        <v>13</v>
      </c>
      <c r="AA226" s="486" t="s">
        <v>20</v>
      </c>
      <c r="AB226" s="487">
        <f t="shared" si="661"/>
        <v>2</v>
      </c>
      <c r="AC226" s="485" t="s">
        <v>33</v>
      </c>
      <c r="AD226" s="488" t="str">
        <f t="shared" ref="AD226" si="671">IFERROR(ROUNDDOWN(ROUND(L224*Q226,0),0)*AB226,"")</f>
        <v/>
      </c>
      <c r="AE226" s="489" t="str">
        <f t="shared" si="504"/>
        <v/>
      </c>
      <c r="AF226" s="490">
        <f t="shared" si="554"/>
        <v>0</v>
      </c>
      <c r="AG226" s="369"/>
      <c r="AH226" s="370"/>
      <c r="AI226" s="371"/>
      <c r="AJ226" s="372"/>
      <c r="AK226" s="373"/>
      <c r="AL226" s="374"/>
      <c r="AM226" s="491" t="str">
        <f t="shared" ref="AM226" si="672">IF(AO224="","",IF(OR(N224="",AND(N226="ベア加算なし",P226="ベア加算",AG226=""),AND(OR(P224="処遇加算Ⅰ",P224="処遇加算Ⅱ"),AH224=""),AND(P224="処遇加算Ⅲ",AI224=""),AND(P224="処遇加算Ⅰ",AJ224=""),AND(OR(P225="特定加算Ⅰ",P225="特定加算Ⅱ"),AK225=""),AND(P225="特定加算Ⅰ",AL225="")),"！記入が必要な欄（緑色、水色、黄色のセル）に空欄があります。空欄を埋めてください。",""))</f>
        <v/>
      </c>
      <c r="AO226" s="492" t="str">
        <f>IF(K224&lt;&gt;"","P列・R列に色付け","")</f>
        <v/>
      </c>
      <c r="AP226" s="493"/>
      <c r="AQ226" s="493"/>
      <c r="AW226" s="494"/>
      <c r="AX226" s="453" t="str">
        <f>G224</f>
        <v/>
      </c>
    </row>
    <row r="227" spans="1:50" ht="32.1" customHeight="1">
      <c r="A227" s="1274">
        <v>72</v>
      </c>
      <c r="B227" s="1211" t="str">
        <f>IF(基本情報入力シート!C125="","",基本情報入力シート!C125)</f>
        <v/>
      </c>
      <c r="C227" s="1211"/>
      <c r="D227" s="1211"/>
      <c r="E227" s="1211"/>
      <c r="F227" s="1211"/>
      <c r="G227" s="1214" t="str">
        <f>IF(基本情報入力シート!M125="","",基本情報入力シート!M125)</f>
        <v/>
      </c>
      <c r="H227" s="1214" t="str">
        <f>IF(基本情報入力シート!R125="","",基本情報入力シート!R125)</f>
        <v/>
      </c>
      <c r="I227" s="1214" t="str">
        <f>IF(基本情報入力シート!W125="","",基本情報入力シート!W125)</f>
        <v/>
      </c>
      <c r="J227" s="1214" t="str">
        <f>IF(基本情報入力シート!X125="","",基本情報入力シート!X125)</f>
        <v/>
      </c>
      <c r="K227" s="1214" t="str">
        <f>IF(基本情報入力シート!Y125="","",基本情報入力シート!Y125)</f>
        <v/>
      </c>
      <c r="L227" s="1217" t="str">
        <f>IF(基本情報入力シート!AB125="","",基本情報入力シート!AB125)</f>
        <v/>
      </c>
      <c r="M227" s="457" t="s">
        <v>132</v>
      </c>
      <c r="N227" s="75"/>
      <c r="O227" s="458" t="str">
        <f>IFERROR(VLOOKUP(K227,【参考】数式用!$A$5:$J$37,MATCH(N227,【参考】数式用!$B$4:$J$4,0)+1,0),"")</f>
        <v/>
      </c>
      <c r="P227" s="75"/>
      <c r="Q227" s="458" t="str">
        <f>IFERROR(VLOOKUP(K227,【参考】数式用!$A$5:$J$37,MATCH(P227,【参考】数式用!$B$4:$J$4,0)+1,0),"")</f>
        <v/>
      </c>
      <c r="R227" s="459" t="s">
        <v>15</v>
      </c>
      <c r="S227" s="460">
        <v>6</v>
      </c>
      <c r="T227" s="126" t="s">
        <v>10</v>
      </c>
      <c r="U227" s="39">
        <v>4</v>
      </c>
      <c r="V227" s="126" t="s">
        <v>38</v>
      </c>
      <c r="W227" s="460">
        <v>6</v>
      </c>
      <c r="X227" s="126" t="s">
        <v>10</v>
      </c>
      <c r="Y227" s="39">
        <v>5</v>
      </c>
      <c r="Z227" s="126" t="s">
        <v>13</v>
      </c>
      <c r="AA227" s="461" t="s">
        <v>20</v>
      </c>
      <c r="AB227" s="462">
        <f t="shared" si="661"/>
        <v>2</v>
      </c>
      <c r="AC227" s="126" t="s">
        <v>33</v>
      </c>
      <c r="AD227" s="463" t="str">
        <f t="shared" ref="AD227" si="673">IFERROR(ROUNDDOWN(ROUND(L227*Q227,0),0)*AB227,"")</f>
        <v/>
      </c>
      <c r="AE227" s="464" t="str">
        <f t="shared" si="507"/>
        <v/>
      </c>
      <c r="AF227" s="465"/>
      <c r="AG227" s="375"/>
      <c r="AH227" s="383"/>
      <c r="AI227" s="380"/>
      <c r="AJ227" s="381"/>
      <c r="AK227" s="361"/>
      <c r="AL227" s="362"/>
      <c r="AM227" s="466" t="str">
        <f t="shared" ref="AM227" si="674">IF(AO227="","",IF(Q227&lt;O227,"！加算の要件上は問題ありませんが、令和６年３月と比較して４・５月に加算率が下がる計画になっています。",""))</f>
        <v/>
      </c>
      <c r="AO227" s="467" t="str">
        <f>IF(K227&lt;&gt;"","P列・R列に色付け","")</f>
        <v/>
      </c>
      <c r="AP227" s="468" t="str">
        <f>IFERROR(VLOOKUP(K227,【参考】数式用!$AH$2:$AI$34,2,FALSE),"")</f>
        <v/>
      </c>
      <c r="AQ227" s="470" t="str">
        <f>P227&amp;P228&amp;P229</f>
        <v/>
      </c>
      <c r="AR227" s="468" t="str">
        <f t="shared" ref="AR227" si="675">IF(AF229&lt;&gt;0,IF(AG229="○","入力済","未入力"),"")</f>
        <v/>
      </c>
      <c r="AS227" s="469" t="str">
        <f>IF(OR(P227="処遇加算Ⅰ",P227="処遇加算Ⅱ"),IF(OR(AH227="○",AH227="令和６年度中に満たす"),"入力済","未入力"),"")</f>
        <v/>
      </c>
      <c r="AT227" s="470" t="str">
        <f>IF(P227="処遇加算Ⅲ",IF(AI227="○","入力済","未入力"),"")</f>
        <v/>
      </c>
      <c r="AU227" s="468" t="str">
        <f>IF(P227="処遇加算Ⅰ",IF(OR(AJ227="○",AJ227="令和６年度中に満たす"),"入力済","未入力"),"")</f>
        <v/>
      </c>
      <c r="AV227" s="468" t="str">
        <f t="shared" ref="AV227" si="676">IF(OR(P228="特定加算Ⅰ",P228="特定加算Ⅱ"),1,"")</f>
        <v/>
      </c>
      <c r="AW227" s="453" t="str">
        <f>IF(P228="特定加算Ⅰ",IF(AL228="","未入力","入力済"),"")</f>
        <v/>
      </c>
      <c r="AX227" s="453" t="str">
        <f>G227</f>
        <v/>
      </c>
    </row>
    <row r="228" spans="1:50" ht="32.1" customHeight="1">
      <c r="A228" s="1275"/>
      <c r="B228" s="1212"/>
      <c r="C228" s="1212"/>
      <c r="D228" s="1212"/>
      <c r="E228" s="1212"/>
      <c r="F228" s="1212"/>
      <c r="G228" s="1215"/>
      <c r="H228" s="1215"/>
      <c r="I228" s="1215"/>
      <c r="J228" s="1215"/>
      <c r="K228" s="1215"/>
      <c r="L228" s="1218"/>
      <c r="M228" s="471" t="s">
        <v>121</v>
      </c>
      <c r="N228" s="76"/>
      <c r="O228" s="472" t="str">
        <f>IFERROR(VLOOKUP(K227,【参考】数式用!$A$5:$J$37,MATCH(N228,【参考】数式用!$B$4:$J$4,0)+1,0),"")</f>
        <v/>
      </c>
      <c r="P228" s="76"/>
      <c r="Q228" s="472" t="str">
        <f>IFERROR(VLOOKUP(K227,【参考】数式用!$A$5:$J$37,MATCH(P228,【参考】数式用!$B$4:$J$4,0)+1,0),"")</f>
        <v/>
      </c>
      <c r="R228" s="97" t="s">
        <v>15</v>
      </c>
      <c r="S228" s="473">
        <v>6</v>
      </c>
      <c r="T228" s="98" t="s">
        <v>10</v>
      </c>
      <c r="U228" s="58">
        <v>4</v>
      </c>
      <c r="V228" s="98" t="s">
        <v>38</v>
      </c>
      <c r="W228" s="473">
        <v>6</v>
      </c>
      <c r="X228" s="98" t="s">
        <v>10</v>
      </c>
      <c r="Y228" s="58">
        <v>5</v>
      </c>
      <c r="Z228" s="98" t="s">
        <v>13</v>
      </c>
      <c r="AA228" s="474" t="s">
        <v>20</v>
      </c>
      <c r="AB228" s="475">
        <f t="shared" si="661"/>
        <v>2</v>
      </c>
      <c r="AC228" s="98" t="s">
        <v>33</v>
      </c>
      <c r="AD228" s="476" t="str">
        <f t="shared" ref="AD228" si="677">IFERROR(ROUNDDOWN(ROUND(L227*Q228,0),0)*AB228,"")</f>
        <v/>
      </c>
      <c r="AE228" s="477" t="str">
        <f t="shared" si="512"/>
        <v/>
      </c>
      <c r="AF228" s="478"/>
      <c r="AG228" s="363"/>
      <c r="AH228" s="364"/>
      <c r="AI228" s="365"/>
      <c r="AJ228" s="366"/>
      <c r="AK228" s="367"/>
      <c r="AL228" s="368"/>
      <c r="AM228" s="479" t="str">
        <f t="shared" ref="AM228" si="678">IF(AO227="","",IF(OR(Y227=4,Y228=4,Y229=4),"！加算の要件上は問題ありませんが、算定期間の終わりが令和６年５月になっていません。区分変更の場合は、「基本情報入力シート」で同じ事業所を２行に分けて記入してください。",""))</f>
        <v/>
      </c>
      <c r="AN228" s="480"/>
      <c r="AO228" s="467" t="str">
        <f>IF(K227&lt;&gt;"","P列・R列に色付け","")</f>
        <v/>
      </c>
      <c r="AX228" s="453" t="str">
        <f>G227</f>
        <v/>
      </c>
    </row>
    <row r="229" spans="1:50" ht="32.1" customHeight="1" thickBot="1">
      <c r="A229" s="1276"/>
      <c r="B229" s="1213"/>
      <c r="C229" s="1213"/>
      <c r="D229" s="1213"/>
      <c r="E229" s="1213"/>
      <c r="F229" s="1213"/>
      <c r="G229" s="1216"/>
      <c r="H229" s="1216"/>
      <c r="I229" s="1216"/>
      <c r="J229" s="1216"/>
      <c r="K229" s="1216"/>
      <c r="L229" s="1219"/>
      <c r="M229" s="481" t="s">
        <v>114</v>
      </c>
      <c r="N229" s="79"/>
      <c r="O229" s="482" t="str">
        <f>IFERROR(VLOOKUP(K227,【参考】数式用!$A$5:$J$37,MATCH(N229,【参考】数式用!$B$4:$J$4,0)+1,0),"")</f>
        <v/>
      </c>
      <c r="P229" s="77"/>
      <c r="Q229" s="482" t="str">
        <f>IFERROR(VLOOKUP(K227,【参考】数式用!$A$5:$J$37,MATCH(P229,【参考】数式用!$B$4:$J$4,0)+1,0),"")</f>
        <v/>
      </c>
      <c r="R229" s="483" t="s">
        <v>15</v>
      </c>
      <c r="S229" s="484">
        <v>6</v>
      </c>
      <c r="T229" s="485" t="s">
        <v>10</v>
      </c>
      <c r="U229" s="59">
        <v>4</v>
      </c>
      <c r="V229" s="485" t="s">
        <v>38</v>
      </c>
      <c r="W229" s="484">
        <v>6</v>
      </c>
      <c r="X229" s="485" t="s">
        <v>10</v>
      </c>
      <c r="Y229" s="59">
        <v>5</v>
      </c>
      <c r="Z229" s="485" t="s">
        <v>13</v>
      </c>
      <c r="AA229" s="486" t="s">
        <v>20</v>
      </c>
      <c r="AB229" s="487">
        <f t="shared" si="661"/>
        <v>2</v>
      </c>
      <c r="AC229" s="485" t="s">
        <v>33</v>
      </c>
      <c r="AD229" s="488" t="str">
        <f t="shared" ref="AD229" si="679">IFERROR(ROUNDDOWN(ROUND(L227*Q229,0),0)*AB229,"")</f>
        <v/>
      </c>
      <c r="AE229" s="489" t="str">
        <f t="shared" si="515"/>
        <v/>
      </c>
      <c r="AF229" s="490">
        <f t="shared" si="554"/>
        <v>0</v>
      </c>
      <c r="AG229" s="369"/>
      <c r="AH229" s="370"/>
      <c r="AI229" s="371"/>
      <c r="AJ229" s="372"/>
      <c r="AK229" s="373"/>
      <c r="AL229" s="374"/>
      <c r="AM229" s="491" t="str">
        <f t="shared" ref="AM229" si="680">IF(AO227="","",IF(OR(N227="",AND(N229="ベア加算なし",P229="ベア加算",AG229=""),AND(OR(P227="処遇加算Ⅰ",P227="処遇加算Ⅱ"),AH227=""),AND(P227="処遇加算Ⅲ",AI227=""),AND(P227="処遇加算Ⅰ",AJ227=""),AND(OR(P228="特定加算Ⅰ",P228="特定加算Ⅱ"),AK228=""),AND(P228="特定加算Ⅰ",AL228="")),"！記入が必要な欄（緑色、水色、黄色のセル）に空欄があります。空欄を埋めてください。",""))</f>
        <v/>
      </c>
      <c r="AO229" s="492" t="str">
        <f>IF(K227&lt;&gt;"","P列・R列に色付け","")</f>
        <v/>
      </c>
      <c r="AP229" s="493"/>
      <c r="AQ229" s="493"/>
      <c r="AW229" s="494"/>
      <c r="AX229" s="453" t="str">
        <f>G227</f>
        <v/>
      </c>
    </row>
    <row r="230" spans="1:50" ht="32.1" customHeight="1">
      <c r="A230" s="1274">
        <v>73</v>
      </c>
      <c r="B230" s="1211" t="str">
        <f>IF(基本情報入力シート!C126="","",基本情報入力シート!C126)</f>
        <v/>
      </c>
      <c r="C230" s="1211"/>
      <c r="D230" s="1211"/>
      <c r="E230" s="1211"/>
      <c r="F230" s="1211"/>
      <c r="G230" s="1214" t="str">
        <f>IF(基本情報入力シート!M126="","",基本情報入力シート!M126)</f>
        <v/>
      </c>
      <c r="H230" s="1214" t="str">
        <f>IF(基本情報入力シート!R126="","",基本情報入力シート!R126)</f>
        <v/>
      </c>
      <c r="I230" s="1214" t="str">
        <f>IF(基本情報入力シート!W126="","",基本情報入力シート!W126)</f>
        <v/>
      </c>
      <c r="J230" s="1214" t="str">
        <f>IF(基本情報入力シート!X126="","",基本情報入力シート!X126)</f>
        <v/>
      </c>
      <c r="K230" s="1214" t="str">
        <f>IF(基本情報入力シート!Y126="","",基本情報入力シート!Y126)</f>
        <v/>
      </c>
      <c r="L230" s="1217" t="str">
        <f>IF(基本情報入力シート!AB126="","",基本情報入力シート!AB126)</f>
        <v/>
      </c>
      <c r="M230" s="457" t="s">
        <v>132</v>
      </c>
      <c r="N230" s="75"/>
      <c r="O230" s="458" t="str">
        <f>IFERROR(VLOOKUP(K230,【参考】数式用!$A$5:$J$37,MATCH(N230,【参考】数式用!$B$4:$J$4,0)+1,0),"")</f>
        <v/>
      </c>
      <c r="P230" s="75"/>
      <c r="Q230" s="458" t="str">
        <f>IFERROR(VLOOKUP(K230,【参考】数式用!$A$5:$J$37,MATCH(P230,【参考】数式用!$B$4:$J$4,0)+1,0),"")</f>
        <v/>
      </c>
      <c r="R230" s="459" t="s">
        <v>15</v>
      </c>
      <c r="S230" s="460">
        <v>6</v>
      </c>
      <c r="T230" s="126" t="s">
        <v>10</v>
      </c>
      <c r="U230" s="39">
        <v>4</v>
      </c>
      <c r="V230" s="126" t="s">
        <v>38</v>
      </c>
      <c r="W230" s="460">
        <v>6</v>
      </c>
      <c r="X230" s="126" t="s">
        <v>10</v>
      </c>
      <c r="Y230" s="39">
        <v>5</v>
      </c>
      <c r="Z230" s="126" t="s">
        <v>13</v>
      </c>
      <c r="AA230" s="461" t="s">
        <v>20</v>
      </c>
      <c r="AB230" s="462">
        <f t="shared" si="661"/>
        <v>2</v>
      </c>
      <c r="AC230" s="126" t="s">
        <v>33</v>
      </c>
      <c r="AD230" s="463" t="str">
        <f t="shared" ref="AD230" si="681">IFERROR(ROUNDDOWN(ROUND(L230*Q230,0),0)*AB230,"")</f>
        <v/>
      </c>
      <c r="AE230" s="464" t="str">
        <f t="shared" ref="AE230" si="682">IFERROR(ROUNDDOWN(ROUND(L230*(Q230-O230),0),0)*AB230,"")</f>
        <v/>
      </c>
      <c r="AF230" s="465"/>
      <c r="AG230" s="375"/>
      <c r="AH230" s="383"/>
      <c r="AI230" s="380"/>
      <c r="AJ230" s="381"/>
      <c r="AK230" s="361"/>
      <c r="AL230" s="362"/>
      <c r="AM230" s="466" t="str">
        <f t="shared" ref="AM230" si="683">IF(AO230="","",IF(Q230&lt;O230,"！加算の要件上は問題ありませんが、令和６年３月と比較して４・５月に加算率が下がる計画になっています。",""))</f>
        <v/>
      </c>
      <c r="AO230" s="467" t="str">
        <f>IF(K230&lt;&gt;"","P列・R列に色付け","")</f>
        <v/>
      </c>
      <c r="AP230" s="468" t="str">
        <f>IFERROR(VLOOKUP(K230,【参考】数式用!$AH$2:$AI$34,2,FALSE),"")</f>
        <v/>
      </c>
      <c r="AQ230" s="470" t="str">
        <f>P230&amp;P231&amp;P232</f>
        <v/>
      </c>
      <c r="AR230" s="468" t="str">
        <f t="shared" ref="AR230" si="684">IF(AF232&lt;&gt;0,IF(AG232="○","入力済","未入力"),"")</f>
        <v/>
      </c>
      <c r="AS230" s="469" t="str">
        <f>IF(OR(P230="処遇加算Ⅰ",P230="処遇加算Ⅱ"),IF(OR(AH230="○",AH230="令和６年度中に満たす"),"入力済","未入力"),"")</f>
        <v/>
      </c>
      <c r="AT230" s="470" t="str">
        <f>IF(P230="処遇加算Ⅲ",IF(AI230="○","入力済","未入力"),"")</f>
        <v/>
      </c>
      <c r="AU230" s="468" t="str">
        <f>IF(P230="処遇加算Ⅰ",IF(OR(AJ230="○",AJ230="令和６年度中に満たす"),"入力済","未入力"),"")</f>
        <v/>
      </c>
      <c r="AV230" s="468" t="str">
        <f t="shared" ref="AV230" si="685">IF(OR(P231="特定加算Ⅰ",P231="特定加算Ⅱ"),1,"")</f>
        <v/>
      </c>
      <c r="AW230" s="453" t="str">
        <f>IF(P231="特定加算Ⅰ",IF(AL231="","未入力","入力済"),"")</f>
        <v/>
      </c>
      <c r="AX230" s="453" t="str">
        <f>G230</f>
        <v/>
      </c>
    </row>
    <row r="231" spans="1:50" ht="32.1" customHeight="1">
      <c r="A231" s="1275"/>
      <c r="B231" s="1212"/>
      <c r="C231" s="1212"/>
      <c r="D231" s="1212"/>
      <c r="E231" s="1212"/>
      <c r="F231" s="1212"/>
      <c r="G231" s="1215"/>
      <c r="H231" s="1215"/>
      <c r="I231" s="1215"/>
      <c r="J231" s="1215"/>
      <c r="K231" s="1215"/>
      <c r="L231" s="1218"/>
      <c r="M231" s="471" t="s">
        <v>121</v>
      </c>
      <c r="N231" s="76"/>
      <c r="O231" s="472" t="str">
        <f>IFERROR(VLOOKUP(K230,【参考】数式用!$A$5:$J$37,MATCH(N231,【参考】数式用!$B$4:$J$4,0)+1,0),"")</f>
        <v/>
      </c>
      <c r="P231" s="76"/>
      <c r="Q231" s="472" t="str">
        <f>IFERROR(VLOOKUP(K230,【参考】数式用!$A$5:$J$37,MATCH(P231,【参考】数式用!$B$4:$J$4,0)+1,0),"")</f>
        <v/>
      </c>
      <c r="R231" s="97" t="s">
        <v>15</v>
      </c>
      <c r="S231" s="473">
        <v>6</v>
      </c>
      <c r="T231" s="98" t="s">
        <v>10</v>
      </c>
      <c r="U231" s="58">
        <v>4</v>
      </c>
      <c r="V231" s="98" t="s">
        <v>38</v>
      </c>
      <c r="W231" s="473">
        <v>6</v>
      </c>
      <c r="X231" s="98" t="s">
        <v>10</v>
      </c>
      <c r="Y231" s="58">
        <v>5</v>
      </c>
      <c r="Z231" s="98" t="s">
        <v>13</v>
      </c>
      <c r="AA231" s="474" t="s">
        <v>20</v>
      </c>
      <c r="AB231" s="475">
        <f t="shared" si="661"/>
        <v>2</v>
      </c>
      <c r="AC231" s="98" t="s">
        <v>33</v>
      </c>
      <c r="AD231" s="476" t="str">
        <f t="shared" ref="AD231" si="686">IFERROR(ROUNDDOWN(ROUND(L230*Q231,0),0)*AB231,"")</f>
        <v/>
      </c>
      <c r="AE231" s="477" t="str">
        <f t="shared" ref="AE231" si="687">IFERROR(ROUNDDOWN(ROUND(L230*(Q231-O231),0),0)*AB231,"")</f>
        <v/>
      </c>
      <c r="AF231" s="478"/>
      <c r="AG231" s="363"/>
      <c r="AH231" s="364"/>
      <c r="AI231" s="365"/>
      <c r="AJ231" s="366"/>
      <c r="AK231" s="367"/>
      <c r="AL231" s="368"/>
      <c r="AM231" s="479" t="str">
        <f t="shared" ref="AM231" si="688">IF(AO230="","",IF(OR(Y230=4,Y231=4,Y232=4),"！加算の要件上は問題ありませんが、算定期間の終わりが令和６年５月になっていません。区分変更の場合は、「基本情報入力シート」で同じ事業所を２行に分けて記入してください。",""))</f>
        <v/>
      </c>
      <c r="AN231" s="480"/>
      <c r="AO231" s="467" t="str">
        <f>IF(K230&lt;&gt;"","P列・R列に色付け","")</f>
        <v/>
      </c>
      <c r="AX231" s="453" t="str">
        <f>G230</f>
        <v/>
      </c>
    </row>
    <row r="232" spans="1:50" ht="32.1" customHeight="1" thickBot="1">
      <c r="A232" s="1276"/>
      <c r="B232" s="1213"/>
      <c r="C232" s="1213"/>
      <c r="D232" s="1213"/>
      <c r="E232" s="1213"/>
      <c r="F232" s="1213"/>
      <c r="G232" s="1216"/>
      <c r="H232" s="1216"/>
      <c r="I232" s="1216"/>
      <c r="J232" s="1216"/>
      <c r="K232" s="1216"/>
      <c r="L232" s="1219"/>
      <c r="M232" s="481" t="s">
        <v>114</v>
      </c>
      <c r="N232" s="79"/>
      <c r="O232" s="482" t="str">
        <f>IFERROR(VLOOKUP(K230,【参考】数式用!$A$5:$J$37,MATCH(N232,【参考】数式用!$B$4:$J$4,0)+1,0),"")</f>
        <v/>
      </c>
      <c r="P232" s="77"/>
      <c r="Q232" s="482" t="str">
        <f>IFERROR(VLOOKUP(K230,【参考】数式用!$A$5:$J$37,MATCH(P232,【参考】数式用!$B$4:$J$4,0)+1,0),"")</f>
        <v/>
      </c>
      <c r="R232" s="483" t="s">
        <v>15</v>
      </c>
      <c r="S232" s="484">
        <v>6</v>
      </c>
      <c r="T232" s="485" t="s">
        <v>10</v>
      </c>
      <c r="U232" s="59">
        <v>4</v>
      </c>
      <c r="V232" s="485" t="s">
        <v>38</v>
      </c>
      <c r="W232" s="484">
        <v>6</v>
      </c>
      <c r="X232" s="485" t="s">
        <v>10</v>
      </c>
      <c r="Y232" s="59">
        <v>5</v>
      </c>
      <c r="Z232" s="485" t="s">
        <v>13</v>
      </c>
      <c r="AA232" s="486" t="s">
        <v>20</v>
      </c>
      <c r="AB232" s="487">
        <f t="shared" si="661"/>
        <v>2</v>
      </c>
      <c r="AC232" s="485" t="s">
        <v>33</v>
      </c>
      <c r="AD232" s="488" t="str">
        <f t="shared" ref="AD232" si="689">IFERROR(ROUNDDOWN(ROUND(L230*Q232,0),0)*AB232,"")</f>
        <v/>
      </c>
      <c r="AE232" s="489" t="str">
        <f t="shared" ref="AE232" si="690">IFERROR(ROUNDDOWN(ROUND(L230*(Q232-O232),0),0)*AB232,"")</f>
        <v/>
      </c>
      <c r="AF232" s="490">
        <f t="shared" si="554"/>
        <v>0</v>
      </c>
      <c r="AG232" s="369"/>
      <c r="AH232" s="370"/>
      <c r="AI232" s="371"/>
      <c r="AJ232" s="372"/>
      <c r="AK232" s="373"/>
      <c r="AL232" s="374"/>
      <c r="AM232" s="491" t="str">
        <f t="shared" ref="AM232" si="691">IF(AO230="","",IF(OR(N230="",AND(N232="ベア加算なし",P232="ベア加算",AG232=""),AND(OR(P230="処遇加算Ⅰ",P230="処遇加算Ⅱ"),AH230=""),AND(P230="処遇加算Ⅲ",AI230=""),AND(P230="処遇加算Ⅰ",AJ230=""),AND(OR(P231="特定加算Ⅰ",P231="特定加算Ⅱ"),AK231=""),AND(P231="特定加算Ⅰ",AL231="")),"！記入が必要な欄（緑色、水色、黄色のセル）に空欄があります。空欄を埋めてください。",""))</f>
        <v/>
      </c>
      <c r="AO232" s="492" t="str">
        <f>IF(K230&lt;&gt;"","P列・R列に色付け","")</f>
        <v/>
      </c>
      <c r="AP232" s="493"/>
      <c r="AQ232" s="493"/>
      <c r="AW232" s="494"/>
      <c r="AX232" s="453" t="str">
        <f>G230</f>
        <v/>
      </c>
    </row>
    <row r="233" spans="1:50" ht="32.1" customHeight="1">
      <c r="A233" s="1274">
        <v>74</v>
      </c>
      <c r="B233" s="1211" t="str">
        <f>IF(基本情報入力シート!C127="","",基本情報入力シート!C127)</f>
        <v/>
      </c>
      <c r="C233" s="1211"/>
      <c r="D233" s="1211"/>
      <c r="E233" s="1211"/>
      <c r="F233" s="1211"/>
      <c r="G233" s="1214" t="str">
        <f>IF(基本情報入力シート!M127="","",基本情報入力シート!M127)</f>
        <v/>
      </c>
      <c r="H233" s="1214" t="str">
        <f>IF(基本情報入力シート!R127="","",基本情報入力シート!R127)</f>
        <v/>
      </c>
      <c r="I233" s="1214" t="str">
        <f>IF(基本情報入力シート!W127="","",基本情報入力シート!W127)</f>
        <v/>
      </c>
      <c r="J233" s="1214" t="str">
        <f>IF(基本情報入力シート!X127="","",基本情報入力シート!X127)</f>
        <v/>
      </c>
      <c r="K233" s="1214" t="str">
        <f>IF(基本情報入力シート!Y127="","",基本情報入力シート!Y127)</f>
        <v/>
      </c>
      <c r="L233" s="1217" t="str">
        <f>IF(基本情報入力シート!AB127="","",基本情報入力シート!AB127)</f>
        <v/>
      </c>
      <c r="M233" s="457" t="s">
        <v>132</v>
      </c>
      <c r="N233" s="75"/>
      <c r="O233" s="458" t="str">
        <f>IFERROR(VLOOKUP(K233,【参考】数式用!$A$5:$J$37,MATCH(N233,【参考】数式用!$B$4:$J$4,0)+1,0),"")</f>
        <v/>
      </c>
      <c r="P233" s="75"/>
      <c r="Q233" s="458" t="str">
        <f>IFERROR(VLOOKUP(K233,【参考】数式用!$A$5:$J$37,MATCH(P233,【参考】数式用!$B$4:$J$4,0)+1,0),"")</f>
        <v/>
      </c>
      <c r="R233" s="459" t="s">
        <v>15</v>
      </c>
      <c r="S233" s="460">
        <v>6</v>
      </c>
      <c r="T233" s="126" t="s">
        <v>10</v>
      </c>
      <c r="U233" s="39">
        <v>4</v>
      </c>
      <c r="V233" s="126" t="s">
        <v>38</v>
      </c>
      <c r="W233" s="460">
        <v>6</v>
      </c>
      <c r="X233" s="126" t="s">
        <v>10</v>
      </c>
      <c r="Y233" s="39">
        <v>5</v>
      </c>
      <c r="Z233" s="126" t="s">
        <v>13</v>
      </c>
      <c r="AA233" s="461" t="s">
        <v>20</v>
      </c>
      <c r="AB233" s="462">
        <f t="shared" si="661"/>
        <v>2</v>
      </c>
      <c r="AC233" s="126" t="s">
        <v>33</v>
      </c>
      <c r="AD233" s="463" t="str">
        <f t="shared" ref="AD233" si="692">IFERROR(ROUNDDOWN(ROUND(L233*Q233,0),0)*AB233,"")</f>
        <v/>
      </c>
      <c r="AE233" s="464" t="str">
        <f t="shared" si="496"/>
        <v/>
      </c>
      <c r="AF233" s="465"/>
      <c r="AG233" s="375"/>
      <c r="AH233" s="383"/>
      <c r="AI233" s="380"/>
      <c r="AJ233" s="381"/>
      <c r="AK233" s="361"/>
      <c r="AL233" s="362"/>
      <c r="AM233" s="466" t="str">
        <f t="shared" ref="AM233" si="693">IF(AO233="","",IF(Q233&lt;O233,"！加算の要件上は問題ありませんが、令和６年３月と比較して４・５月に加算率が下がる計画になっています。",""))</f>
        <v/>
      </c>
      <c r="AO233" s="467" t="str">
        <f>IF(K233&lt;&gt;"","P列・R列に色付け","")</f>
        <v/>
      </c>
      <c r="AP233" s="468" t="str">
        <f>IFERROR(VLOOKUP(K233,【参考】数式用!$AH$2:$AI$34,2,FALSE),"")</f>
        <v/>
      </c>
      <c r="AQ233" s="470" t="str">
        <f>P233&amp;P234&amp;P235</f>
        <v/>
      </c>
      <c r="AR233" s="468" t="str">
        <f t="shared" ref="AR233" si="694">IF(AF235&lt;&gt;0,IF(AG235="○","入力済","未入力"),"")</f>
        <v/>
      </c>
      <c r="AS233" s="469" t="str">
        <f>IF(OR(P233="処遇加算Ⅰ",P233="処遇加算Ⅱ"),IF(OR(AH233="○",AH233="令和６年度中に満たす"),"入力済","未入力"),"")</f>
        <v/>
      </c>
      <c r="AT233" s="470" t="str">
        <f>IF(P233="処遇加算Ⅲ",IF(AI233="○","入力済","未入力"),"")</f>
        <v/>
      </c>
      <c r="AU233" s="468" t="str">
        <f>IF(P233="処遇加算Ⅰ",IF(OR(AJ233="○",AJ233="令和６年度中に満たす"),"入力済","未入力"),"")</f>
        <v/>
      </c>
      <c r="AV233" s="468" t="str">
        <f t="shared" ref="AV233" si="695">IF(OR(P234="特定加算Ⅰ",P234="特定加算Ⅱ"),1,"")</f>
        <v/>
      </c>
      <c r="AW233" s="453" t="str">
        <f>IF(P234="特定加算Ⅰ",IF(AL234="","未入力","入力済"),"")</f>
        <v/>
      </c>
      <c r="AX233" s="453" t="str">
        <f>G233</f>
        <v/>
      </c>
    </row>
    <row r="234" spans="1:50" ht="32.1" customHeight="1">
      <c r="A234" s="1275"/>
      <c r="B234" s="1212"/>
      <c r="C234" s="1212"/>
      <c r="D234" s="1212"/>
      <c r="E234" s="1212"/>
      <c r="F234" s="1212"/>
      <c r="G234" s="1215"/>
      <c r="H234" s="1215"/>
      <c r="I234" s="1215"/>
      <c r="J234" s="1215"/>
      <c r="K234" s="1215"/>
      <c r="L234" s="1218"/>
      <c r="M234" s="471" t="s">
        <v>121</v>
      </c>
      <c r="N234" s="76"/>
      <c r="O234" s="472" t="str">
        <f>IFERROR(VLOOKUP(K233,【参考】数式用!$A$5:$J$37,MATCH(N234,【参考】数式用!$B$4:$J$4,0)+1,0),"")</f>
        <v/>
      </c>
      <c r="P234" s="76"/>
      <c r="Q234" s="472" t="str">
        <f>IFERROR(VLOOKUP(K233,【参考】数式用!$A$5:$J$37,MATCH(P234,【参考】数式用!$B$4:$J$4,0)+1,0),"")</f>
        <v/>
      </c>
      <c r="R234" s="97" t="s">
        <v>15</v>
      </c>
      <c r="S234" s="473">
        <v>6</v>
      </c>
      <c r="T234" s="98" t="s">
        <v>10</v>
      </c>
      <c r="U234" s="58">
        <v>4</v>
      </c>
      <c r="V234" s="98" t="s">
        <v>38</v>
      </c>
      <c r="W234" s="473">
        <v>6</v>
      </c>
      <c r="X234" s="98" t="s">
        <v>10</v>
      </c>
      <c r="Y234" s="58">
        <v>5</v>
      </c>
      <c r="Z234" s="98" t="s">
        <v>13</v>
      </c>
      <c r="AA234" s="474" t="s">
        <v>20</v>
      </c>
      <c r="AB234" s="475">
        <f t="shared" si="661"/>
        <v>2</v>
      </c>
      <c r="AC234" s="98" t="s">
        <v>33</v>
      </c>
      <c r="AD234" s="476" t="str">
        <f t="shared" ref="AD234" si="696">IFERROR(ROUNDDOWN(ROUND(L233*Q234,0),0)*AB234,"")</f>
        <v/>
      </c>
      <c r="AE234" s="477" t="str">
        <f t="shared" si="501"/>
        <v/>
      </c>
      <c r="AF234" s="478"/>
      <c r="AG234" s="363"/>
      <c r="AH234" s="364"/>
      <c r="AI234" s="365"/>
      <c r="AJ234" s="366"/>
      <c r="AK234" s="367"/>
      <c r="AL234" s="368"/>
      <c r="AM234" s="479" t="str">
        <f t="shared" ref="AM234" si="697">IF(AO233="","",IF(OR(Y233=4,Y234=4,Y235=4),"！加算の要件上は問題ありませんが、算定期間の終わりが令和６年５月になっていません。区分変更の場合は、「基本情報入力シート」で同じ事業所を２行に分けて記入してください。",""))</f>
        <v/>
      </c>
      <c r="AN234" s="480"/>
      <c r="AO234" s="467" t="str">
        <f>IF(K233&lt;&gt;"","P列・R列に色付け","")</f>
        <v/>
      </c>
      <c r="AX234" s="453" t="str">
        <f>G233</f>
        <v/>
      </c>
    </row>
    <row r="235" spans="1:50" ht="32.1" customHeight="1" thickBot="1">
      <c r="A235" s="1276"/>
      <c r="B235" s="1213"/>
      <c r="C235" s="1213"/>
      <c r="D235" s="1213"/>
      <c r="E235" s="1213"/>
      <c r="F235" s="1213"/>
      <c r="G235" s="1216"/>
      <c r="H235" s="1216"/>
      <c r="I235" s="1216"/>
      <c r="J235" s="1216"/>
      <c r="K235" s="1216"/>
      <c r="L235" s="1219"/>
      <c r="M235" s="481" t="s">
        <v>114</v>
      </c>
      <c r="N235" s="79"/>
      <c r="O235" s="482" t="str">
        <f>IFERROR(VLOOKUP(K233,【参考】数式用!$A$5:$J$37,MATCH(N235,【参考】数式用!$B$4:$J$4,0)+1,0),"")</f>
        <v/>
      </c>
      <c r="P235" s="77"/>
      <c r="Q235" s="482" t="str">
        <f>IFERROR(VLOOKUP(K233,【参考】数式用!$A$5:$J$37,MATCH(P235,【参考】数式用!$B$4:$J$4,0)+1,0),"")</f>
        <v/>
      </c>
      <c r="R235" s="483" t="s">
        <v>15</v>
      </c>
      <c r="S235" s="484">
        <v>6</v>
      </c>
      <c r="T235" s="485" t="s">
        <v>10</v>
      </c>
      <c r="U235" s="59">
        <v>4</v>
      </c>
      <c r="V235" s="485" t="s">
        <v>38</v>
      </c>
      <c r="W235" s="484">
        <v>6</v>
      </c>
      <c r="X235" s="485" t="s">
        <v>10</v>
      </c>
      <c r="Y235" s="59">
        <v>5</v>
      </c>
      <c r="Z235" s="485" t="s">
        <v>13</v>
      </c>
      <c r="AA235" s="486" t="s">
        <v>20</v>
      </c>
      <c r="AB235" s="487">
        <f t="shared" si="661"/>
        <v>2</v>
      </c>
      <c r="AC235" s="485" t="s">
        <v>33</v>
      </c>
      <c r="AD235" s="488" t="str">
        <f t="shared" ref="AD235" si="698">IFERROR(ROUNDDOWN(ROUND(L233*Q235,0),0)*AB235,"")</f>
        <v/>
      </c>
      <c r="AE235" s="489" t="str">
        <f t="shared" si="504"/>
        <v/>
      </c>
      <c r="AF235" s="490">
        <f t="shared" si="554"/>
        <v>0</v>
      </c>
      <c r="AG235" s="369"/>
      <c r="AH235" s="370"/>
      <c r="AI235" s="371"/>
      <c r="AJ235" s="372"/>
      <c r="AK235" s="373"/>
      <c r="AL235" s="374"/>
      <c r="AM235" s="491" t="str">
        <f t="shared" ref="AM235" si="699">IF(AO233="","",IF(OR(N233="",AND(N235="ベア加算なし",P235="ベア加算",AG235=""),AND(OR(P233="処遇加算Ⅰ",P233="処遇加算Ⅱ"),AH233=""),AND(P233="処遇加算Ⅲ",AI233=""),AND(P233="処遇加算Ⅰ",AJ233=""),AND(OR(P234="特定加算Ⅰ",P234="特定加算Ⅱ"),AK234=""),AND(P234="特定加算Ⅰ",AL234="")),"！記入が必要な欄（緑色、水色、黄色のセル）に空欄があります。空欄を埋めてください。",""))</f>
        <v/>
      </c>
      <c r="AO235" s="492" t="str">
        <f>IF(K233&lt;&gt;"","P列・R列に色付け","")</f>
        <v/>
      </c>
      <c r="AP235" s="493"/>
      <c r="AQ235" s="493"/>
      <c r="AW235" s="494"/>
      <c r="AX235" s="453" t="str">
        <f>G233</f>
        <v/>
      </c>
    </row>
    <row r="236" spans="1:50" ht="32.1" customHeight="1">
      <c r="A236" s="1274">
        <v>75</v>
      </c>
      <c r="B236" s="1211" t="str">
        <f>IF(基本情報入力シート!C128="","",基本情報入力シート!C128)</f>
        <v/>
      </c>
      <c r="C236" s="1211"/>
      <c r="D236" s="1211"/>
      <c r="E236" s="1211"/>
      <c r="F236" s="1211"/>
      <c r="G236" s="1214" t="str">
        <f>IF(基本情報入力シート!M128="","",基本情報入力シート!M128)</f>
        <v/>
      </c>
      <c r="H236" s="1214" t="str">
        <f>IF(基本情報入力シート!R128="","",基本情報入力シート!R128)</f>
        <v/>
      </c>
      <c r="I236" s="1214" t="str">
        <f>IF(基本情報入力シート!W128="","",基本情報入力シート!W128)</f>
        <v/>
      </c>
      <c r="J236" s="1214" t="str">
        <f>IF(基本情報入力シート!X128="","",基本情報入力シート!X128)</f>
        <v/>
      </c>
      <c r="K236" s="1214" t="str">
        <f>IF(基本情報入力シート!Y128="","",基本情報入力シート!Y128)</f>
        <v/>
      </c>
      <c r="L236" s="1217" t="str">
        <f>IF(基本情報入力シート!AB128="","",基本情報入力シート!AB128)</f>
        <v/>
      </c>
      <c r="M236" s="457" t="s">
        <v>132</v>
      </c>
      <c r="N236" s="75"/>
      <c r="O236" s="458" t="str">
        <f>IFERROR(VLOOKUP(K236,【参考】数式用!$A$5:$J$37,MATCH(N236,【参考】数式用!$B$4:$J$4,0)+1,0),"")</f>
        <v/>
      </c>
      <c r="P236" s="75"/>
      <c r="Q236" s="458" t="str">
        <f>IFERROR(VLOOKUP(K236,【参考】数式用!$A$5:$J$37,MATCH(P236,【参考】数式用!$B$4:$J$4,0)+1,0),"")</f>
        <v/>
      </c>
      <c r="R236" s="459" t="s">
        <v>15</v>
      </c>
      <c r="S236" s="460">
        <v>6</v>
      </c>
      <c r="T236" s="126" t="s">
        <v>10</v>
      </c>
      <c r="U236" s="39">
        <v>4</v>
      </c>
      <c r="V236" s="126" t="s">
        <v>38</v>
      </c>
      <c r="W236" s="460">
        <v>6</v>
      </c>
      <c r="X236" s="126" t="s">
        <v>10</v>
      </c>
      <c r="Y236" s="39">
        <v>5</v>
      </c>
      <c r="Z236" s="126" t="s">
        <v>13</v>
      </c>
      <c r="AA236" s="461" t="s">
        <v>20</v>
      </c>
      <c r="AB236" s="462">
        <f t="shared" si="661"/>
        <v>2</v>
      </c>
      <c r="AC236" s="126" t="s">
        <v>33</v>
      </c>
      <c r="AD236" s="463" t="str">
        <f t="shared" ref="AD236" si="700">IFERROR(ROUNDDOWN(ROUND(L236*Q236,0),0)*AB236,"")</f>
        <v/>
      </c>
      <c r="AE236" s="464" t="str">
        <f t="shared" si="507"/>
        <v/>
      </c>
      <c r="AF236" s="465"/>
      <c r="AG236" s="375"/>
      <c r="AH236" s="383"/>
      <c r="AI236" s="380"/>
      <c r="AJ236" s="381"/>
      <c r="AK236" s="361"/>
      <c r="AL236" s="362"/>
      <c r="AM236" s="466" t="str">
        <f t="shared" ref="AM236" si="701">IF(AO236="","",IF(Q236&lt;O236,"！加算の要件上は問題ありませんが、令和６年３月と比較して４・５月に加算率が下がる計画になっています。",""))</f>
        <v/>
      </c>
      <c r="AO236" s="467" t="str">
        <f>IF(K236&lt;&gt;"","P列・R列に色付け","")</f>
        <v/>
      </c>
      <c r="AP236" s="468" t="str">
        <f>IFERROR(VLOOKUP(K236,【参考】数式用!$AH$2:$AI$34,2,FALSE),"")</f>
        <v/>
      </c>
      <c r="AQ236" s="470" t="str">
        <f>P236&amp;P237&amp;P238</f>
        <v/>
      </c>
      <c r="AR236" s="468" t="str">
        <f t="shared" ref="AR236" si="702">IF(AF238&lt;&gt;0,IF(AG238="○","入力済","未入力"),"")</f>
        <v/>
      </c>
      <c r="AS236" s="469" t="str">
        <f>IF(OR(P236="処遇加算Ⅰ",P236="処遇加算Ⅱ"),IF(OR(AH236="○",AH236="令和６年度中に満たす"),"入力済","未入力"),"")</f>
        <v/>
      </c>
      <c r="AT236" s="470" t="str">
        <f>IF(P236="処遇加算Ⅲ",IF(AI236="○","入力済","未入力"),"")</f>
        <v/>
      </c>
      <c r="AU236" s="468" t="str">
        <f>IF(P236="処遇加算Ⅰ",IF(OR(AJ236="○",AJ236="令和６年度中に満たす"),"入力済","未入力"),"")</f>
        <v/>
      </c>
      <c r="AV236" s="468" t="str">
        <f t="shared" ref="AV236" si="703">IF(OR(P237="特定加算Ⅰ",P237="特定加算Ⅱ"),1,"")</f>
        <v/>
      </c>
      <c r="AW236" s="453" t="str">
        <f>IF(P237="特定加算Ⅰ",IF(AL237="","未入力","入力済"),"")</f>
        <v/>
      </c>
      <c r="AX236" s="453" t="str">
        <f>G236</f>
        <v/>
      </c>
    </row>
    <row r="237" spans="1:50" ht="32.1" customHeight="1">
      <c r="A237" s="1275"/>
      <c r="B237" s="1212"/>
      <c r="C237" s="1212"/>
      <c r="D237" s="1212"/>
      <c r="E237" s="1212"/>
      <c r="F237" s="1212"/>
      <c r="G237" s="1215"/>
      <c r="H237" s="1215"/>
      <c r="I237" s="1215"/>
      <c r="J237" s="1215"/>
      <c r="K237" s="1215"/>
      <c r="L237" s="1218"/>
      <c r="M237" s="471" t="s">
        <v>121</v>
      </c>
      <c r="N237" s="76"/>
      <c r="O237" s="472" t="str">
        <f>IFERROR(VLOOKUP(K236,【参考】数式用!$A$5:$J$37,MATCH(N237,【参考】数式用!$B$4:$J$4,0)+1,0),"")</f>
        <v/>
      </c>
      <c r="P237" s="76"/>
      <c r="Q237" s="472" t="str">
        <f>IFERROR(VLOOKUP(K236,【参考】数式用!$A$5:$J$37,MATCH(P237,【参考】数式用!$B$4:$J$4,0)+1,0),"")</f>
        <v/>
      </c>
      <c r="R237" s="97" t="s">
        <v>15</v>
      </c>
      <c r="S237" s="473">
        <v>6</v>
      </c>
      <c r="T237" s="98" t="s">
        <v>10</v>
      </c>
      <c r="U237" s="58">
        <v>4</v>
      </c>
      <c r="V237" s="98" t="s">
        <v>38</v>
      </c>
      <c r="W237" s="473">
        <v>6</v>
      </c>
      <c r="X237" s="98" t="s">
        <v>10</v>
      </c>
      <c r="Y237" s="58">
        <v>5</v>
      </c>
      <c r="Z237" s="98" t="s">
        <v>13</v>
      </c>
      <c r="AA237" s="474" t="s">
        <v>20</v>
      </c>
      <c r="AB237" s="475">
        <f t="shared" si="661"/>
        <v>2</v>
      </c>
      <c r="AC237" s="98" t="s">
        <v>33</v>
      </c>
      <c r="AD237" s="476" t="str">
        <f t="shared" ref="AD237" si="704">IFERROR(ROUNDDOWN(ROUND(L236*Q237,0),0)*AB237,"")</f>
        <v/>
      </c>
      <c r="AE237" s="477" t="str">
        <f t="shared" si="512"/>
        <v/>
      </c>
      <c r="AF237" s="478"/>
      <c r="AG237" s="363"/>
      <c r="AH237" s="364"/>
      <c r="AI237" s="365"/>
      <c r="AJ237" s="366"/>
      <c r="AK237" s="367"/>
      <c r="AL237" s="368"/>
      <c r="AM237" s="479" t="str">
        <f t="shared" ref="AM237" si="705">IF(AO236="","",IF(OR(Y236=4,Y237=4,Y238=4),"！加算の要件上は問題ありませんが、算定期間の終わりが令和６年５月になっていません。区分変更の場合は、「基本情報入力シート」で同じ事業所を２行に分けて記入してください。",""))</f>
        <v/>
      </c>
      <c r="AN237" s="480"/>
      <c r="AO237" s="467" t="str">
        <f>IF(K236&lt;&gt;"","P列・R列に色付け","")</f>
        <v/>
      </c>
      <c r="AX237" s="453" t="str">
        <f>G236</f>
        <v/>
      </c>
    </row>
    <row r="238" spans="1:50" ht="32.1" customHeight="1" thickBot="1">
      <c r="A238" s="1276"/>
      <c r="B238" s="1213"/>
      <c r="C238" s="1213"/>
      <c r="D238" s="1213"/>
      <c r="E238" s="1213"/>
      <c r="F238" s="1213"/>
      <c r="G238" s="1216"/>
      <c r="H238" s="1216"/>
      <c r="I238" s="1216"/>
      <c r="J238" s="1216"/>
      <c r="K238" s="1216"/>
      <c r="L238" s="1219"/>
      <c r="M238" s="481" t="s">
        <v>114</v>
      </c>
      <c r="N238" s="79"/>
      <c r="O238" s="482" t="str">
        <f>IFERROR(VLOOKUP(K236,【参考】数式用!$A$5:$J$37,MATCH(N238,【参考】数式用!$B$4:$J$4,0)+1,0),"")</f>
        <v/>
      </c>
      <c r="P238" s="77"/>
      <c r="Q238" s="482" t="str">
        <f>IFERROR(VLOOKUP(K236,【参考】数式用!$A$5:$J$37,MATCH(P238,【参考】数式用!$B$4:$J$4,0)+1,0),"")</f>
        <v/>
      </c>
      <c r="R238" s="483" t="s">
        <v>15</v>
      </c>
      <c r="S238" s="484">
        <v>6</v>
      </c>
      <c r="T238" s="485" t="s">
        <v>10</v>
      </c>
      <c r="U238" s="59">
        <v>4</v>
      </c>
      <c r="V238" s="485" t="s">
        <v>38</v>
      </c>
      <c r="W238" s="484">
        <v>6</v>
      </c>
      <c r="X238" s="485" t="s">
        <v>10</v>
      </c>
      <c r="Y238" s="59">
        <v>5</v>
      </c>
      <c r="Z238" s="485" t="s">
        <v>13</v>
      </c>
      <c r="AA238" s="486" t="s">
        <v>20</v>
      </c>
      <c r="AB238" s="487">
        <f t="shared" si="661"/>
        <v>2</v>
      </c>
      <c r="AC238" s="485" t="s">
        <v>33</v>
      </c>
      <c r="AD238" s="488" t="str">
        <f t="shared" ref="AD238" si="706">IFERROR(ROUNDDOWN(ROUND(L236*Q238,0),0)*AB238,"")</f>
        <v/>
      </c>
      <c r="AE238" s="489" t="str">
        <f t="shared" si="515"/>
        <v/>
      </c>
      <c r="AF238" s="490">
        <f t="shared" si="554"/>
        <v>0</v>
      </c>
      <c r="AG238" s="369"/>
      <c r="AH238" s="370"/>
      <c r="AI238" s="371"/>
      <c r="AJ238" s="372"/>
      <c r="AK238" s="373"/>
      <c r="AL238" s="374"/>
      <c r="AM238" s="491" t="str">
        <f t="shared" ref="AM238" si="707">IF(AO236="","",IF(OR(N236="",AND(N238="ベア加算なし",P238="ベア加算",AG238=""),AND(OR(P236="処遇加算Ⅰ",P236="処遇加算Ⅱ"),AH236=""),AND(P236="処遇加算Ⅲ",AI236=""),AND(P236="処遇加算Ⅰ",AJ236=""),AND(OR(P237="特定加算Ⅰ",P237="特定加算Ⅱ"),AK237=""),AND(P237="特定加算Ⅰ",AL237="")),"！記入が必要な欄（緑色、水色、黄色のセル）に空欄があります。空欄を埋めてください。",""))</f>
        <v/>
      </c>
      <c r="AO238" s="492" t="str">
        <f>IF(K236&lt;&gt;"","P列・R列に色付け","")</f>
        <v/>
      </c>
      <c r="AP238" s="493"/>
      <c r="AQ238" s="493"/>
      <c r="AW238" s="494"/>
      <c r="AX238" s="453" t="str">
        <f>G236</f>
        <v/>
      </c>
    </row>
    <row r="239" spans="1:50" ht="32.1" customHeight="1">
      <c r="A239" s="1274">
        <v>76</v>
      </c>
      <c r="B239" s="1211" t="str">
        <f>IF(基本情報入力シート!C129="","",基本情報入力シート!C129)</f>
        <v/>
      </c>
      <c r="C239" s="1211"/>
      <c r="D239" s="1211"/>
      <c r="E239" s="1211"/>
      <c r="F239" s="1211"/>
      <c r="G239" s="1214" t="str">
        <f>IF(基本情報入力シート!M129="","",基本情報入力シート!M129)</f>
        <v/>
      </c>
      <c r="H239" s="1214" t="str">
        <f>IF(基本情報入力シート!R129="","",基本情報入力シート!R129)</f>
        <v/>
      </c>
      <c r="I239" s="1214" t="str">
        <f>IF(基本情報入力シート!W129="","",基本情報入力シート!W129)</f>
        <v/>
      </c>
      <c r="J239" s="1214" t="str">
        <f>IF(基本情報入力シート!X129="","",基本情報入力シート!X129)</f>
        <v/>
      </c>
      <c r="K239" s="1214" t="str">
        <f>IF(基本情報入力シート!Y129="","",基本情報入力シート!Y129)</f>
        <v/>
      </c>
      <c r="L239" s="1217" t="str">
        <f>IF(基本情報入力シート!AB129="","",基本情報入力シート!AB129)</f>
        <v/>
      </c>
      <c r="M239" s="457" t="s">
        <v>132</v>
      </c>
      <c r="N239" s="75"/>
      <c r="O239" s="458" t="str">
        <f>IFERROR(VLOOKUP(K239,【参考】数式用!$A$5:$J$37,MATCH(N239,【参考】数式用!$B$4:$J$4,0)+1,0),"")</f>
        <v/>
      </c>
      <c r="P239" s="75"/>
      <c r="Q239" s="458" t="str">
        <f>IFERROR(VLOOKUP(K239,【参考】数式用!$A$5:$J$37,MATCH(P239,【参考】数式用!$B$4:$J$4,0)+1,0),"")</f>
        <v/>
      </c>
      <c r="R239" s="459" t="s">
        <v>15</v>
      </c>
      <c r="S239" s="460">
        <v>6</v>
      </c>
      <c r="T239" s="126" t="s">
        <v>10</v>
      </c>
      <c r="U239" s="39">
        <v>4</v>
      </c>
      <c r="V239" s="126" t="s">
        <v>38</v>
      </c>
      <c r="W239" s="460">
        <v>6</v>
      </c>
      <c r="X239" s="126" t="s">
        <v>10</v>
      </c>
      <c r="Y239" s="39">
        <v>5</v>
      </c>
      <c r="Z239" s="126" t="s">
        <v>13</v>
      </c>
      <c r="AA239" s="461" t="s">
        <v>20</v>
      </c>
      <c r="AB239" s="462">
        <f t="shared" si="661"/>
        <v>2</v>
      </c>
      <c r="AC239" s="126" t="s">
        <v>33</v>
      </c>
      <c r="AD239" s="463" t="str">
        <f t="shared" ref="AD239" si="708">IFERROR(ROUNDDOWN(ROUND(L239*Q239,0),0)*AB239,"")</f>
        <v/>
      </c>
      <c r="AE239" s="464" t="str">
        <f t="shared" ref="AE239" si="709">IFERROR(ROUNDDOWN(ROUND(L239*(Q239-O239),0),0)*AB239,"")</f>
        <v/>
      </c>
      <c r="AF239" s="465"/>
      <c r="AG239" s="375"/>
      <c r="AH239" s="383"/>
      <c r="AI239" s="380"/>
      <c r="AJ239" s="381"/>
      <c r="AK239" s="361"/>
      <c r="AL239" s="362"/>
      <c r="AM239" s="466" t="str">
        <f t="shared" ref="AM239" si="710">IF(AO239="","",IF(Q239&lt;O239,"！加算の要件上は問題ありませんが、令和６年３月と比較して４・５月に加算率が下がる計画になっています。",""))</f>
        <v/>
      </c>
      <c r="AO239" s="467" t="str">
        <f>IF(K239&lt;&gt;"","P列・R列に色付け","")</f>
        <v/>
      </c>
      <c r="AP239" s="468" t="str">
        <f>IFERROR(VLOOKUP(K239,【参考】数式用!$AH$2:$AI$34,2,FALSE),"")</f>
        <v/>
      </c>
      <c r="AQ239" s="470" t="str">
        <f>P239&amp;P240&amp;P241</f>
        <v/>
      </c>
      <c r="AR239" s="468" t="str">
        <f t="shared" ref="AR239" si="711">IF(AF241&lt;&gt;0,IF(AG241="○","入力済","未入力"),"")</f>
        <v/>
      </c>
      <c r="AS239" s="469" t="str">
        <f>IF(OR(P239="処遇加算Ⅰ",P239="処遇加算Ⅱ"),IF(OR(AH239="○",AH239="令和６年度中に満たす"),"入力済","未入力"),"")</f>
        <v/>
      </c>
      <c r="AT239" s="470" t="str">
        <f>IF(P239="処遇加算Ⅲ",IF(AI239="○","入力済","未入力"),"")</f>
        <v/>
      </c>
      <c r="AU239" s="468" t="str">
        <f>IF(P239="処遇加算Ⅰ",IF(OR(AJ239="○",AJ239="令和６年度中に満たす"),"入力済","未入力"),"")</f>
        <v/>
      </c>
      <c r="AV239" s="468" t="str">
        <f t="shared" ref="AV239" si="712">IF(OR(P240="特定加算Ⅰ",P240="特定加算Ⅱ"),1,"")</f>
        <v/>
      </c>
      <c r="AW239" s="453" t="str">
        <f>IF(P240="特定加算Ⅰ",IF(AL240="","未入力","入力済"),"")</f>
        <v/>
      </c>
      <c r="AX239" s="453" t="str">
        <f>G239</f>
        <v/>
      </c>
    </row>
    <row r="240" spans="1:50" ht="32.1" customHeight="1">
      <c r="A240" s="1275"/>
      <c r="B240" s="1212"/>
      <c r="C240" s="1212"/>
      <c r="D240" s="1212"/>
      <c r="E240" s="1212"/>
      <c r="F240" s="1212"/>
      <c r="G240" s="1215"/>
      <c r="H240" s="1215"/>
      <c r="I240" s="1215"/>
      <c r="J240" s="1215"/>
      <c r="K240" s="1215"/>
      <c r="L240" s="1218"/>
      <c r="M240" s="471" t="s">
        <v>121</v>
      </c>
      <c r="N240" s="76"/>
      <c r="O240" s="472" t="str">
        <f>IFERROR(VLOOKUP(K239,【参考】数式用!$A$5:$J$37,MATCH(N240,【参考】数式用!$B$4:$J$4,0)+1,0),"")</f>
        <v/>
      </c>
      <c r="P240" s="76"/>
      <c r="Q240" s="472" t="str">
        <f>IFERROR(VLOOKUP(K239,【参考】数式用!$A$5:$J$37,MATCH(P240,【参考】数式用!$B$4:$J$4,0)+1,0),"")</f>
        <v/>
      </c>
      <c r="R240" s="97" t="s">
        <v>15</v>
      </c>
      <c r="S240" s="473">
        <v>6</v>
      </c>
      <c r="T240" s="98" t="s">
        <v>10</v>
      </c>
      <c r="U240" s="58">
        <v>4</v>
      </c>
      <c r="V240" s="98" t="s">
        <v>38</v>
      </c>
      <c r="W240" s="473">
        <v>6</v>
      </c>
      <c r="X240" s="98" t="s">
        <v>10</v>
      </c>
      <c r="Y240" s="58">
        <v>5</v>
      </c>
      <c r="Z240" s="98" t="s">
        <v>13</v>
      </c>
      <c r="AA240" s="474" t="s">
        <v>20</v>
      </c>
      <c r="AB240" s="475">
        <f t="shared" si="661"/>
        <v>2</v>
      </c>
      <c r="AC240" s="98" t="s">
        <v>33</v>
      </c>
      <c r="AD240" s="476" t="str">
        <f t="shared" ref="AD240" si="713">IFERROR(ROUNDDOWN(ROUND(L239*Q240,0),0)*AB240,"")</f>
        <v/>
      </c>
      <c r="AE240" s="477" t="str">
        <f t="shared" ref="AE240" si="714">IFERROR(ROUNDDOWN(ROUND(L239*(Q240-O240),0),0)*AB240,"")</f>
        <v/>
      </c>
      <c r="AF240" s="478"/>
      <c r="AG240" s="363"/>
      <c r="AH240" s="364"/>
      <c r="AI240" s="365"/>
      <c r="AJ240" s="366"/>
      <c r="AK240" s="367"/>
      <c r="AL240" s="368"/>
      <c r="AM240" s="479" t="str">
        <f t="shared" ref="AM240" si="715">IF(AO239="","",IF(OR(Y239=4,Y240=4,Y241=4),"！加算の要件上は問題ありませんが、算定期間の終わりが令和６年５月になっていません。区分変更の場合は、「基本情報入力シート」で同じ事業所を２行に分けて記入してください。",""))</f>
        <v/>
      </c>
      <c r="AN240" s="480"/>
      <c r="AO240" s="467" t="str">
        <f>IF(K239&lt;&gt;"","P列・R列に色付け","")</f>
        <v/>
      </c>
      <c r="AX240" s="453" t="str">
        <f>G239</f>
        <v/>
      </c>
    </row>
    <row r="241" spans="1:50" ht="32.1" customHeight="1" thickBot="1">
      <c r="A241" s="1276"/>
      <c r="B241" s="1213"/>
      <c r="C241" s="1213"/>
      <c r="D241" s="1213"/>
      <c r="E241" s="1213"/>
      <c r="F241" s="1213"/>
      <c r="G241" s="1216"/>
      <c r="H241" s="1216"/>
      <c r="I241" s="1216"/>
      <c r="J241" s="1216"/>
      <c r="K241" s="1216"/>
      <c r="L241" s="1219"/>
      <c r="M241" s="481" t="s">
        <v>114</v>
      </c>
      <c r="N241" s="79"/>
      <c r="O241" s="482" t="str">
        <f>IFERROR(VLOOKUP(K239,【参考】数式用!$A$5:$J$37,MATCH(N241,【参考】数式用!$B$4:$J$4,0)+1,0),"")</f>
        <v/>
      </c>
      <c r="P241" s="77"/>
      <c r="Q241" s="482" t="str">
        <f>IFERROR(VLOOKUP(K239,【参考】数式用!$A$5:$J$37,MATCH(P241,【参考】数式用!$B$4:$J$4,0)+1,0),"")</f>
        <v/>
      </c>
      <c r="R241" s="483" t="s">
        <v>15</v>
      </c>
      <c r="S241" s="484">
        <v>6</v>
      </c>
      <c r="T241" s="485" t="s">
        <v>10</v>
      </c>
      <c r="U241" s="59">
        <v>4</v>
      </c>
      <c r="V241" s="485" t="s">
        <v>38</v>
      </c>
      <c r="W241" s="484">
        <v>6</v>
      </c>
      <c r="X241" s="485" t="s">
        <v>10</v>
      </c>
      <c r="Y241" s="59">
        <v>5</v>
      </c>
      <c r="Z241" s="485" t="s">
        <v>13</v>
      </c>
      <c r="AA241" s="486" t="s">
        <v>20</v>
      </c>
      <c r="AB241" s="487">
        <f t="shared" si="661"/>
        <v>2</v>
      </c>
      <c r="AC241" s="485" t="s">
        <v>33</v>
      </c>
      <c r="AD241" s="488" t="str">
        <f t="shared" ref="AD241" si="716">IFERROR(ROUNDDOWN(ROUND(L239*Q241,0),0)*AB241,"")</f>
        <v/>
      </c>
      <c r="AE241" s="489" t="str">
        <f t="shared" ref="AE241" si="717">IFERROR(ROUNDDOWN(ROUND(L239*(Q241-O241),0),0)*AB241,"")</f>
        <v/>
      </c>
      <c r="AF241" s="490">
        <f t="shared" si="554"/>
        <v>0</v>
      </c>
      <c r="AG241" s="369"/>
      <c r="AH241" s="370"/>
      <c r="AI241" s="371"/>
      <c r="AJ241" s="372"/>
      <c r="AK241" s="373"/>
      <c r="AL241" s="374"/>
      <c r="AM241" s="491" t="str">
        <f t="shared" ref="AM241" si="718">IF(AO239="","",IF(OR(N239="",AND(N241="ベア加算なし",P241="ベア加算",AG241=""),AND(OR(P239="処遇加算Ⅰ",P239="処遇加算Ⅱ"),AH239=""),AND(P239="処遇加算Ⅲ",AI239=""),AND(P239="処遇加算Ⅰ",AJ239=""),AND(OR(P240="特定加算Ⅰ",P240="特定加算Ⅱ"),AK240=""),AND(P240="特定加算Ⅰ",AL240="")),"！記入が必要な欄（緑色、水色、黄色のセル）に空欄があります。空欄を埋めてください。",""))</f>
        <v/>
      </c>
      <c r="AO241" s="492" t="str">
        <f>IF(K239&lt;&gt;"","P列・R列に色付け","")</f>
        <v/>
      </c>
      <c r="AP241" s="493"/>
      <c r="AQ241" s="493"/>
      <c r="AW241" s="494"/>
      <c r="AX241" s="453" t="str">
        <f>G239</f>
        <v/>
      </c>
    </row>
    <row r="242" spans="1:50" ht="32.1" customHeight="1">
      <c r="A242" s="1274">
        <v>77</v>
      </c>
      <c r="B242" s="1211" t="str">
        <f>IF(基本情報入力シート!C130="","",基本情報入力シート!C130)</f>
        <v/>
      </c>
      <c r="C242" s="1211"/>
      <c r="D242" s="1211"/>
      <c r="E242" s="1211"/>
      <c r="F242" s="1211"/>
      <c r="G242" s="1214" t="str">
        <f>IF(基本情報入力シート!M130="","",基本情報入力シート!M130)</f>
        <v/>
      </c>
      <c r="H242" s="1214" t="str">
        <f>IF(基本情報入力シート!R130="","",基本情報入力シート!R130)</f>
        <v/>
      </c>
      <c r="I242" s="1214" t="str">
        <f>IF(基本情報入力シート!W130="","",基本情報入力シート!W130)</f>
        <v/>
      </c>
      <c r="J242" s="1214" t="str">
        <f>IF(基本情報入力シート!X130="","",基本情報入力シート!X130)</f>
        <v/>
      </c>
      <c r="K242" s="1214" t="str">
        <f>IF(基本情報入力シート!Y130="","",基本情報入力シート!Y130)</f>
        <v/>
      </c>
      <c r="L242" s="1217" t="str">
        <f>IF(基本情報入力シート!AB130="","",基本情報入力シート!AB130)</f>
        <v/>
      </c>
      <c r="M242" s="457" t="s">
        <v>132</v>
      </c>
      <c r="N242" s="75"/>
      <c r="O242" s="458" t="str">
        <f>IFERROR(VLOOKUP(K242,【参考】数式用!$A$5:$J$37,MATCH(N242,【参考】数式用!$B$4:$J$4,0)+1,0),"")</f>
        <v/>
      </c>
      <c r="P242" s="75"/>
      <c r="Q242" s="458" t="str">
        <f>IFERROR(VLOOKUP(K242,【参考】数式用!$A$5:$J$37,MATCH(P242,【参考】数式用!$B$4:$J$4,0)+1,0),"")</f>
        <v/>
      </c>
      <c r="R242" s="459" t="s">
        <v>15</v>
      </c>
      <c r="S242" s="460">
        <v>6</v>
      </c>
      <c r="T242" s="126" t="s">
        <v>10</v>
      </c>
      <c r="U242" s="39">
        <v>4</v>
      </c>
      <c r="V242" s="126" t="s">
        <v>38</v>
      </c>
      <c r="W242" s="460">
        <v>6</v>
      </c>
      <c r="X242" s="126" t="s">
        <v>10</v>
      </c>
      <c r="Y242" s="39">
        <v>5</v>
      </c>
      <c r="Z242" s="126" t="s">
        <v>13</v>
      </c>
      <c r="AA242" s="461" t="s">
        <v>20</v>
      </c>
      <c r="AB242" s="462">
        <f t="shared" si="661"/>
        <v>2</v>
      </c>
      <c r="AC242" s="126" t="s">
        <v>33</v>
      </c>
      <c r="AD242" s="463" t="str">
        <f t="shared" ref="AD242" si="719">IFERROR(ROUNDDOWN(ROUND(L242*Q242,0),0)*AB242,"")</f>
        <v/>
      </c>
      <c r="AE242" s="464" t="str">
        <f t="shared" ref="AE242:AE305" si="720">IFERROR(ROUNDDOWN(ROUND(L242*(Q242-O242),0),0)*AB242,"")</f>
        <v/>
      </c>
      <c r="AF242" s="465"/>
      <c r="AG242" s="375"/>
      <c r="AH242" s="383"/>
      <c r="AI242" s="380"/>
      <c r="AJ242" s="381"/>
      <c r="AK242" s="361"/>
      <c r="AL242" s="362"/>
      <c r="AM242" s="466" t="str">
        <f t="shared" ref="AM242" si="721">IF(AO242="","",IF(Q242&lt;O242,"！加算の要件上は問題ありませんが、令和６年３月と比較して４・５月に加算率が下がる計画になっています。",""))</f>
        <v/>
      </c>
      <c r="AO242" s="467" t="str">
        <f>IF(K242&lt;&gt;"","P列・R列に色付け","")</f>
        <v/>
      </c>
      <c r="AP242" s="468" t="str">
        <f>IFERROR(VLOOKUP(K242,【参考】数式用!$AH$2:$AI$34,2,FALSE),"")</f>
        <v/>
      </c>
      <c r="AQ242" s="470" t="str">
        <f>P242&amp;P243&amp;P244</f>
        <v/>
      </c>
      <c r="AR242" s="468" t="str">
        <f t="shared" ref="AR242" si="722">IF(AF244&lt;&gt;0,IF(AG244="○","入力済","未入力"),"")</f>
        <v/>
      </c>
      <c r="AS242" s="469" t="str">
        <f>IF(OR(P242="処遇加算Ⅰ",P242="処遇加算Ⅱ"),IF(OR(AH242="○",AH242="令和６年度中に満たす"),"入力済","未入力"),"")</f>
        <v/>
      </c>
      <c r="AT242" s="470" t="str">
        <f>IF(P242="処遇加算Ⅲ",IF(AI242="○","入力済","未入力"),"")</f>
        <v/>
      </c>
      <c r="AU242" s="468" t="str">
        <f>IF(P242="処遇加算Ⅰ",IF(OR(AJ242="○",AJ242="令和６年度中に満たす"),"入力済","未入力"),"")</f>
        <v/>
      </c>
      <c r="AV242" s="468" t="str">
        <f t="shared" ref="AV242" si="723">IF(OR(P243="特定加算Ⅰ",P243="特定加算Ⅱ"),1,"")</f>
        <v/>
      </c>
      <c r="AW242" s="453" t="str">
        <f>IF(P243="特定加算Ⅰ",IF(AL243="","未入力","入力済"),"")</f>
        <v/>
      </c>
      <c r="AX242" s="453" t="str">
        <f>G242</f>
        <v/>
      </c>
    </row>
    <row r="243" spans="1:50" ht="32.1" customHeight="1">
      <c r="A243" s="1275"/>
      <c r="B243" s="1212"/>
      <c r="C243" s="1212"/>
      <c r="D243" s="1212"/>
      <c r="E243" s="1212"/>
      <c r="F243" s="1212"/>
      <c r="G243" s="1215"/>
      <c r="H243" s="1215"/>
      <c r="I243" s="1215"/>
      <c r="J243" s="1215"/>
      <c r="K243" s="1215"/>
      <c r="L243" s="1218"/>
      <c r="M243" s="471" t="s">
        <v>121</v>
      </c>
      <c r="N243" s="76"/>
      <c r="O243" s="472" t="str">
        <f>IFERROR(VLOOKUP(K242,【参考】数式用!$A$5:$J$37,MATCH(N243,【参考】数式用!$B$4:$J$4,0)+1,0),"")</f>
        <v/>
      </c>
      <c r="P243" s="76"/>
      <c r="Q243" s="472" t="str">
        <f>IFERROR(VLOOKUP(K242,【参考】数式用!$A$5:$J$37,MATCH(P243,【参考】数式用!$B$4:$J$4,0)+1,0),"")</f>
        <v/>
      </c>
      <c r="R243" s="97" t="s">
        <v>15</v>
      </c>
      <c r="S243" s="473">
        <v>6</v>
      </c>
      <c r="T243" s="98" t="s">
        <v>10</v>
      </c>
      <c r="U243" s="58">
        <v>4</v>
      </c>
      <c r="V243" s="98" t="s">
        <v>38</v>
      </c>
      <c r="W243" s="473">
        <v>6</v>
      </c>
      <c r="X243" s="98" t="s">
        <v>10</v>
      </c>
      <c r="Y243" s="58">
        <v>5</v>
      </c>
      <c r="Z243" s="98" t="s">
        <v>13</v>
      </c>
      <c r="AA243" s="474" t="s">
        <v>20</v>
      </c>
      <c r="AB243" s="475">
        <f t="shared" si="661"/>
        <v>2</v>
      </c>
      <c r="AC243" s="98" t="s">
        <v>33</v>
      </c>
      <c r="AD243" s="476" t="str">
        <f t="shared" ref="AD243" si="724">IFERROR(ROUNDDOWN(ROUND(L242*Q243,0),0)*AB243,"")</f>
        <v/>
      </c>
      <c r="AE243" s="477" t="str">
        <f t="shared" ref="AE243:AE306" si="725">IFERROR(ROUNDDOWN(ROUND(L242*(Q243-O243),0),0)*AB243,"")</f>
        <v/>
      </c>
      <c r="AF243" s="478"/>
      <c r="AG243" s="363"/>
      <c r="AH243" s="364"/>
      <c r="AI243" s="365"/>
      <c r="AJ243" s="366"/>
      <c r="AK243" s="367"/>
      <c r="AL243" s="368"/>
      <c r="AM243" s="479" t="str">
        <f t="shared" ref="AM243" si="726">IF(AO242="","",IF(OR(Y242=4,Y243=4,Y244=4),"！加算の要件上は問題ありませんが、算定期間の終わりが令和６年５月になっていません。区分変更の場合は、「基本情報入力シート」で同じ事業所を２行に分けて記入してください。",""))</f>
        <v/>
      </c>
      <c r="AN243" s="480"/>
      <c r="AO243" s="467" t="str">
        <f>IF(K242&lt;&gt;"","P列・R列に色付け","")</f>
        <v/>
      </c>
      <c r="AX243" s="453" t="str">
        <f>G242</f>
        <v/>
      </c>
    </row>
    <row r="244" spans="1:50" ht="32.1" customHeight="1" thickBot="1">
      <c r="A244" s="1276"/>
      <c r="B244" s="1213"/>
      <c r="C244" s="1213"/>
      <c r="D244" s="1213"/>
      <c r="E244" s="1213"/>
      <c r="F244" s="1213"/>
      <c r="G244" s="1216"/>
      <c r="H244" s="1216"/>
      <c r="I244" s="1216"/>
      <c r="J244" s="1216"/>
      <c r="K244" s="1216"/>
      <c r="L244" s="1219"/>
      <c r="M244" s="481" t="s">
        <v>114</v>
      </c>
      <c r="N244" s="79"/>
      <c r="O244" s="482" t="str">
        <f>IFERROR(VLOOKUP(K242,【参考】数式用!$A$5:$J$37,MATCH(N244,【参考】数式用!$B$4:$J$4,0)+1,0),"")</f>
        <v/>
      </c>
      <c r="P244" s="77"/>
      <c r="Q244" s="482" t="str">
        <f>IFERROR(VLOOKUP(K242,【参考】数式用!$A$5:$J$37,MATCH(P244,【参考】数式用!$B$4:$J$4,0)+1,0),"")</f>
        <v/>
      </c>
      <c r="R244" s="483" t="s">
        <v>15</v>
      </c>
      <c r="S244" s="484">
        <v>6</v>
      </c>
      <c r="T244" s="485" t="s">
        <v>10</v>
      </c>
      <c r="U244" s="59">
        <v>4</v>
      </c>
      <c r="V244" s="485" t="s">
        <v>38</v>
      </c>
      <c r="W244" s="484">
        <v>6</v>
      </c>
      <c r="X244" s="485" t="s">
        <v>10</v>
      </c>
      <c r="Y244" s="59">
        <v>5</v>
      </c>
      <c r="Z244" s="485" t="s">
        <v>13</v>
      </c>
      <c r="AA244" s="486" t="s">
        <v>20</v>
      </c>
      <c r="AB244" s="487">
        <f t="shared" si="661"/>
        <v>2</v>
      </c>
      <c r="AC244" s="485" t="s">
        <v>33</v>
      </c>
      <c r="AD244" s="488" t="str">
        <f t="shared" ref="AD244" si="727">IFERROR(ROUNDDOWN(ROUND(L242*Q244,0),0)*AB244,"")</f>
        <v/>
      </c>
      <c r="AE244" s="489" t="str">
        <f t="shared" ref="AE244:AE307" si="728">IFERROR(ROUNDDOWN(ROUND(L242*(Q244-O244),0),0)*AB244,"")</f>
        <v/>
      </c>
      <c r="AF244" s="490">
        <f t="shared" si="554"/>
        <v>0</v>
      </c>
      <c r="AG244" s="369"/>
      <c r="AH244" s="370"/>
      <c r="AI244" s="371"/>
      <c r="AJ244" s="372"/>
      <c r="AK244" s="373"/>
      <c r="AL244" s="374"/>
      <c r="AM244" s="491" t="str">
        <f t="shared" ref="AM244" si="729">IF(AO242="","",IF(OR(N242="",AND(N244="ベア加算なし",P244="ベア加算",AG244=""),AND(OR(P242="処遇加算Ⅰ",P242="処遇加算Ⅱ"),AH242=""),AND(P242="処遇加算Ⅲ",AI242=""),AND(P242="処遇加算Ⅰ",AJ242=""),AND(OR(P243="特定加算Ⅰ",P243="特定加算Ⅱ"),AK243=""),AND(P243="特定加算Ⅰ",AL243="")),"！記入が必要な欄（緑色、水色、黄色のセル）に空欄があります。空欄を埋めてください。",""))</f>
        <v/>
      </c>
      <c r="AO244" s="492" t="str">
        <f>IF(K242&lt;&gt;"","P列・R列に色付け","")</f>
        <v/>
      </c>
      <c r="AP244" s="493"/>
      <c r="AQ244" s="493"/>
      <c r="AW244" s="494"/>
      <c r="AX244" s="453" t="str">
        <f>G242</f>
        <v/>
      </c>
    </row>
    <row r="245" spans="1:50" ht="32.1" customHeight="1">
      <c r="A245" s="1274">
        <v>78</v>
      </c>
      <c r="B245" s="1211" t="str">
        <f>IF(基本情報入力シート!C131="","",基本情報入力シート!C131)</f>
        <v/>
      </c>
      <c r="C245" s="1211"/>
      <c r="D245" s="1211"/>
      <c r="E245" s="1211"/>
      <c r="F245" s="1211"/>
      <c r="G245" s="1214" t="str">
        <f>IF(基本情報入力シート!M131="","",基本情報入力シート!M131)</f>
        <v/>
      </c>
      <c r="H245" s="1214" t="str">
        <f>IF(基本情報入力シート!R131="","",基本情報入力シート!R131)</f>
        <v/>
      </c>
      <c r="I245" s="1214" t="str">
        <f>IF(基本情報入力シート!W131="","",基本情報入力シート!W131)</f>
        <v/>
      </c>
      <c r="J245" s="1214" t="str">
        <f>IF(基本情報入力シート!X131="","",基本情報入力シート!X131)</f>
        <v/>
      </c>
      <c r="K245" s="1214" t="str">
        <f>IF(基本情報入力シート!Y131="","",基本情報入力シート!Y131)</f>
        <v/>
      </c>
      <c r="L245" s="1217" t="str">
        <f>IF(基本情報入力シート!AB131="","",基本情報入力シート!AB131)</f>
        <v/>
      </c>
      <c r="M245" s="457" t="s">
        <v>132</v>
      </c>
      <c r="N245" s="75"/>
      <c r="O245" s="458" t="str">
        <f>IFERROR(VLOOKUP(K245,【参考】数式用!$A$5:$J$37,MATCH(N245,【参考】数式用!$B$4:$J$4,0)+1,0),"")</f>
        <v/>
      </c>
      <c r="P245" s="75"/>
      <c r="Q245" s="458" t="str">
        <f>IFERROR(VLOOKUP(K245,【参考】数式用!$A$5:$J$37,MATCH(P245,【参考】数式用!$B$4:$J$4,0)+1,0),"")</f>
        <v/>
      </c>
      <c r="R245" s="459" t="s">
        <v>15</v>
      </c>
      <c r="S245" s="460">
        <v>6</v>
      </c>
      <c r="T245" s="126" t="s">
        <v>10</v>
      </c>
      <c r="U245" s="39">
        <v>4</v>
      </c>
      <c r="V245" s="126" t="s">
        <v>38</v>
      </c>
      <c r="W245" s="460">
        <v>6</v>
      </c>
      <c r="X245" s="126" t="s">
        <v>10</v>
      </c>
      <c r="Y245" s="39">
        <v>5</v>
      </c>
      <c r="Z245" s="126" t="s">
        <v>13</v>
      </c>
      <c r="AA245" s="461" t="s">
        <v>20</v>
      </c>
      <c r="AB245" s="462">
        <f t="shared" si="661"/>
        <v>2</v>
      </c>
      <c r="AC245" s="126" t="s">
        <v>33</v>
      </c>
      <c r="AD245" s="463" t="str">
        <f t="shared" ref="AD245" si="730">IFERROR(ROUNDDOWN(ROUND(L245*Q245,0),0)*AB245,"")</f>
        <v/>
      </c>
      <c r="AE245" s="464" t="str">
        <f t="shared" ref="AE245:AE299" si="731">IFERROR(ROUNDDOWN(ROUND(L245*(Q245-O245),0),0)*AB245,"")</f>
        <v/>
      </c>
      <c r="AF245" s="465"/>
      <c r="AG245" s="375"/>
      <c r="AH245" s="383"/>
      <c r="AI245" s="380"/>
      <c r="AJ245" s="381"/>
      <c r="AK245" s="361"/>
      <c r="AL245" s="362"/>
      <c r="AM245" s="466" t="str">
        <f t="shared" ref="AM245" si="732">IF(AO245="","",IF(Q245&lt;O245,"！加算の要件上は問題ありませんが、令和６年３月と比較して４・５月に加算率が下がる計画になっています。",""))</f>
        <v/>
      </c>
      <c r="AO245" s="467" t="str">
        <f>IF(K245&lt;&gt;"","P列・R列に色付け","")</f>
        <v/>
      </c>
      <c r="AP245" s="468" t="str">
        <f>IFERROR(VLOOKUP(K245,【参考】数式用!$AH$2:$AI$34,2,FALSE),"")</f>
        <v/>
      </c>
      <c r="AQ245" s="470" t="str">
        <f>P245&amp;P246&amp;P247</f>
        <v/>
      </c>
      <c r="AR245" s="468" t="str">
        <f t="shared" ref="AR245" si="733">IF(AF247&lt;&gt;0,IF(AG247="○","入力済","未入力"),"")</f>
        <v/>
      </c>
      <c r="AS245" s="469" t="str">
        <f>IF(OR(P245="処遇加算Ⅰ",P245="処遇加算Ⅱ"),IF(OR(AH245="○",AH245="令和６年度中に満たす"),"入力済","未入力"),"")</f>
        <v/>
      </c>
      <c r="AT245" s="470" t="str">
        <f>IF(P245="処遇加算Ⅲ",IF(AI245="○","入力済","未入力"),"")</f>
        <v/>
      </c>
      <c r="AU245" s="468" t="str">
        <f>IF(P245="処遇加算Ⅰ",IF(OR(AJ245="○",AJ245="令和６年度中に満たす"),"入力済","未入力"),"")</f>
        <v/>
      </c>
      <c r="AV245" s="468" t="str">
        <f t="shared" ref="AV245" si="734">IF(OR(P246="特定加算Ⅰ",P246="特定加算Ⅱ"),1,"")</f>
        <v/>
      </c>
      <c r="AW245" s="453" t="str">
        <f>IF(P246="特定加算Ⅰ",IF(AL246="","未入力","入力済"),"")</f>
        <v/>
      </c>
      <c r="AX245" s="453" t="str">
        <f>G245</f>
        <v/>
      </c>
    </row>
    <row r="246" spans="1:50" ht="32.1" customHeight="1">
      <c r="A246" s="1275"/>
      <c r="B246" s="1212"/>
      <c r="C246" s="1212"/>
      <c r="D246" s="1212"/>
      <c r="E246" s="1212"/>
      <c r="F246" s="1212"/>
      <c r="G246" s="1215"/>
      <c r="H246" s="1215"/>
      <c r="I246" s="1215"/>
      <c r="J246" s="1215"/>
      <c r="K246" s="1215"/>
      <c r="L246" s="1218"/>
      <c r="M246" s="471" t="s">
        <v>121</v>
      </c>
      <c r="N246" s="76"/>
      <c r="O246" s="472" t="str">
        <f>IFERROR(VLOOKUP(K245,【参考】数式用!$A$5:$J$37,MATCH(N246,【参考】数式用!$B$4:$J$4,0)+1,0),"")</f>
        <v/>
      </c>
      <c r="P246" s="76"/>
      <c r="Q246" s="472" t="str">
        <f>IFERROR(VLOOKUP(K245,【参考】数式用!$A$5:$J$37,MATCH(P246,【参考】数式用!$B$4:$J$4,0)+1,0),"")</f>
        <v/>
      </c>
      <c r="R246" s="97" t="s">
        <v>15</v>
      </c>
      <c r="S246" s="473">
        <v>6</v>
      </c>
      <c r="T246" s="98" t="s">
        <v>10</v>
      </c>
      <c r="U246" s="58">
        <v>4</v>
      </c>
      <c r="V246" s="98" t="s">
        <v>38</v>
      </c>
      <c r="W246" s="473">
        <v>6</v>
      </c>
      <c r="X246" s="98" t="s">
        <v>10</v>
      </c>
      <c r="Y246" s="58">
        <v>5</v>
      </c>
      <c r="Z246" s="98" t="s">
        <v>13</v>
      </c>
      <c r="AA246" s="474" t="s">
        <v>20</v>
      </c>
      <c r="AB246" s="475">
        <f t="shared" si="661"/>
        <v>2</v>
      </c>
      <c r="AC246" s="98" t="s">
        <v>33</v>
      </c>
      <c r="AD246" s="476" t="str">
        <f t="shared" ref="AD246" si="735">IFERROR(ROUNDDOWN(ROUND(L245*Q246,0),0)*AB246,"")</f>
        <v/>
      </c>
      <c r="AE246" s="477" t="str">
        <f t="shared" ref="AE246:AE300" si="736">IFERROR(ROUNDDOWN(ROUND(L245*(Q246-O246),0),0)*AB246,"")</f>
        <v/>
      </c>
      <c r="AF246" s="478"/>
      <c r="AG246" s="363"/>
      <c r="AH246" s="364"/>
      <c r="AI246" s="365"/>
      <c r="AJ246" s="366"/>
      <c r="AK246" s="367"/>
      <c r="AL246" s="368"/>
      <c r="AM246" s="479" t="str">
        <f t="shared" ref="AM246" si="737">IF(AO245="","",IF(OR(Y245=4,Y246=4,Y247=4),"！加算の要件上は問題ありませんが、算定期間の終わりが令和６年５月になっていません。区分変更の場合は、「基本情報入力シート」で同じ事業所を２行に分けて記入してください。",""))</f>
        <v/>
      </c>
      <c r="AN246" s="480"/>
      <c r="AO246" s="467" t="str">
        <f>IF(K245&lt;&gt;"","P列・R列に色付け","")</f>
        <v/>
      </c>
      <c r="AX246" s="453" t="str">
        <f>G245</f>
        <v/>
      </c>
    </row>
    <row r="247" spans="1:50" ht="32.1" customHeight="1" thickBot="1">
      <c r="A247" s="1276"/>
      <c r="B247" s="1213"/>
      <c r="C247" s="1213"/>
      <c r="D247" s="1213"/>
      <c r="E247" s="1213"/>
      <c r="F247" s="1213"/>
      <c r="G247" s="1216"/>
      <c r="H247" s="1216"/>
      <c r="I247" s="1216"/>
      <c r="J247" s="1216"/>
      <c r="K247" s="1216"/>
      <c r="L247" s="1219"/>
      <c r="M247" s="481" t="s">
        <v>114</v>
      </c>
      <c r="N247" s="79"/>
      <c r="O247" s="482" t="str">
        <f>IFERROR(VLOOKUP(K245,【参考】数式用!$A$5:$J$37,MATCH(N247,【参考】数式用!$B$4:$J$4,0)+1,0),"")</f>
        <v/>
      </c>
      <c r="P247" s="77"/>
      <c r="Q247" s="482" t="str">
        <f>IFERROR(VLOOKUP(K245,【参考】数式用!$A$5:$J$37,MATCH(P247,【参考】数式用!$B$4:$J$4,0)+1,0),"")</f>
        <v/>
      </c>
      <c r="R247" s="483" t="s">
        <v>15</v>
      </c>
      <c r="S247" s="484">
        <v>6</v>
      </c>
      <c r="T247" s="485" t="s">
        <v>10</v>
      </c>
      <c r="U247" s="59">
        <v>4</v>
      </c>
      <c r="V247" s="485" t="s">
        <v>38</v>
      </c>
      <c r="W247" s="484">
        <v>6</v>
      </c>
      <c r="X247" s="485" t="s">
        <v>10</v>
      </c>
      <c r="Y247" s="59">
        <v>5</v>
      </c>
      <c r="Z247" s="485" t="s">
        <v>13</v>
      </c>
      <c r="AA247" s="486" t="s">
        <v>20</v>
      </c>
      <c r="AB247" s="487">
        <f t="shared" si="661"/>
        <v>2</v>
      </c>
      <c r="AC247" s="485" t="s">
        <v>33</v>
      </c>
      <c r="AD247" s="488" t="str">
        <f t="shared" ref="AD247" si="738">IFERROR(ROUNDDOWN(ROUND(L245*Q247,0),0)*AB247,"")</f>
        <v/>
      </c>
      <c r="AE247" s="489" t="str">
        <f t="shared" ref="AE247:AE301" si="739">IFERROR(ROUNDDOWN(ROUND(L245*(Q247-O247),0),0)*AB247,"")</f>
        <v/>
      </c>
      <c r="AF247" s="490">
        <f t="shared" si="554"/>
        <v>0</v>
      </c>
      <c r="AG247" s="369"/>
      <c r="AH247" s="370"/>
      <c r="AI247" s="371"/>
      <c r="AJ247" s="372"/>
      <c r="AK247" s="373"/>
      <c r="AL247" s="374"/>
      <c r="AM247" s="491" t="str">
        <f t="shared" ref="AM247" si="740">IF(AO245="","",IF(OR(N245="",AND(N247="ベア加算なし",P247="ベア加算",AG247=""),AND(OR(P245="処遇加算Ⅰ",P245="処遇加算Ⅱ"),AH245=""),AND(P245="処遇加算Ⅲ",AI245=""),AND(P245="処遇加算Ⅰ",AJ245=""),AND(OR(P246="特定加算Ⅰ",P246="特定加算Ⅱ"),AK246=""),AND(P246="特定加算Ⅰ",AL246="")),"！記入が必要な欄（緑色、水色、黄色のセル）に空欄があります。空欄を埋めてください。",""))</f>
        <v/>
      </c>
      <c r="AO247" s="492" t="str">
        <f>IF(K245&lt;&gt;"","P列・R列に色付け","")</f>
        <v/>
      </c>
      <c r="AP247" s="493"/>
      <c r="AQ247" s="493"/>
      <c r="AW247" s="494"/>
      <c r="AX247" s="453" t="str">
        <f>G245</f>
        <v/>
      </c>
    </row>
    <row r="248" spans="1:50" ht="32.1" customHeight="1">
      <c r="A248" s="1274">
        <v>79</v>
      </c>
      <c r="B248" s="1211" t="str">
        <f>IF(基本情報入力シート!C132="","",基本情報入力シート!C132)</f>
        <v/>
      </c>
      <c r="C248" s="1211"/>
      <c r="D248" s="1211"/>
      <c r="E248" s="1211"/>
      <c r="F248" s="1211"/>
      <c r="G248" s="1214" t="str">
        <f>IF(基本情報入力シート!M132="","",基本情報入力シート!M132)</f>
        <v/>
      </c>
      <c r="H248" s="1214" t="str">
        <f>IF(基本情報入力シート!R132="","",基本情報入力シート!R132)</f>
        <v/>
      </c>
      <c r="I248" s="1214" t="str">
        <f>IF(基本情報入力シート!W132="","",基本情報入力シート!W132)</f>
        <v/>
      </c>
      <c r="J248" s="1214" t="str">
        <f>IF(基本情報入力シート!X132="","",基本情報入力シート!X132)</f>
        <v/>
      </c>
      <c r="K248" s="1214" t="str">
        <f>IF(基本情報入力シート!Y132="","",基本情報入力シート!Y132)</f>
        <v/>
      </c>
      <c r="L248" s="1217" t="str">
        <f>IF(基本情報入力シート!AB132="","",基本情報入力シート!AB132)</f>
        <v/>
      </c>
      <c r="M248" s="457" t="s">
        <v>132</v>
      </c>
      <c r="N248" s="75"/>
      <c r="O248" s="458" t="str">
        <f>IFERROR(VLOOKUP(K248,【参考】数式用!$A$5:$J$37,MATCH(N248,【参考】数式用!$B$4:$J$4,0)+1,0),"")</f>
        <v/>
      </c>
      <c r="P248" s="75"/>
      <c r="Q248" s="458" t="str">
        <f>IFERROR(VLOOKUP(K248,【参考】数式用!$A$5:$J$37,MATCH(P248,【参考】数式用!$B$4:$J$4,0)+1,0),"")</f>
        <v/>
      </c>
      <c r="R248" s="459" t="s">
        <v>15</v>
      </c>
      <c r="S248" s="460">
        <v>6</v>
      </c>
      <c r="T248" s="126" t="s">
        <v>10</v>
      </c>
      <c r="U248" s="39">
        <v>4</v>
      </c>
      <c r="V248" s="126" t="s">
        <v>38</v>
      </c>
      <c r="W248" s="460">
        <v>6</v>
      </c>
      <c r="X248" s="126" t="s">
        <v>10</v>
      </c>
      <c r="Y248" s="39">
        <v>5</v>
      </c>
      <c r="Z248" s="126" t="s">
        <v>13</v>
      </c>
      <c r="AA248" s="461" t="s">
        <v>20</v>
      </c>
      <c r="AB248" s="462">
        <f t="shared" si="661"/>
        <v>2</v>
      </c>
      <c r="AC248" s="126" t="s">
        <v>33</v>
      </c>
      <c r="AD248" s="463" t="str">
        <f t="shared" ref="AD248" si="741">IFERROR(ROUNDDOWN(ROUND(L248*Q248,0),0)*AB248,"")</f>
        <v/>
      </c>
      <c r="AE248" s="464" t="str">
        <f t="shared" ref="AE248" si="742">IFERROR(ROUNDDOWN(ROUND(L248*(Q248-O248),0),0)*AB248,"")</f>
        <v/>
      </c>
      <c r="AF248" s="465"/>
      <c r="AG248" s="375"/>
      <c r="AH248" s="383"/>
      <c r="AI248" s="380"/>
      <c r="AJ248" s="381"/>
      <c r="AK248" s="361"/>
      <c r="AL248" s="362"/>
      <c r="AM248" s="466" t="str">
        <f t="shared" ref="AM248" si="743">IF(AO248="","",IF(Q248&lt;O248,"！加算の要件上は問題ありませんが、令和６年３月と比較して４・５月に加算率が下がる計画になっています。",""))</f>
        <v/>
      </c>
      <c r="AO248" s="467" t="str">
        <f>IF(K248&lt;&gt;"","P列・R列に色付け","")</f>
        <v/>
      </c>
      <c r="AP248" s="468" t="str">
        <f>IFERROR(VLOOKUP(K248,【参考】数式用!$AH$2:$AI$34,2,FALSE),"")</f>
        <v/>
      </c>
      <c r="AQ248" s="470" t="str">
        <f>P248&amp;P249&amp;P250</f>
        <v/>
      </c>
      <c r="AR248" s="468" t="str">
        <f t="shared" ref="AR248" si="744">IF(AF250&lt;&gt;0,IF(AG250="○","入力済","未入力"),"")</f>
        <v/>
      </c>
      <c r="AS248" s="469" t="str">
        <f>IF(OR(P248="処遇加算Ⅰ",P248="処遇加算Ⅱ"),IF(OR(AH248="○",AH248="令和６年度中に満たす"),"入力済","未入力"),"")</f>
        <v/>
      </c>
      <c r="AT248" s="470" t="str">
        <f>IF(P248="処遇加算Ⅲ",IF(AI248="○","入力済","未入力"),"")</f>
        <v/>
      </c>
      <c r="AU248" s="468" t="str">
        <f>IF(P248="処遇加算Ⅰ",IF(OR(AJ248="○",AJ248="令和６年度中に満たす"),"入力済","未入力"),"")</f>
        <v/>
      </c>
      <c r="AV248" s="468" t="str">
        <f t="shared" ref="AV248" si="745">IF(OR(P249="特定加算Ⅰ",P249="特定加算Ⅱ"),1,"")</f>
        <v/>
      </c>
      <c r="AW248" s="453" t="str">
        <f>IF(P249="特定加算Ⅰ",IF(AL249="","未入力","入力済"),"")</f>
        <v/>
      </c>
      <c r="AX248" s="453" t="str">
        <f>G248</f>
        <v/>
      </c>
    </row>
    <row r="249" spans="1:50" ht="32.1" customHeight="1">
      <c r="A249" s="1275"/>
      <c r="B249" s="1212"/>
      <c r="C249" s="1212"/>
      <c r="D249" s="1212"/>
      <c r="E249" s="1212"/>
      <c r="F249" s="1212"/>
      <c r="G249" s="1215"/>
      <c r="H249" s="1215"/>
      <c r="I249" s="1215"/>
      <c r="J249" s="1215"/>
      <c r="K249" s="1215"/>
      <c r="L249" s="1218"/>
      <c r="M249" s="471" t="s">
        <v>121</v>
      </c>
      <c r="N249" s="76"/>
      <c r="O249" s="472" t="str">
        <f>IFERROR(VLOOKUP(K248,【参考】数式用!$A$5:$J$37,MATCH(N249,【参考】数式用!$B$4:$J$4,0)+1,0),"")</f>
        <v/>
      </c>
      <c r="P249" s="76"/>
      <c r="Q249" s="472" t="str">
        <f>IFERROR(VLOOKUP(K248,【参考】数式用!$A$5:$J$37,MATCH(P249,【参考】数式用!$B$4:$J$4,0)+1,0),"")</f>
        <v/>
      </c>
      <c r="R249" s="97" t="s">
        <v>15</v>
      </c>
      <c r="S249" s="473">
        <v>6</v>
      </c>
      <c r="T249" s="98" t="s">
        <v>10</v>
      </c>
      <c r="U249" s="58">
        <v>4</v>
      </c>
      <c r="V249" s="98" t="s">
        <v>38</v>
      </c>
      <c r="W249" s="473">
        <v>6</v>
      </c>
      <c r="X249" s="98" t="s">
        <v>10</v>
      </c>
      <c r="Y249" s="58">
        <v>5</v>
      </c>
      <c r="Z249" s="98" t="s">
        <v>13</v>
      </c>
      <c r="AA249" s="474" t="s">
        <v>20</v>
      </c>
      <c r="AB249" s="475">
        <f t="shared" si="661"/>
        <v>2</v>
      </c>
      <c r="AC249" s="98" t="s">
        <v>33</v>
      </c>
      <c r="AD249" s="476" t="str">
        <f t="shared" ref="AD249" si="746">IFERROR(ROUNDDOWN(ROUND(L248*Q249,0),0)*AB249,"")</f>
        <v/>
      </c>
      <c r="AE249" s="477" t="str">
        <f t="shared" ref="AE249" si="747">IFERROR(ROUNDDOWN(ROUND(L248*(Q249-O249),0),0)*AB249,"")</f>
        <v/>
      </c>
      <c r="AF249" s="478"/>
      <c r="AG249" s="363"/>
      <c r="AH249" s="364"/>
      <c r="AI249" s="365"/>
      <c r="AJ249" s="366"/>
      <c r="AK249" s="367"/>
      <c r="AL249" s="368"/>
      <c r="AM249" s="479" t="str">
        <f t="shared" ref="AM249" si="748">IF(AO248="","",IF(OR(Y248=4,Y249=4,Y250=4),"！加算の要件上は問題ありませんが、算定期間の終わりが令和６年５月になっていません。区分変更の場合は、「基本情報入力シート」で同じ事業所を２行に分けて記入してください。",""))</f>
        <v/>
      </c>
      <c r="AN249" s="480"/>
      <c r="AO249" s="467" t="str">
        <f>IF(K248&lt;&gt;"","P列・R列に色付け","")</f>
        <v/>
      </c>
      <c r="AX249" s="453" t="str">
        <f>G248</f>
        <v/>
      </c>
    </row>
    <row r="250" spans="1:50" ht="32.1" customHeight="1" thickBot="1">
      <c r="A250" s="1276"/>
      <c r="B250" s="1213"/>
      <c r="C250" s="1213"/>
      <c r="D250" s="1213"/>
      <c r="E250" s="1213"/>
      <c r="F250" s="1213"/>
      <c r="G250" s="1216"/>
      <c r="H250" s="1216"/>
      <c r="I250" s="1216"/>
      <c r="J250" s="1216"/>
      <c r="K250" s="1216"/>
      <c r="L250" s="1219"/>
      <c r="M250" s="481" t="s">
        <v>114</v>
      </c>
      <c r="N250" s="79"/>
      <c r="O250" s="482" t="str">
        <f>IFERROR(VLOOKUP(K248,【参考】数式用!$A$5:$J$37,MATCH(N250,【参考】数式用!$B$4:$J$4,0)+1,0),"")</f>
        <v/>
      </c>
      <c r="P250" s="77"/>
      <c r="Q250" s="482" t="str">
        <f>IFERROR(VLOOKUP(K248,【参考】数式用!$A$5:$J$37,MATCH(P250,【参考】数式用!$B$4:$J$4,0)+1,0),"")</f>
        <v/>
      </c>
      <c r="R250" s="483" t="s">
        <v>15</v>
      </c>
      <c r="S250" s="484">
        <v>6</v>
      </c>
      <c r="T250" s="485" t="s">
        <v>10</v>
      </c>
      <c r="U250" s="59">
        <v>4</v>
      </c>
      <c r="V250" s="485" t="s">
        <v>38</v>
      </c>
      <c r="W250" s="484">
        <v>6</v>
      </c>
      <c r="X250" s="485" t="s">
        <v>10</v>
      </c>
      <c r="Y250" s="59">
        <v>5</v>
      </c>
      <c r="Z250" s="485" t="s">
        <v>13</v>
      </c>
      <c r="AA250" s="486" t="s">
        <v>20</v>
      </c>
      <c r="AB250" s="487">
        <f t="shared" si="661"/>
        <v>2</v>
      </c>
      <c r="AC250" s="485" t="s">
        <v>33</v>
      </c>
      <c r="AD250" s="488" t="str">
        <f t="shared" ref="AD250" si="749">IFERROR(ROUNDDOWN(ROUND(L248*Q250,0),0)*AB250,"")</f>
        <v/>
      </c>
      <c r="AE250" s="489" t="str">
        <f t="shared" ref="AE250" si="750">IFERROR(ROUNDDOWN(ROUND(L248*(Q250-O250),0),0)*AB250,"")</f>
        <v/>
      </c>
      <c r="AF250" s="490">
        <f t="shared" si="554"/>
        <v>0</v>
      </c>
      <c r="AG250" s="369"/>
      <c r="AH250" s="370"/>
      <c r="AI250" s="371"/>
      <c r="AJ250" s="372"/>
      <c r="AK250" s="373"/>
      <c r="AL250" s="374"/>
      <c r="AM250" s="491" t="str">
        <f t="shared" ref="AM250" si="751">IF(AO248="","",IF(OR(N248="",AND(N250="ベア加算なし",P250="ベア加算",AG250=""),AND(OR(P248="処遇加算Ⅰ",P248="処遇加算Ⅱ"),AH248=""),AND(P248="処遇加算Ⅲ",AI248=""),AND(P248="処遇加算Ⅰ",AJ248=""),AND(OR(P249="特定加算Ⅰ",P249="特定加算Ⅱ"),AK249=""),AND(P249="特定加算Ⅰ",AL249="")),"！記入が必要な欄（緑色、水色、黄色のセル）に空欄があります。空欄を埋めてください。",""))</f>
        <v/>
      </c>
      <c r="AO250" s="492" t="str">
        <f>IF(K248&lt;&gt;"","P列・R列に色付け","")</f>
        <v/>
      </c>
      <c r="AP250" s="493"/>
      <c r="AQ250" s="493"/>
      <c r="AW250" s="494"/>
      <c r="AX250" s="453" t="str">
        <f>G248</f>
        <v/>
      </c>
    </row>
    <row r="251" spans="1:50" ht="32.1" customHeight="1">
      <c r="A251" s="1274">
        <v>80</v>
      </c>
      <c r="B251" s="1211" t="str">
        <f>IF(基本情報入力シート!C133="","",基本情報入力シート!C133)</f>
        <v/>
      </c>
      <c r="C251" s="1211"/>
      <c r="D251" s="1211"/>
      <c r="E251" s="1211"/>
      <c r="F251" s="1211"/>
      <c r="G251" s="1214" t="str">
        <f>IF(基本情報入力シート!M133="","",基本情報入力シート!M133)</f>
        <v/>
      </c>
      <c r="H251" s="1214" t="str">
        <f>IF(基本情報入力シート!R133="","",基本情報入力シート!R133)</f>
        <v/>
      </c>
      <c r="I251" s="1214" t="str">
        <f>IF(基本情報入力シート!W133="","",基本情報入力シート!W133)</f>
        <v/>
      </c>
      <c r="J251" s="1214" t="str">
        <f>IF(基本情報入力シート!X133="","",基本情報入力シート!X133)</f>
        <v/>
      </c>
      <c r="K251" s="1214" t="str">
        <f>IF(基本情報入力シート!Y133="","",基本情報入力シート!Y133)</f>
        <v/>
      </c>
      <c r="L251" s="1217" t="str">
        <f>IF(基本情報入力シート!AB133="","",基本情報入力シート!AB133)</f>
        <v/>
      </c>
      <c r="M251" s="457" t="s">
        <v>132</v>
      </c>
      <c r="N251" s="75"/>
      <c r="O251" s="458" t="str">
        <f>IFERROR(VLOOKUP(K251,【参考】数式用!$A$5:$J$37,MATCH(N251,【参考】数式用!$B$4:$J$4,0)+1,0),"")</f>
        <v/>
      </c>
      <c r="P251" s="75"/>
      <c r="Q251" s="458" t="str">
        <f>IFERROR(VLOOKUP(K251,【参考】数式用!$A$5:$J$37,MATCH(P251,【参考】数式用!$B$4:$J$4,0)+1,0),"")</f>
        <v/>
      </c>
      <c r="R251" s="459" t="s">
        <v>15</v>
      </c>
      <c r="S251" s="460">
        <v>6</v>
      </c>
      <c r="T251" s="126" t="s">
        <v>10</v>
      </c>
      <c r="U251" s="39">
        <v>4</v>
      </c>
      <c r="V251" s="126" t="s">
        <v>38</v>
      </c>
      <c r="W251" s="460">
        <v>6</v>
      </c>
      <c r="X251" s="126" t="s">
        <v>10</v>
      </c>
      <c r="Y251" s="39">
        <v>5</v>
      </c>
      <c r="Z251" s="126" t="s">
        <v>13</v>
      </c>
      <c r="AA251" s="461" t="s">
        <v>20</v>
      </c>
      <c r="AB251" s="462">
        <f t="shared" si="661"/>
        <v>2</v>
      </c>
      <c r="AC251" s="126" t="s">
        <v>33</v>
      </c>
      <c r="AD251" s="463" t="str">
        <f t="shared" ref="AD251" si="752">IFERROR(ROUNDDOWN(ROUND(L251*Q251,0),0)*AB251,"")</f>
        <v/>
      </c>
      <c r="AE251" s="464" t="str">
        <f t="shared" si="720"/>
        <v/>
      </c>
      <c r="AF251" s="465"/>
      <c r="AG251" s="375"/>
      <c r="AH251" s="383"/>
      <c r="AI251" s="380"/>
      <c r="AJ251" s="381"/>
      <c r="AK251" s="361"/>
      <c r="AL251" s="362"/>
      <c r="AM251" s="466" t="str">
        <f t="shared" ref="AM251" si="753">IF(AO251="","",IF(Q251&lt;O251,"！加算の要件上は問題ありませんが、令和６年３月と比較して４・５月に加算率が下がる計画になっています。",""))</f>
        <v/>
      </c>
      <c r="AO251" s="467" t="str">
        <f>IF(K251&lt;&gt;"","P列・R列に色付け","")</f>
        <v/>
      </c>
      <c r="AP251" s="468" t="str">
        <f>IFERROR(VLOOKUP(K251,【参考】数式用!$AH$2:$AI$34,2,FALSE),"")</f>
        <v/>
      </c>
      <c r="AQ251" s="470" t="str">
        <f>P251&amp;P252&amp;P253</f>
        <v/>
      </c>
      <c r="AR251" s="468" t="str">
        <f t="shared" ref="AR251" si="754">IF(AF253&lt;&gt;0,IF(AG253="○","入力済","未入力"),"")</f>
        <v/>
      </c>
      <c r="AS251" s="469" t="str">
        <f>IF(OR(P251="処遇加算Ⅰ",P251="処遇加算Ⅱ"),IF(OR(AH251="○",AH251="令和６年度中に満たす"),"入力済","未入力"),"")</f>
        <v/>
      </c>
      <c r="AT251" s="470" t="str">
        <f>IF(P251="処遇加算Ⅲ",IF(AI251="○","入力済","未入力"),"")</f>
        <v/>
      </c>
      <c r="AU251" s="468" t="str">
        <f>IF(P251="処遇加算Ⅰ",IF(OR(AJ251="○",AJ251="令和６年度中に満たす"),"入力済","未入力"),"")</f>
        <v/>
      </c>
      <c r="AV251" s="468" t="str">
        <f t="shared" ref="AV251" si="755">IF(OR(P252="特定加算Ⅰ",P252="特定加算Ⅱ"),1,"")</f>
        <v/>
      </c>
      <c r="AW251" s="453" t="str">
        <f>IF(P252="特定加算Ⅰ",IF(AL252="","未入力","入力済"),"")</f>
        <v/>
      </c>
      <c r="AX251" s="453" t="str">
        <f>G251</f>
        <v/>
      </c>
    </row>
    <row r="252" spans="1:50" ht="32.1" customHeight="1">
      <c r="A252" s="1275"/>
      <c r="B252" s="1212"/>
      <c r="C252" s="1212"/>
      <c r="D252" s="1212"/>
      <c r="E252" s="1212"/>
      <c r="F252" s="1212"/>
      <c r="G252" s="1215"/>
      <c r="H252" s="1215"/>
      <c r="I252" s="1215"/>
      <c r="J252" s="1215"/>
      <c r="K252" s="1215"/>
      <c r="L252" s="1218"/>
      <c r="M252" s="471" t="s">
        <v>121</v>
      </c>
      <c r="N252" s="76"/>
      <c r="O252" s="472" t="str">
        <f>IFERROR(VLOOKUP(K251,【参考】数式用!$A$5:$J$37,MATCH(N252,【参考】数式用!$B$4:$J$4,0)+1,0),"")</f>
        <v/>
      </c>
      <c r="P252" s="76"/>
      <c r="Q252" s="472" t="str">
        <f>IFERROR(VLOOKUP(K251,【参考】数式用!$A$5:$J$37,MATCH(P252,【参考】数式用!$B$4:$J$4,0)+1,0),"")</f>
        <v/>
      </c>
      <c r="R252" s="97" t="s">
        <v>15</v>
      </c>
      <c r="S252" s="473">
        <v>6</v>
      </c>
      <c r="T252" s="98" t="s">
        <v>10</v>
      </c>
      <c r="U252" s="58">
        <v>4</v>
      </c>
      <c r="V252" s="98" t="s">
        <v>38</v>
      </c>
      <c r="W252" s="473">
        <v>6</v>
      </c>
      <c r="X252" s="98" t="s">
        <v>10</v>
      </c>
      <c r="Y252" s="58">
        <v>5</v>
      </c>
      <c r="Z252" s="98" t="s">
        <v>13</v>
      </c>
      <c r="AA252" s="474" t="s">
        <v>20</v>
      </c>
      <c r="AB252" s="475">
        <f t="shared" si="661"/>
        <v>2</v>
      </c>
      <c r="AC252" s="98" t="s">
        <v>33</v>
      </c>
      <c r="AD252" s="476" t="str">
        <f t="shared" ref="AD252" si="756">IFERROR(ROUNDDOWN(ROUND(L251*Q252,0),0)*AB252,"")</f>
        <v/>
      </c>
      <c r="AE252" s="477" t="str">
        <f t="shared" si="725"/>
        <v/>
      </c>
      <c r="AF252" s="478"/>
      <c r="AG252" s="363"/>
      <c r="AH252" s="364"/>
      <c r="AI252" s="365"/>
      <c r="AJ252" s="366"/>
      <c r="AK252" s="367"/>
      <c r="AL252" s="368"/>
      <c r="AM252" s="479" t="str">
        <f t="shared" ref="AM252" si="757">IF(AO251="","",IF(OR(Y251=4,Y252=4,Y253=4),"！加算の要件上は問題ありませんが、算定期間の終わりが令和６年５月になっていません。区分変更の場合は、「基本情報入力シート」で同じ事業所を２行に分けて記入してください。",""))</f>
        <v/>
      </c>
      <c r="AN252" s="480"/>
      <c r="AO252" s="467" t="str">
        <f>IF(K251&lt;&gt;"","P列・R列に色付け","")</f>
        <v/>
      </c>
      <c r="AX252" s="453" t="str">
        <f>G251</f>
        <v/>
      </c>
    </row>
    <row r="253" spans="1:50" ht="32.1" customHeight="1" thickBot="1">
      <c r="A253" s="1276"/>
      <c r="B253" s="1213"/>
      <c r="C253" s="1213"/>
      <c r="D253" s="1213"/>
      <c r="E253" s="1213"/>
      <c r="F253" s="1213"/>
      <c r="G253" s="1216"/>
      <c r="H253" s="1216"/>
      <c r="I253" s="1216"/>
      <c r="J253" s="1216"/>
      <c r="K253" s="1216"/>
      <c r="L253" s="1219"/>
      <c r="M253" s="481" t="s">
        <v>114</v>
      </c>
      <c r="N253" s="79"/>
      <c r="O253" s="482" t="str">
        <f>IFERROR(VLOOKUP(K251,【参考】数式用!$A$5:$J$37,MATCH(N253,【参考】数式用!$B$4:$J$4,0)+1,0),"")</f>
        <v/>
      </c>
      <c r="P253" s="77"/>
      <c r="Q253" s="482" t="str">
        <f>IFERROR(VLOOKUP(K251,【参考】数式用!$A$5:$J$37,MATCH(P253,【参考】数式用!$B$4:$J$4,0)+1,0),"")</f>
        <v/>
      </c>
      <c r="R253" s="483" t="s">
        <v>15</v>
      </c>
      <c r="S253" s="484">
        <v>6</v>
      </c>
      <c r="T253" s="485" t="s">
        <v>10</v>
      </c>
      <c r="U253" s="59">
        <v>4</v>
      </c>
      <c r="V253" s="485" t="s">
        <v>38</v>
      </c>
      <c r="W253" s="484">
        <v>6</v>
      </c>
      <c r="X253" s="485" t="s">
        <v>10</v>
      </c>
      <c r="Y253" s="59">
        <v>5</v>
      </c>
      <c r="Z253" s="485" t="s">
        <v>13</v>
      </c>
      <c r="AA253" s="486" t="s">
        <v>20</v>
      </c>
      <c r="AB253" s="487">
        <f t="shared" si="661"/>
        <v>2</v>
      </c>
      <c r="AC253" s="485" t="s">
        <v>33</v>
      </c>
      <c r="AD253" s="488" t="str">
        <f t="shared" ref="AD253" si="758">IFERROR(ROUNDDOWN(ROUND(L251*Q253,0),0)*AB253,"")</f>
        <v/>
      </c>
      <c r="AE253" s="489" t="str">
        <f t="shared" si="728"/>
        <v/>
      </c>
      <c r="AF253" s="490">
        <f t="shared" ref="AF253:AF313" si="759">IF(AND(N253="ベア加算なし",P253="ベア加算"),AD253,0)</f>
        <v>0</v>
      </c>
      <c r="AG253" s="369"/>
      <c r="AH253" s="370"/>
      <c r="AI253" s="371"/>
      <c r="AJ253" s="372"/>
      <c r="AK253" s="373"/>
      <c r="AL253" s="374"/>
      <c r="AM253" s="491" t="str">
        <f t="shared" ref="AM253" si="760">IF(AO251="","",IF(OR(N251="",AND(N253="ベア加算なし",P253="ベア加算",AG253=""),AND(OR(P251="処遇加算Ⅰ",P251="処遇加算Ⅱ"),AH251=""),AND(P251="処遇加算Ⅲ",AI251=""),AND(P251="処遇加算Ⅰ",AJ251=""),AND(OR(P252="特定加算Ⅰ",P252="特定加算Ⅱ"),AK252=""),AND(P252="特定加算Ⅰ",AL252="")),"！記入が必要な欄（緑色、水色、黄色のセル）に空欄があります。空欄を埋めてください。",""))</f>
        <v/>
      </c>
      <c r="AO253" s="492" t="str">
        <f>IF(K251&lt;&gt;"","P列・R列に色付け","")</f>
        <v/>
      </c>
      <c r="AP253" s="493"/>
      <c r="AQ253" s="493"/>
      <c r="AW253" s="494"/>
      <c r="AX253" s="453" t="str">
        <f>G251</f>
        <v/>
      </c>
    </row>
    <row r="254" spans="1:50" ht="32.1" customHeight="1">
      <c r="A254" s="1274">
        <v>81</v>
      </c>
      <c r="B254" s="1211" t="str">
        <f>IF(基本情報入力シート!C134="","",基本情報入力シート!C134)</f>
        <v/>
      </c>
      <c r="C254" s="1211"/>
      <c r="D254" s="1211"/>
      <c r="E254" s="1211"/>
      <c r="F254" s="1211"/>
      <c r="G254" s="1214" t="str">
        <f>IF(基本情報入力シート!M134="","",基本情報入力シート!M134)</f>
        <v/>
      </c>
      <c r="H254" s="1214" t="str">
        <f>IF(基本情報入力シート!R134="","",基本情報入力シート!R134)</f>
        <v/>
      </c>
      <c r="I254" s="1214" t="str">
        <f>IF(基本情報入力シート!W134="","",基本情報入力シート!W134)</f>
        <v/>
      </c>
      <c r="J254" s="1214" t="str">
        <f>IF(基本情報入力シート!X134="","",基本情報入力シート!X134)</f>
        <v/>
      </c>
      <c r="K254" s="1214" t="str">
        <f>IF(基本情報入力シート!Y134="","",基本情報入力シート!Y134)</f>
        <v/>
      </c>
      <c r="L254" s="1217" t="str">
        <f>IF(基本情報入力シート!AB134="","",基本情報入力シート!AB134)</f>
        <v/>
      </c>
      <c r="M254" s="457" t="s">
        <v>132</v>
      </c>
      <c r="N254" s="75"/>
      <c r="O254" s="458" t="str">
        <f>IFERROR(VLOOKUP(K254,【参考】数式用!$A$5:$J$37,MATCH(N254,【参考】数式用!$B$4:$J$4,0)+1,0),"")</f>
        <v/>
      </c>
      <c r="P254" s="75"/>
      <c r="Q254" s="458" t="str">
        <f>IFERROR(VLOOKUP(K254,【参考】数式用!$A$5:$J$37,MATCH(P254,【参考】数式用!$B$4:$J$4,0)+1,0),"")</f>
        <v/>
      </c>
      <c r="R254" s="459" t="s">
        <v>15</v>
      </c>
      <c r="S254" s="460">
        <v>6</v>
      </c>
      <c r="T254" s="126" t="s">
        <v>10</v>
      </c>
      <c r="U254" s="39">
        <v>4</v>
      </c>
      <c r="V254" s="126" t="s">
        <v>38</v>
      </c>
      <c r="W254" s="460">
        <v>6</v>
      </c>
      <c r="X254" s="126" t="s">
        <v>10</v>
      </c>
      <c r="Y254" s="39">
        <v>5</v>
      </c>
      <c r="Z254" s="126" t="s">
        <v>13</v>
      </c>
      <c r="AA254" s="461" t="s">
        <v>20</v>
      </c>
      <c r="AB254" s="462">
        <f t="shared" si="661"/>
        <v>2</v>
      </c>
      <c r="AC254" s="126" t="s">
        <v>33</v>
      </c>
      <c r="AD254" s="463" t="str">
        <f t="shared" ref="AD254" si="761">IFERROR(ROUNDDOWN(ROUND(L254*Q254,0),0)*AB254,"")</f>
        <v/>
      </c>
      <c r="AE254" s="464" t="str">
        <f t="shared" si="731"/>
        <v/>
      </c>
      <c r="AF254" s="465"/>
      <c r="AG254" s="375"/>
      <c r="AH254" s="383"/>
      <c r="AI254" s="380"/>
      <c r="AJ254" s="381"/>
      <c r="AK254" s="361"/>
      <c r="AL254" s="362"/>
      <c r="AM254" s="466" t="str">
        <f t="shared" ref="AM254" si="762">IF(AO254="","",IF(Q254&lt;O254,"！加算の要件上は問題ありませんが、令和６年３月と比較して４・５月に加算率が下がる計画になっています。",""))</f>
        <v/>
      </c>
      <c r="AO254" s="467" t="str">
        <f>IF(K254&lt;&gt;"","P列・R列に色付け","")</f>
        <v/>
      </c>
      <c r="AP254" s="468" t="str">
        <f>IFERROR(VLOOKUP(K254,【参考】数式用!$AH$2:$AI$34,2,FALSE),"")</f>
        <v/>
      </c>
      <c r="AQ254" s="470" t="str">
        <f>P254&amp;P255&amp;P256</f>
        <v/>
      </c>
      <c r="AR254" s="468" t="str">
        <f t="shared" ref="AR254" si="763">IF(AF256&lt;&gt;0,IF(AG256="○","入力済","未入力"),"")</f>
        <v/>
      </c>
      <c r="AS254" s="469" t="str">
        <f>IF(OR(P254="処遇加算Ⅰ",P254="処遇加算Ⅱ"),IF(OR(AH254="○",AH254="令和６年度中に満たす"),"入力済","未入力"),"")</f>
        <v/>
      </c>
      <c r="AT254" s="470" t="str">
        <f>IF(P254="処遇加算Ⅲ",IF(AI254="○","入力済","未入力"),"")</f>
        <v/>
      </c>
      <c r="AU254" s="468" t="str">
        <f>IF(P254="処遇加算Ⅰ",IF(OR(AJ254="○",AJ254="令和６年度中に満たす"),"入力済","未入力"),"")</f>
        <v/>
      </c>
      <c r="AV254" s="468" t="str">
        <f t="shared" ref="AV254" si="764">IF(OR(P255="特定加算Ⅰ",P255="特定加算Ⅱ"),1,"")</f>
        <v/>
      </c>
      <c r="AW254" s="453" t="str">
        <f>IF(P255="特定加算Ⅰ",IF(AL255="","未入力","入力済"),"")</f>
        <v/>
      </c>
      <c r="AX254" s="453" t="str">
        <f>G254</f>
        <v/>
      </c>
    </row>
    <row r="255" spans="1:50" ht="32.1" customHeight="1">
      <c r="A255" s="1275"/>
      <c r="B255" s="1212"/>
      <c r="C255" s="1212"/>
      <c r="D255" s="1212"/>
      <c r="E255" s="1212"/>
      <c r="F255" s="1212"/>
      <c r="G255" s="1215"/>
      <c r="H255" s="1215"/>
      <c r="I255" s="1215"/>
      <c r="J255" s="1215"/>
      <c r="K255" s="1215"/>
      <c r="L255" s="1218"/>
      <c r="M255" s="471" t="s">
        <v>121</v>
      </c>
      <c r="N255" s="76"/>
      <c r="O255" s="472" t="str">
        <f>IFERROR(VLOOKUP(K254,【参考】数式用!$A$5:$J$37,MATCH(N255,【参考】数式用!$B$4:$J$4,0)+1,0),"")</f>
        <v/>
      </c>
      <c r="P255" s="76"/>
      <c r="Q255" s="472" t="str">
        <f>IFERROR(VLOOKUP(K254,【参考】数式用!$A$5:$J$37,MATCH(P255,【参考】数式用!$B$4:$J$4,0)+1,0),"")</f>
        <v/>
      </c>
      <c r="R255" s="97" t="s">
        <v>15</v>
      </c>
      <c r="S255" s="473">
        <v>6</v>
      </c>
      <c r="T255" s="98" t="s">
        <v>10</v>
      </c>
      <c r="U255" s="58">
        <v>4</v>
      </c>
      <c r="V255" s="98" t="s">
        <v>38</v>
      </c>
      <c r="W255" s="473">
        <v>6</v>
      </c>
      <c r="X255" s="98" t="s">
        <v>10</v>
      </c>
      <c r="Y255" s="58">
        <v>5</v>
      </c>
      <c r="Z255" s="98" t="s">
        <v>13</v>
      </c>
      <c r="AA255" s="474" t="s">
        <v>20</v>
      </c>
      <c r="AB255" s="475">
        <f t="shared" si="661"/>
        <v>2</v>
      </c>
      <c r="AC255" s="98" t="s">
        <v>33</v>
      </c>
      <c r="AD255" s="476" t="str">
        <f t="shared" ref="AD255" si="765">IFERROR(ROUNDDOWN(ROUND(L254*Q255,0),0)*AB255,"")</f>
        <v/>
      </c>
      <c r="AE255" s="477" t="str">
        <f t="shared" si="736"/>
        <v/>
      </c>
      <c r="AF255" s="478"/>
      <c r="AG255" s="363"/>
      <c r="AH255" s="364"/>
      <c r="AI255" s="365"/>
      <c r="AJ255" s="366"/>
      <c r="AK255" s="367"/>
      <c r="AL255" s="368"/>
      <c r="AM255" s="479" t="str">
        <f t="shared" ref="AM255" si="766">IF(AO254="","",IF(OR(Y254=4,Y255=4,Y256=4),"！加算の要件上は問題ありませんが、算定期間の終わりが令和６年５月になっていません。区分変更の場合は、「基本情報入力シート」で同じ事業所を２行に分けて記入してください。",""))</f>
        <v/>
      </c>
      <c r="AN255" s="480"/>
      <c r="AO255" s="467" t="str">
        <f>IF(K254&lt;&gt;"","P列・R列に色付け","")</f>
        <v/>
      </c>
      <c r="AX255" s="453" t="str">
        <f>G254</f>
        <v/>
      </c>
    </row>
    <row r="256" spans="1:50" ht="32.1" customHeight="1" thickBot="1">
      <c r="A256" s="1276"/>
      <c r="B256" s="1213"/>
      <c r="C256" s="1213"/>
      <c r="D256" s="1213"/>
      <c r="E256" s="1213"/>
      <c r="F256" s="1213"/>
      <c r="G256" s="1216"/>
      <c r="H256" s="1216"/>
      <c r="I256" s="1216"/>
      <c r="J256" s="1216"/>
      <c r="K256" s="1216"/>
      <c r="L256" s="1219"/>
      <c r="M256" s="481" t="s">
        <v>114</v>
      </c>
      <c r="N256" s="79"/>
      <c r="O256" s="482" t="str">
        <f>IFERROR(VLOOKUP(K254,【参考】数式用!$A$5:$J$37,MATCH(N256,【参考】数式用!$B$4:$J$4,0)+1,0),"")</f>
        <v/>
      </c>
      <c r="P256" s="77"/>
      <c r="Q256" s="482" t="str">
        <f>IFERROR(VLOOKUP(K254,【参考】数式用!$A$5:$J$37,MATCH(P256,【参考】数式用!$B$4:$J$4,0)+1,0),"")</f>
        <v/>
      </c>
      <c r="R256" s="483" t="s">
        <v>15</v>
      </c>
      <c r="S256" s="484">
        <v>6</v>
      </c>
      <c r="T256" s="485" t="s">
        <v>10</v>
      </c>
      <c r="U256" s="59">
        <v>4</v>
      </c>
      <c r="V256" s="485" t="s">
        <v>38</v>
      </c>
      <c r="W256" s="484">
        <v>6</v>
      </c>
      <c r="X256" s="485" t="s">
        <v>10</v>
      </c>
      <c r="Y256" s="59">
        <v>5</v>
      </c>
      <c r="Z256" s="485" t="s">
        <v>13</v>
      </c>
      <c r="AA256" s="486" t="s">
        <v>20</v>
      </c>
      <c r="AB256" s="487">
        <f t="shared" si="661"/>
        <v>2</v>
      </c>
      <c r="AC256" s="485" t="s">
        <v>33</v>
      </c>
      <c r="AD256" s="488" t="str">
        <f t="shared" ref="AD256" si="767">IFERROR(ROUNDDOWN(ROUND(L254*Q256,0),0)*AB256,"")</f>
        <v/>
      </c>
      <c r="AE256" s="489" t="str">
        <f t="shared" si="739"/>
        <v/>
      </c>
      <c r="AF256" s="490">
        <f t="shared" si="759"/>
        <v>0</v>
      </c>
      <c r="AG256" s="369"/>
      <c r="AH256" s="370"/>
      <c r="AI256" s="371"/>
      <c r="AJ256" s="372"/>
      <c r="AK256" s="373"/>
      <c r="AL256" s="374"/>
      <c r="AM256" s="491" t="str">
        <f t="shared" ref="AM256" si="768">IF(AO254="","",IF(OR(N254="",AND(N256="ベア加算なし",P256="ベア加算",AG256=""),AND(OR(P254="処遇加算Ⅰ",P254="処遇加算Ⅱ"),AH254=""),AND(P254="処遇加算Ⅲ",AI254=""),AND(P254="処遇加算Ⅰ",AJ254=""),AND(OR(P255="特定加算Ⅰ",P255="特定加算Ⅱ"),AK255=""),AND(P255="特定加算Ⅰ",AL255="")),"！記入が必要な欄（緑色、水色、黄色のセル）に空欄があります。空欄を埋めてください。",""))</f>
        <v/>
      </c>
      <c r="AO256" s="492" t="str">
        <f>IF(K254&lt;&gt;"","P列・R列に色付け","")</f>
        <v/>
      </c>
      <c r="AP256" s="493"/>
      <c r="AQ256" s="493"/>
      <c r="AW256" s="494"/>
      <c r="AX256" s="453" t="str">
        <f>G254</f>
        <v/>
      </c>
    </row>
    <row r="257" spans="1:50" ht="32.1" customHeight="1">
      <c r="A257" s="1274">
        <v>82</v>
      </c>
      <c r="B257" s="1211" t="str">
        <f>IF(基本情報入力シート!C135="","",基本情報入力シート!C135)</f>
        <v/>
      </c>
      <c r="C257" s="1211"/>
      <c r="D257" s="1211"/>
      <c r="E257" s="1211"/>
      <c r="F257" s="1211"/>
      <c r="G257" s="1214" t="str">
        <f>IF(基本情報入力シート!M135="","",基本情報入力シート!M135)</f>
        <v/>
      </c>
      <c r="H257" s="1214" t="str">
        <f>IF(基本情報入力シート!R135="","",基本情報入力シート!R135)</f>
        <v/>
      </c>
      <c r="I257" s="1214" t="str">
        <f>IF(基本情報入力シート!W135="","",基本情報入力シート!W135)</f>
        <v/>
      </c>
      <c r="J257" s="1214" t="str">
        <f>IF(基本情報入力シート!X135="","",基本情報入力シート!X135)</f>
        <v/>
      </c>
      <c r="K257" s="1214" t="str">
        <f>IF(基本情報入力シート!Y135="","",基本情報入力シート!Y135)</f>
        <v/>
      </c>
      <c r="L257" s="1217" t="str">
        <f>IF(基本情報入力シート!AB135="","",基本情報入力シート!AB135)</f>
        <v/>
      </c>
      <c r="M257" s="457" t="s">
        <v>132</v>
      </c>
      <c r="N257" s="75"/>
      <c r="O257" s="458" t="str">
        <f>IFERROR(VLOOKUP(K257,【参考】数式用!$A$5:$J$37,MATCH(N257,【参考】数式用!$B$4:$J$4,0)+1,0),"")</f>
        <v/>
      </c>
      <c r="P257" s="75"/>
      <c r="Q257" s="458" t="str">
        <f>IFERROR(VLOOKUP(K257,【参考】数式用!$A$5:$J$37,MATCH(P257,【参考】数式用!$B$4:$J$4,0)+1,0),"")</f>
        <v/>
      </c>
      <c r="R257" s="459" t="s">
        <v>15</v>
      </c>
      <c r="S257" s="460">
        <v>6</v>
      </c>
      <c r="T257" s="126" t="s">
        <v>10</v>
      </c>
      <c r="U257" s="39">
        <v>4</v>
      </c>
      <c r="V257" s="126" t="s">
        <v>38</v>
      </c>
      <c r="W257" s="460">
        <v>6</v>
      </c>
      <c r="X257" s="126" t="s">
        <v>10</v>
      </c>
      <c r="Y257" s="39">
        <v>5</v>
      </c>
      <c r="Z257" s="126" t="s">
        <v>13</v>
      </c>
      <c r="AA257" s="461" t="s">
        <v>20</v>
      </c>
      <c r="AB257" s="462">
        <f t="shared" si="661"/>
        <v>2</v>
      </c>
      <c r="AC257" s="126" t="s">
        <v>33</v>
      </c>
      <c r="AD257" s="463" t="str">
        <f t="shared" ref="AD257" si="769">IFERROR(ROUNDDOWN(ROUND(L257*Q257,0),0)*AB257,"")</f>
        <v/>
      </c>
      <c r="AE257" s="464" t="str">
        <f t="shared" ref="AE257" si="770">IFERROR(ROUNDDOWN(ROUND(L257*(Q257-O257),0),0)*AB257,"")</f>
        <v/>
      </c>
      <c r="AF257" s="465"/>
      <c r="AG257" s="375"/>
      <c r="AH257" s="383"/>
      <c r="AI257" s="380"/>
      <c r="AJ257" s="381"/>
      <c r="AK257" s="361"/>
      <c r="AL257" s="362"/>
      <c r="AM257" s="466" t="str">
        <f t="shared" ref="AM257" si="771">IF(AO257="","",IF(Q257&lt;O257,"！加算の要件上は問題ありませんが、令和６年３月と比較して４・５月に加算率が下がる計画になっています。",""))</f>
        <v/>
      </c>
      <c r="AO257" s="467" t="str">
        <f>IF(K257&lt;&gt;"","P列・R列に色付け","")</f>
        <v/>
      </c>
      <c r="AP257" s="468" t="str">
        <f>IFERROR(VLOOKUP(K257,【参考】数式用!$AH$2:$AI$34,2,FALSE),"")</f>
        <v/>
      </c>
      <c r="AQ257" s="470" t="str">
        <f>P257&amp;P258&amp;P259</f>
        <v/>
      </c>
      <c r="AR257" s="468" t="str">
        <f t="shared" ref="AR257" si="772">IF(AF259&lt;&gt;0,IF(AG259="○","入力済","未入力"),"")</f>
        <v/>
      </c>
      <c r="AS257" s="469" t="str">
        <f>IF(OR(P257="処遇加算Ⅰ",P257="処遇加算Ⅱ"),IF(OR(AH257="○",AH257="令和６年度中に満たす"),"入力済","未入力"),"")</f>
        <v/>
      </c>
      <c r="AT257" s="470" t="str">
        <f>IF(P257="処遇加算Ⅲ",IF(AI257="○","入力済","未入力"),"")</f>
        <v/>
      </c>
      <c r="AU257" s="468" t="str">
        <f>IF(P257="処遇加算Ⅰ",IF(OR(AJ257="○",AJ257="令和６年度中に満たす"),"入力済","未入力"),"")</f>
        <v/>
      </c>
      <c r="AV257" s="468" t="str">
        <f t="shared" ref="AV257" si="773">IF(OR(P258="特定加算Ⅰ",P258="特定加算Ⅱ"),1,"")</f>
        <v/>
      </c>
      <c r="AW257" s="453" t="str">
        <f>IF(P258="特定加算Ⅰ",IF(AL258="","未入力","入力済"),"")</f>
        <v/>
      </c>
      <c r="AX257" s="453" t="str">
        <f>G257</f>
        <v/>
      </c>
    </row>
    <row r="258" spans="1:50" ht="32.1" customHeight="1">
      <c r="A258" s="1275"/>
      <c r="B258" s="1212"/>
      <c r="C258" s="1212"/>
      <c r="D258" s="1212"/>
      <c r="E258" s="1212"/>
      <c r="F258" s="1212"/>
      <c r="G258" s="1215"/>
      <c r="H258" s="1215"/>
      <c r="I258" s="1215"/>
      <c r="J258" s="1215"/>
      <c r="K258" s="1215"/>
      <c r="L258" s="1218"/>
      <c r="M258" s="471" t="s">
        <v>121</v>
      </c>
      <c r="N258" s="76"/>
      <c r="O258" s="472" t="str">
        <f>IFERROR(VLOOKUP(K257,【参考】数式用!$A$5:$J$37,MATCH(N258,【参考】数式用!$B$4:$J$4,0)+1,0),"")</f>
        <v/>
      </c>
      <c r="P258" s="76"/>
      <c r="Q258" s="472" t="str">
        <f>IFERROR(VLOOKUP(K257,【参考】数式用!$A$5:$J$37,MATCH(P258,【参考】数式用!$B$4:$J$4,0)+1,0),"")</f>
        <v/>
      </c>
      <c r="R258" s="97" t="s">
        <v>15</v>
      </c>
      <c r="S258" s="473">
        <v>6</v>
      </c>
      <c r="T258" s="98" t="s">
        <v>10</v>
      </c>
      <c r="U258" s="58">
        <v>4</v>
      </c>
      <c r="V258" s="98" t="s">
        <v>38</v>
      </c>
      <c r="W258" s="473">
        <v>6</v>
      </c>
      <c r="X258" s="98" t="s">
        <v>10</v>
      </c>
      <c r="Y258" s="58">
        <v>5</v>
      </c>
      <c r="Z258" s="98" t="s">
        <v>13</v>
      </c>
      <c r="AA258" s="474" t="s">
        <v>20</v>
      </c>
      <c r="AB258" s="475">
        <f t="shared" si="661"/>
        <v>2</v>
      </c>
      <c r="AC258" s="98" t="s">
        <v>33</v>
      </c>
      <c r="AD258" s="476" t="str">
        <f t="shared" ref="AD258" si="774">IFERROR(ROUNDDOWN(ROUND(L257*Q258,0),0)*AB258,"")</f>
        <v/>
      </c>
      <c r="AE258" s="477" t="str">
        <f t="shared" ref="AE258" si="775">IFERROR(ROUNDDOWN(ROUND(L257*(Q258-O258),0),0)*AB258,"")</f>
        <v/>
      </c>
      <c r="AF258" s="478"/>
      <c r="AG258" s="363"/>
      <c r="AH258" s="364"/>
      <c r="AI258" s="365"/>
      <c r="AJ258" s="366"/>
      <c r="AK258" s="367"/>
      <c r="AL258" s="368"/>
      <c r="AM258" s="479" t="str">
        <f t="shared" ref="AM258" si="776">IF(AO257="","",IF(OR(Y257=4,Y258=4,Y259=4),"！加算の要件上は問題ありませんが、算定期間の終わりが令和６年５月になっていません。区分変更の場合は、「基本情報入力シート」で同じ事業所を２行に分けて記入してください。",""))</f>
        <v/>
      </c>
      <c r="AN258" s="480"/>
      <c r="AO258" s="467" t="str">
        <f>IF(K257&lt;&gt;"","P列・R列に色付け","")</f>
        <v/>
      </c>
      <c r="AX258" s="453" t="str">
        <f>G257</f>
        <v/>
      </c>
    </row>
    <row r="259" spans="1:50" ht="32.1" customHeight="1" thickBot="1">
      <c r="A259" s="1276"/>
      <c r="B259" s="1213"/>
      <c r="C259" s="1213"/>
      <c r="D259" s="1213"/>
      <c r="E259" s="1213"/>
      <c r="F259" s="1213"/>
      <c r="G259" s="1216"/>
      <c r="H259" s="1216"/>
      <c r="I259" s="1216"/>
      <c r="J259" s="1216"/>
      <c r="K259" s="1216"/>
      <c r="L259" s="1219"/>
      <c r="M259" s="481" t="s">
        <v>114</v>
      </c>
      <c r="N259" s="79"/>
      <c r="O259" s="482" t="str">
        <f>IFERROR(VLOOKUP(K257,【参考】数式用!$A$5:$J$37,MATCH(N259,【参考】数式用!$B$4:$J$4,0)+1,0),"")</f>
        <v/>
      </c>
      <c r="P259" s="77"/>
      <c r="Q259" s="482" t="str">
        <f>IFERROR(VLOOKUP(K257,【参考】数式用!$A$5:$J$37,MATCH(P259,【参考】数式用!$B$4:$J$4,0)+1,0),"")</f>
        <v/>
      </c>
      <c r="R259" s="483" t="s">
        <v>15</v>
      </c>
      <c r="S259" s="484">
        <v>6</v>
      </c>
      <c r="T259" s="485" t="s">
        <v>10</v>
      </c>
      <c r="U259" s="59">
        <v>4</v>
      </c>
      <c r="V259" s="485" t="s">
        <v>38</v>
      </c>
      <c r="W259" s="484">
        <v>6</v>
      </c>
      <c r="X259" s="485" t="s">
        <v>10</v>
      </c>
      <c r="Y259" s="59">
        <v>5</v>
      </c>
      <c r="Z259" s="485" t="s">
        <v>13</v>
      </c>
      <c r="AA259" s="486" t="s">
        <v>20</v>
      </c>
      <c r="AB259" s="487">
        <f t="shared" si="661"/>
        <v>2</v>
      </c>
      <c r="AC259" s="485" t="s">
        <v>33</v>
      </c>
      <c r="AD259" s="488" t="str">
        <f t="shared" ref="AD259" si="777">IFERROR(ROUNDDOWN(ROUND(L257*Q259,0),0)*AB259,"")</f>
        <v/>
      </c>
      <c r="AE259" s="489" t="str">
        <f t="shared" ref="AE259" si="778">IFERROR(ROUNDDOWN(ROUND(L257*(Q259-O259),0),0)*AB259,"")</f>
        <v/>
      </c>
      <c r="AF259" s="490">
        <f t="shared" si="759"/>
        <v>0</v>
      </c>
      <c r="AG259" s="369"/>
      <c r="AH259" s="370"/>
      <c r="AI259" s="371"/>
      <c r="AJ259" s="372"/>
      <c r="AK259" s="373"/>
      <c r="AL259" s="374"/>
      <c r="AM259" s="491" t="str">
        <f t="shared" ref="AM259" si="779">IF(AO257="","",IF(OR(N257="",AND(N259="ベア加算なし",P259="ベア加算",AG259=""),AND(OR(P257="処遇加算Ⅰ",P257="処遇加算Ⅱ"),AH257=""),AND(P257="処遇加算Ⅲ",AI257=""),AND(P257="処遇加算Ⅰ",AJ257=""),AND(OR(P258="特定加算Ⅰ",P258="特定加算Ⅱ"),AK258=""),AND(P258="特定加算Ⅰ",AL258="")),"！記入が必要な欄（緑色、水色、黄色のセル）に空欄があります。空欄を埋めてください。",""))</f>
        <v/>
      </c>
      <c r="AO259" s="492" t="str">
        <f>IF(K257&lt;&gt;"","P列・R列に色付け","")</f>
        <v/>
      </c>
      <c r="AP259" s="493"/>
      <c r="AQ259" s="493"/>
      <c r="AW259" s="494"/>
      <c r="AX259" s="453" t="str">
        <f>G257</f>
        <v/>
      </c>
    </row>
    <row r="260" spans="1:50" ht="32.1" customHeight="1">
      <c r="A260" s="1274">
        <v>83</v>
      </c>
      <c r="B260" s="1211" t="str">
        <f>IF(基本情報入力シート!C136="","",基本情報入力シート!C136)</f>
        <v/>
      </c>
      <c r="C260" s="1211"/>
      <c r="D260" s="1211"/>
      <c r="E260" s="1211"/>
      <c r="F260" s="1211"/>
      <c r="G260" s="1214" t="str">
        <f>IF(基本情報入力シート!M136="","",基本情報入力シート!M136)</f>
        <v/>
      </c>
      <c r="H260" s="1214" t="str">
        <f>IF(基本情報入力シート!R136="","",基本情報入力シート!R136)</f>
        <v/>
      </c>
      <c r="I260" s="1214" t="str">
        <f>IF(基本情報入力シート!W136="","",基本情報入力シート!W136)</f>
        <v/>
      </c>
      <c r="J260" s="1214" t="str">
        <f>IF(基本情報入力シート!X136="","",基本情報入力シート!X136)</f>
        <v/>
      </c>
      <c r="K260" s="1214" t="str">
        <f>IF(基本情報入力シート!Y136="","",基本情報入力シート!Y136)</f>
        <v/>
      </c>
      <c r="L260" s="1217" t="str">
        <f>IF(基本情報入力シート!AB136="","",基本情報入力シート!AB136)</f>
        <v/>
      </c>
      <c r="M260" s="457" t="s">
        <v>132</v>
      </c>
      <c r="N260" s="75"/>
      <c r="O260" s="458" t="str">
        <f>IFERROR(VLOOKUP(K260,【参考】数式用!$A$5:$J$37,MATCH(N260,【参考】数式用!$B$4:$J$4,0)+1,0),"")</f>
        <v/>
      </c>
      <c r="P260" s="75"/>
      <c r="Q260" s="458" t="str">
        <f>IFERROR(VLOOKUP(K260,【参考】数式用!$A$5:$J$37,MATCH(P260,【参考】数式用!$B$4:$J$4,0)+1,0),"")</f>
        <v/>
      </c>
      <c r="R260" s="459" t="s">
        <v>15</v>
      </c>
      <c r="S260" s="460">
        <v>6</v>
      </c>
      <c r="T260" s="126" t="s">
        <v>10</v>
      </c>
      <c r="U260" s="39">
        <v>4</v>
      </c>
      <c r="V260" s="126" t="s">
        <v>38</v>
      </c>
      <c r="W260" s="460">
        <v>6</v>
      </c>
      <c r="X260" s="126" t="s">
        <v>10</v>
      </c>
      <c r="Y260" s="39">
        <v>5</v>
      </c>
      <c r="Z260" s="126" t="s">
        <v>13</v>
      </c>
      <c r="AA260" s="461" t="s">
        <v>20</v>
      </c>
      <c r="AB260" s="462">
        <f t="shared" si="661"/>
        <v>2</v>
      </c>
      <c r="AC260" s="126" t="s">
        <v>33</v>
      </c>
      <c r="AD260" s="463" t="str">
        <f t="shared" ref="AD260" si="780">IFERROR(ROUNDDOWN(ROUND(L260*Q260,0),0)*AB260,"")</f>
        <v/>
      </c>
      <c r="AE260" s="464" t="str">
        <f t="shared" si="720"/>
        <v/>
      </c>
      <c r="AF260" s="465"/>
      <c r="AG260" s="375"/>
      <c r="AH260" s="383"/>
      <c r="AI260" s="380"/>
      <c r="AJ260" s="381"/>
      <c r="AK260" s="361"/>
      <c r="AL260" s="362"/>
      <c r="AM260" s="466" t="str">
        <f t="shared" ref="AM260" si="781">IF(AO260="","",IF(Q260&lt;O260,"！加算の要件上は問題ありませんが、令和６年３月と比較して４・５月に加算率が下がる計画になっています。",""))</f>
        <v/>
      </c>
      <c r="AO260" s="467" t="str">
        <f>IF(K260&lt;&gt;"","P列・R列に色付け","")</f>
        <v/>
      </c>
      <c r="AP260" s="468" t="str">
        <f>IFERROR(VLOOKUP(K260,【参考】数式用!$AH$2:$AI$34,2,FALSE),"")</f>
        <v/>
      </c>
      <c r="AQ260" s="470" t="str">
        <f>P260&amp;P261&amp;P262</f>
        <v/>
      </c>
      <c r="AR260" s="468" t="str">
        <f t="shared" ref="AR260" si="782">IF(AF262&lt;&gt;0,IF(AG262="○","入力済","未入力"),"")</f>
        <v/>
      </c>
      <c r="AS260" s="469" t="str">
        <f>IF(OR(P260="処遇加算Ⅰ",P260="処遇加算Ⅱ"),IF(OR(AH260="○",AH260="令和６年度中に満たす"),"入力済","未入力"),"")</f>
        <v/>
      </c>
      <c r="AT260" s="470" t="str">
        <f>IF(P260="処遇加算Ⅲ",IF(AI260="○","入力済","未入力"),"")</f>
        <v/>
      </c>
      <c r="AU260" s="468" t="str">
        <f>IF(P260="処遇加算Ⅰ",IF(OR(AJ260="○",AJ260="令和６年度中に満たす"),"入力済","未入力"),"")</f>
        <v/>
      </c>
      <c r="AV260" s="468" t="str">
        <f t="shared" ref="AV260" si="783">IF(OR(P261="特定加算Ⅰ",P261="特定加算Ⅱ"),1,"")</f>
        <v/>
      </c>
      <c r="AW260" s="453" t="str">
        <f>IF(P261="特定加算Ⅰ",IF(AL261="","未入力","入力済"),"")</f>
        <v/>
      </c>
      <c r="AX260" s="453" t="str">
        <f>G260</f>
        <v/>
      </c>
    </row>
    <row r="261" spans="1:50" ht="32.1" customHeight="1">
      <c r="A261" s="1275"/>
      <c r="B261" s="1212"/>
      <c r="C261" s="1212"/>
      <c r="D261" s="1212"/>
      <c r="E261" s="1212"/>
      <c r="F261" s="1212"/>
      <c r="G261" s="1215"/>
      <c r="H261" s="1215"/>
      <c r="I261" s="1215"/>
      <c r="J261" s="1215"/>
      <c r="K261" s="1215"/>
      <c r="L261" s="1218"/>
      <c r="M261" s="471" t="s">
        <v>121</v>
      </c>
      <c r="N261" s="76"/>
      <c r="O261" s="472" t="str">
        <f>IFERROR(VLOOKUP(K260,【参考】数式用!$A$5:$J$37,MATCH(N261,【参考】数式用!$B$4:$J$4,0)+1,0),"")</f>
        <v/>
      </c>
      <c r="P261" s="76"/>
      <c r="Q261" s="472" t="str">
        <f>IFERROR(VLOOKUP(K260,【参考】数式用!$A$5:$J$37,MATCH(P261,【参考】数式用!$B$4:$J$4,0)+1,0),"")</f>
        <v/>
      </c>
      <c r="R261" s="97" t="s">
        <v>15</v>
      </c>
      <c r="S261" s="473">
        <v>6</v>
      </c>
      <c r="T261" s="98" t="s">
        <v>10</v>
      </c>
      <c r="U261" s="58">
        <v>4</v>
      </c>
      <c r="V261" s="98" t="s">
        <v>38</v>
      </c>
      <c r="W261" s="473">
        <v>6</v>
      </c>
      <c r="X261" s="98" t="s">
        <v>10</v>
      </c>
      <c r="Y261" s="58">
        <v>5</v>
      </c>
      <c r="Z261" s="98" t="s">
        <v>13</v>
      </c>
      <c r="AA261" s="474" t="s">
        <v>20</v>
      </c>
      <c r="AB261" s="475">
        <f t="shared" si="661"/>
        <v>2</v>
      </c>
      <c r="AC261" s="98" t="s">
        <v>33</v>
      </c>
      <c r="AD261" s="476" t="str">
        <f t="shared" ref="AD261" si="784">IFERROR(ROUNDDOWN(ROUND(L260*Q261,0),0)*AB261,"")</f>
        <v/>
      </c>
      <c r="AE261" s="477" t="str">
        <f t="shared" si="725"/>
        <v/>
      </c>
      <c r="AF261" s="478"/>
      <c r="AG261" s="363"/>
      <c r="AH261" s="364"/>
      <c r="AI261" s="365"/>
      <c r="AJ261" s="366"/>
      <c r="AK261" s="367"/>
      <c r="AL261" s="368"/>
      <c r="AM261" s="479" t="str">
        <f t="shared" ref="AM261" si="785">IF(AO260="","",IF(OR(Y260=4,Y261=4,Y262=4),"！加算の要件上は問題ありませんが、算定期間の終わりが令和６年５月になっていません。区分変更の場合は、「基本情報入力シート」で同じ事業所を２行に分けて記入してください。",""))</f>
        <v/>
      </c>
      <c r="AN261" s="480"/>
      <c r="AO261" s="467" t="str">
        <f>IF(K260&lt;&gt;"","P列・R列に色付け","")</f>
        <v/>
      </c>
      <c r="AX261" s="453" t="str">
        <f>G260</f>
        <v/>
      </c>
    </row>
    <row r="262" spans="1:50" ht="32.1" customHeight="1" thickBot="1">
      <c r="A262" s="1276"/>
      <c r="B262" s="1213"/>
      <c r="C262" s="1213"/>
      <c r="D262" s="1213"/>
      <c r="E262" s="1213"/>
      <c r="F262" s="1213"/>
      <c r="G262" s="1216"/>
      <c r="H262" s="1216"/>
      <c r="I262" s="1216"/>
      <c r="J262" s="1216"/>
      <c r="K262" s="1216"/>
      <c r="L262" s="1219"/>
      <c r="M262" s="481" t="s">
        <v>114</v>
      </c>
      <c r="N262" s="79"/>
      <c r="O262" s="482" t="str">
        <f>IFERROR(VLOOKUP(K260,【参考】数式用!$A$5:$J$37,MATCH(N262,【参考】数式用!$B$4:$J$4,0)+1,0),"")</f>
        <v/>
      </c>
      <c r="P262" s="77"/>
      <c r="Q262" s="482" t="str">
        <f>IFERROR(VLOOKUP(K260,【参考】数式用!$A$5:$J$37,MATCH(P262,【参考】数式用!$B$4:$J$4,0)+1,0),"")</f>
        <v/>
      </c>
      <c r="R262" s="483" t="s">
        <v>15</v>
      </c>
      <c r="S262" s="484">
        <v>6</v>
      </c>
      <c r="T262" s="485" t="s">
        <v>10</v>
      </c>
      <c r="U262" s="59">
        <v>4</v>
      </c>
      <c r="V262" s="485" t="s">
        <v>38</v>
      </c>
      <c r="W262" s="484">
        <v>6</v>
      </c>
      <c r="X262" s="485" t="s">
        <v>10</v>
      </c>
      <c r="Y262" s="59">
        <v>5</v>
      </c>
      <c r="Z262" s="485" t="s">
        <v>13</v>
      </c>
      <c r="AA262" s="486" t="s">
        <v>20</v>
      </c>
      <c r="AB262" s="487">
        <f t="shared" si="661"/>
        <v>2</v>
      </c>
      <c r="AC262" s="485" t="s">
        <v>33</v>
      </c>
      <c r="AD262" s="488" t="str">
        <f t="shared" ref="AD262" si="786">IFERROR(ROUNDDOWN(ROUND(L260*Q262,0),0)*AB262,"")</f>
        <v/>
      </c>
      <c r="AE262" s="489" t="str">
        <f t="shared" si="728"/>
        <v/>
      </c>
      <c r="AF262" s="490">
        <f t="shared" si="759"/>
        <v>0</v>
      </c>
      <c r="AG262" s="369"/>
      <c r="AH262" s="370"/>
      <c r="AI262" s="371"/>
      <c r="AJ262" s="372"/>
      <c r="AK262" s="373"/>
      <c r="AL262" s="374"/>
      <c r="AM262" s="491" t="str">
        <f t="shared" ref="AM262" si="787">IF(AO260="","",IF(OR(N260="",AND(N262="ベア加算なし",P262="ベア加算",AG262=""),AND(OR(P260="処遇加算Ⅰ",P260="処遇加算Ⅱ"),AH260=""),AND(P260="処遇加算Ⅲ",AI260=""),AND(P260="処遇加算Ⅰ",AJ260=""),AND(OR(P261="特定加算Ⅰ",P261="特定加算Ⅱ"),AK261=""),AND(P261="特定加算Ⅰ",AL261="")),"！記入が必要な欄（緑色、水色、黄色のセル）に空欄があります。空欄を埋めてください。",""))</f>
        <v/>
      </c>
      <c r="AO262" s="492" t="str">
        <f>IF(K260&lt;&gt;"","P列・R列に色付け","")</f>
        <v/>
      </c>
      <c r="AP262" s="493"/>
      <c r="AQ262" s="493"/>
      <c r="AW262" s="494"/>
      <c r="AX262" s="453" t="str">
        <f>G260</f>
        <v/>
      </c>
    </row>
    <row r="263" spans="1:50" ht="32.1" customHeight="1">
      <c r="A263" s="1274">
        <v>84</v>
      </c>
      <c r="B263" s="1211" t="str">
        <f>IF(基本情報入力シート!C137="","",基本情報入力シート!C137)</f>
        <v/>
      </c>
      <c r="C263" s="1211"/>
      <c r="D263" s="1211"/>
      <c r="E263" s="1211"/>
      <c r="F263" s="1211"/>
      <c r="G263" s="1214" t="str">
        <f>IF(基本情報入力シート!M137="","",基本情報入力シート!M137)</f>
        <v/>
      </c>
      <c r="H263" s="1214" t="str">
        <f>IF(基本情報入力シート!R137="","",基本情報入力シート!R137)</f>
        <v/>
      </c>
      <c r="I263" s="1214" t="str">
        <f>IF(基本情報入力シート!W137="","",基本情報入力シート!W137)</f>
        <v/>
      </c>
      <c r="J263" s="1214" t="str">
        <f>IF(基本情報入力シート!X137="","",基本情報入力シート!X137)</f>
        <v/>
      </c>
      <c r="K263" s="1214" t="str">
        <f>IF(基本情報入力シート!Y137="","",基本情報入力シート!Y137)</f>
        <v/>
      </c>
      <c r="L263" s="1217" t="str">
        <f>IF(基本情報入力シート!AB137="","",基本情報入力シート!AB137)</f>
        <v/>
      </c>
      <c r="M263" s="457" t="s">
        <v>132</v>
      </c>
      <c r="N263" s="75"/>
      <c r="O263" s="458" t="str">
        <f>IFERROR(VLOOKUP(K263,【参考】数式用!$A$5:$J$37,MATCH(N263,【参考】数式用!$B$4:$J$4,0)+1,0),"")</f>
        <v/>
      </c>
      <c r="P263" s="75"/>
      <c r="Q263" s="458" t="str">
        <f>IFERROR(VLOOKUP(K263,【参考】数式用!$A$5:$J$37,MATCH(P263,【参考】数式用!$B$4:$J$4,0)+1,0),"")</f>
        <v/>
      </c>
      <c r="R263" s="459" t="s">
        <v>15</v>
      </c>
      <c r="S263" s="460">
        <v>6</v>
      </c>
      <c r="T263" s="126" t="s">
        <v>10</v>
      </c>
      <c r="U263" s="39">
        <v>4</v>
      </c>
      <c r="V263" s="126" t="s">
        <v>38</v>
      </c>
      <c r="W263" s="460">
        <v>6</v>
      </c>
      <c r="X263" s="126" t="s">
        <v>10</v>
      </c>
      <c r="Y263" s="39">
        <v>5</v>
      </c>
      <c r="Z263" s="126" t="s">
        <v>13</v>
      </c>
      <c r="AA263" s="461" t="s">
        <v>20</v>
      </c>
      <c r="AB263" s="462">
        <f t="shared" si="661"/>
        <v>2</v>
      </c>
      <c r="AC263" s="126" t="s">
        <v>33</v>
      </c>
      <c r="AD263" s="463" t="str">
        <f t="shared" ref="AD263" si="788">IFERROR(ROUNDDOWN(ROUND(L263*Q263,0),0)*AB263,"")</f>
        <v/>
      </c>
      <c r="AE263" s="464" t="str">
        <f t="shared" si="731"/>
        <v/>
      </c>
      <c r="AF263" s="465"/>
      <c r="AG263" s="375"/>
      <c r="AH263" s="383"/>
      <c r="AI263" s="380"/>
      <c r="AJ263" s="381"/>
      <c r="AK263" s="361"/>
      <c r="AL263" s="362"/>
      <c r="AM263" s="466" t="str">
        <f t="shared" ref="AM263" si="789">IF(AO263="","",IF(Q263&lt;O263,"！加算の要件上は問題ありませんが、令和６年３月と比較して４・５月に加算率が下がる計画になっています。",""))</f>
        <v/>
      </c>
      <c r="AO263" s="467" t="str">
        <f>IF(K263&lt;&gt;"","P列・R列に色付け","")</f>
        <v/>
      </c>
      <c r="AP263" s="468" t="str">
        <f>IFERROR(VLOOKUP(K263,【参考】数式用!$AH$2:$AI$34,2,FALSE),"")</f>
        <v/>
      </c>
      <c r="AQ263" s="470" t="str">
        <f>P263&amp;P264&amp;P265</f>
        <v/>
      </c>
      <c r="AR263" s="468" t="str">
        <f t="shared" ref="AR263" si="790">IF(AF265&lt;&gt;0,IF(AG265="○","入力済","未入力"),"")</f>
        <v/>
      </c>
      <c r="AS263" s="469" t="str">
        <f>IF(OR(P263="処遇加算Ⅰ",P263="処遇加算Ⅱ"),IF(OR(AH263="○",AH263="令和６年度中に満たす"),"入力済","未入力"),"")</f>
        <v/>
      </c>
      <c r="AT263" s="470" t="str">
        <f>IF(P263="処遇加算Ⅲ",IF(AI263="○","入力済","未入力"),"")</f>
        <v/>
      </c>
      <c r="AU263" s="468" t="str">
        <f>IF(P263="処遇加算Ⅰ",IF(OR(AJ263="○",AJ263="令和６年度中に満たす"),"入力済","未入力"),"")</f>
        <v/>
      </c>
      <c r="AV263" s="468" t="str">
        <f t="shared" ref="AV263" si="791">IF(OR(P264="特定加算Ⅰ",P264="特定加算Ⅱ"),1,"")</f>
        <v/>
      </c>
      <c r="AW263" s="453" t="str">
        <f>IF(P264="特定加算Ⅰ",IF(AL264="","未入力","入力済"),"")</f>
        <v/>
      </c>
      <c r="AX263" s="453" t="str">
        <f>G263</f>
        <v/>
      </c>
    </row>
    <row r="264" spans="1:50" ht="32.1" customHeight="1">
      <c r="A264" s="1275"/>
      <c r="B264" s="1212"/>
      <c r="C264" s="1212"/>
      <c r="D264" s="1212"/>
      <c r="E264" s="1212"/>
      <c r="F264" s="1212"/>
      <c r="G264" s="1215"/>
      <c r="H264" s="1215"/>
      <c r="I264" s="1215"/>
      <c r="J264" s="1215"/>
      <c r="K264" s="1215"/>
      <c r="L264" s="1218"/>
      <c r="M264" s="471" t="s">
        <v>121</v>
      </c>
      <c r="N264" s="76"/>
      <c r="O264" s="472" t="str">
        <f>IFERROR(VLOOKUP(K263,【参考】数式用!$A$5:$J$37,MATCH(N264,【参考】数式用!$B$4:$J$4,0)+1,0),"")</f>
        <v/>
      </c>
      <c r="P264" s="76"/>
      <c r="Q264" s="472" t="str">
        <f>IFERROR(VLOOKUP(K263,【参考】数式用!$A$5:$J$37,MATCH(P264,【参考】数式用!$B$4:$J$4,0)+1,0),"")</f>
        <v/>
      </c>
      <c r="R264" s="97" t="s">
        <v>15</v>
      </c>
      <c r="S264" s="473">
        <v>6</v>
      </c>
      <c r="T264" s="98" t="s">
        <v>10</v>
      </c>
      <c r="U264" s="58">
        <v>4</v>
      </c>
      <c r="V264" s="98" t="s">
        <v>38</v>
      </c>
      <c r="W264" s="473">
        <v>6</v>
      </c>
      <c r="X264" s="98" t="s">
        <v>10</v>
      </c>
      <c r="Y264" s="58">
        <v>5</v>
      </c>
      <c r="Z264" s="98" t="s">
        <v>13</v>
      </c>
      <c r="AA264" s="474" t="s">
        <v>20</v>
      </c>
      <c r="AB264" s="475">
        <f t="shared" si="661"/>
        <v>2</v>
      </c>
      <c r="AC264" s="98" t="s">
        <v>33</v>
      </c>
      <c r="AD264" s="476" t="str">
        <f t="shared" ref="AD264" si="792">IFERROR(ROUNDDOWN(ROUND(L263*Q264,0),0)*AB264,"")</f>
        <v/>
      </c>
      <c r="AE264" s="477" t="str">
        <f t="shared" si="736"/>
        <v/>
      </c>
      <c r="AF264" s="478"/>
      <c r="AG264" s="363"/>
      <c r="AH264" s="364"/>
      <c r="AI264" s="365"/>
      <c r="AJ264" s="366"/>
      <c r="AK264" s="367"/>
      <c r="AL264" s="368"/>
      <c r="AM264" s="479" t="str">
        <f t="shared" ref="AM264" si="793">IF(AO263="","",IF(OR(Y263=4,Y264=4,Y265=4),"！加算の要件上は問題ありませんが、算定期間の終わりが令和６年５月になっていません。区分変更の場合は、「基本情報入力シート」で同じ事業所を２行に分けて記入してください。",""))</f>
        <v/>
      </c>
      <c r="AN264" s="480"/>
      <c r="AO264" s="467" t="str">
        <f>IF(K263&lt;&gt;"","P列・R列に色付け","")</f>
        <v/>
      </c>
      <c r="AX264" s="453" t="str">
        <f>G263</f>
        <v/>
      </c>
    </row>
    <row r="265" spans="1:50" ht="32.1" customHeight="1" thickBot="1">
      <c r="A265" s="1276"/>
      <c r="B265" s="1213"/>
      <c r="C265" s="1213"/>
      <c r="D265" s="1213"/>
      <c r="E265" s="1213"/>
      <c r="F265" s="1213"/>
      <c r="G265" s="1216"/>
      <c r="H265" s="1216"/>
      <c r="I265" s="1216"/>
      <c r="J265" s="1216"/>
      <c r="K265" s="1216"/>
      <c r="L265" s="1219"/>
      <c r="M265" s="481" t="s">
        <v>114</v>
      </c>
      <c r="N265" s="79"/>
      <c r="O265" s="482" t="str">
        <f>IFERROR(VLOOKUP(K263,【参考】数式用!$A$5:$J$37,MATCH(N265,【参考】数式用!$B$4:$J$4,0)+1,0),"")</f>
        <v/>
      </c>
      <c r="P265" s="77"/>
      <c r="Q265" s="482" t="str">
        <f>IFERROR(VLOOKUP(K263,【参考】数式用!$A$5:$J$37,MATCH(P265,【参考】数式用!$B$4:$J$4,0)+1,0),"")</f>
        <v/>
      </c>
      <c r="R265" s="483" t="s">
        <v>15</v>
      </c>
      <c r="S265" s="484">
        <v>6</v>
      </c>
      <c r="T265" s="485" t="s">
        <v>10</v>
      </c>
      <c r="U265" s="59">
        <v>4</v>
      </c>
      <c r="V265" s="485" t="s">
        <v>38</v>
      </c>
      <c r="W265" s="484">
        <v>6</v>
      </c>
      <c r="X265" s="485" t="s">
        <v>10</v>
      </c>
      <c r="Y265" s="59">
        <v>5</v>
      </c>
      <c r="Z265" s="485" t="s">
        <v>13</v>
      </c>
      <c r="AA265" s="486" t="s">
        <v>20</v>
      </c>
      <c r="AB265" s="487">
        <f t="shared" si="661"/>
        <v>2</v>
      </c>
      <c r="AC265" s="485" t="s">
        <v>33</v>
      </c>
      <c r="AD265" s="488" t="str">
        <f t="shared" ref="AD265" si="794">IFERROR(ROUNDDOWN(ROUND(L263*Q265,0),0)*AB265,"")</f>
        <v/>
      </c>
      <c r="AE265" s="489" t="str">
        <f t="shared" si="739"/>
        <v/>
      </c>
      <c r="AF265" s="490">
        <f t="shared" si="759"/>
        <v>0</v>
      </c>
      <c r="AG265" s="369"/>
      <c r="AH265" s="370"/>
      <c r="AI265" s="371"/>
      <c r="AJ265" s="372"/>
      <c r="AK265" s="373"/>
      <c r="AL265" s="374"/>
      <c r="AM265" s="491" t="str">
        <f t="shared" ref="AM265" si="795">IF(AO263="","",IF(OR(N263="",AND(N265="ベア加算なし",P265="ベア加算",AG265=""),AND(OR(P263="処遇加算Ⅰ",P263="処遇加算Ⅱ"),AH263=""),AND(P263="処遇加算Ⅲ",AI263=""),AND(P263="処遇加算Ⅰ",AJ263=""),AND(OR(P264="特定加算Ⅰ",P264="特定加算Ⅱ"),AK264=""),AND(P264="特定加算Ⅰ",AL264="")),"！記入が必要な欄（緑色、水色、黄色のセル）に空欄があります。空欄を埋めてください。",""))</f>
        <v/>
      </c>
      <c r="AO265" s="492" t="str">
        <f>IF(K263&lt;&gt;"","P列・R列に色付け","")</f>
        <v/>
      </c>
      <c r="AP265" s="493"/>
      <c r="AQ265" s="493"/>
      <c r="AW265" s="494"/>
      <c r="AX265" s="453" t="str">
        <f>G263</f>
        <v/>
      </c>
    </row>
    <row r="266" spans="1:50" ht="32.1" customHeight="1">
      <c r="A266" s="1274">
        <v>85</v>
      </c>
      <c r="B266" s="1211" t="str">
        <f>IF(基本情報入力シート!C138="","",基本情報入力シート!C138)</f>
        <v/>
      </c>
      <c r="C266" s="1211"/>
      <c r="D266" s="1211"/>
      <c r="E266" s="1211"/>
      <c r="F266" s="1211"/>
      <c r="G266" s="1214" t="str">
        <f>IF(基本情報入力シート!M138="","",基本情報入力シート!M138)</f>
        <v/>
      </c>
      <c r="H266" s="1214" t="str">
        <f>IF(基本情報入力シート!R138="","",基本情報入力シート!R138)</f>
        <v/>
      </c>
      <c r="I266" s="1214" t="str">
        <f>IF(基本情報入力シート!W138="","",基本情報入力シート!W138)</f>
        <v/>
      </c>
      <c r="J266" s="1214" t="str">
        <f>IF(基本情報入力シート!X138="","",基本情報入力シート!X138)</f>
        <v/>
      </c>
      <c r="K266" s="1214" t="str">
        <f>IF(基本情報入力シート!Y138="","",基本情報入力シート!Y138)</f>
        <v/>
      </c>
      <c r="L266" s="1217" t="str">
        <f>IF(基本情報入力シート!AB138="","",基本情報入力シート!AB138)</f>
        <v/>
      </c>
      <c r="M266" s="457" t="s">
        <v>132</v>
      </c>
      <c r="N266" s="75"/>
      <c r="O266" s="458" t="str">
        <f>IFERROR(VLOOKUP(K266,【参考】数式用!$A$5:$J$37,MATCH(N266,【参考】数式用!$B$4:$J$4,0)+1,0),"")</f>
        <v/>
      </c>
      <c r="P266" s="75"/>
      <c r="Q266" s="458" t="str">
        <f>IFERROR(VLOOKUP(K266,【参考】数式用!$A$5:$J$37,MATCH(P266,【参考】数式用!$B$4:$J$4,0)+1,0),"")</f>
        <v/>
      </c>
      <c r="R266" s="459" t="s">
        <v>15</v>
      </c>
      <c r="S266" s="460">
        <v>6</v>
      </c>
      <c r="T266" s="126" t="s">
        <v>10</v>
      </c>
      <c r="U266" s="39">
        <v>4</v>
      </c>
      <c r="V266" s="126" t="s">
        <v>38</v>
      </c>
      <c r="W266" s="460">
        <v>6</v>
      </c>
      <c r="X266" s="126" t="s">
        <v>10</v>
      </c>
      <c r="Y266" s="39">
        <v>5</v>
      </c>
      <c r="Z266" s="126" t="s">
        <v>13</v>
      </c>
      <c r="AA266" s="461" t="s">
        <v>20</v>
      </c>
      <c r="AB266" s="462">
        <f t="shared" si="661"/>
        <v>2</v>
      </c>
      <c r="AC266" s="126" t="s">
        <v>33</v>
      </c>
      <c r="AD266" s="463" t="str">
        <f t="shared" ref="AD266" si="796">IFERROR(ROUNDDOWN(ROUND(L266*Q266,0),0)*AB266,"")</f>
        <v/>
      </c>
      <c r="AE266" s="464" t="str">
        <f t="shared" ref="AE266" si="797">IFERROR(ROUNDDOWN(ROUND(L266*(Q266-O266),0),0)*AB266,"")</f>
        <v/>
      </c>
      <c r="AF266" s="465"/>
      <c r="AG266" s="375"/>
      <c r="AH266" s="383"/>
      <c r="AI266" s="380"/>
      <c r="AJ266" s="381"/>
      <c r="AK266" s="361"/>
      <c r="AL266" s="362"/>
      <c r="AM266" s="466" t="str">
        <f t="shared" ref="AM266" si="798">IF(AO266="","",IF(Q266&lt;O266,"！加算の要件上は問題ありませんが、令和６年３月と比較して４・５月に加算率が下がる計画になっています。",""))</f>
        <v/>
      </c>
      <c r="AO266" s="467" t="str">
        <f>IF(K266&lt;&gt;"","P列・R列に色付け","")</f>
        <v/>
      </c>
      <c r="AP266" s="468" t="str">
        <f>IFERROR(VLOOKUP(K266,【参考】数式用!$AH$2:$AI$34,2,FALSE),"")</f>
        <v/>
      </c>
      <c r="AQ266" s="470" t="str">
        <f>P266&amp;P267&amp;P268</f>
        <v/>
      </c>
      <c r="AR266" s="468" t="str">
        <f t="shared" ref="AR266" si="799">IF(AF268&lt;&gt;0,IF(AG268="○","入力済","未入力"),"")</f>
        <v/>
      </c>
      <c r="AS266" s="469" t="str">
        <f>IF(OR(P266="処遇加算Ⅰ",P266="処遇加算Ⅱ"),IF(OR(AH266="○",AH266="令和６年度中に満たす"),"入力済","未入力"),"")</f>
        <v/>
      </c>
      <c r="AT266" s="470" t="str">
        <f>IF(P266="処遇加算Ⅲ",IF(AI266="○","入力済","未入力"),"")</f>
        <v/>
      </c>
      <c r="AU266" s="468" t="str">
        <f>IF(P266="処遇加算Ⅰ",IF(OR(AJ266="○",AJ266="令和６年度中に満たす"),"入力済","未入力"),"")</f>
        <v/>
      </c>
      <c r="AV266" s="468" t="str">
        <f t="shared" ref="AV266" si="800">IF(OR(P267="特定加算Ⅰ",P267="特定加算Ⅱ"),1,"")</f>
        <v/>
      </c>
      <c r="AW266" s="453" t="str">
        <f>IF(P267="特定加算Ⅰ",IF(AL267="","未入力","入力済"),"")</f>
        <v/>
      </c>
      <c r="AX266" s="453" t="str">
        <f>G266</f>
        <v/>
      </c>
    </row>
    <row r="267" spans="1:50" ht="32.1" customHeight="1">
      <c r="A267" s="1275"/>
      <c r="B267" s="1212"/>
      <c r="C267" s="1212"/>
      <c r="D267" s="1212"/>
      <c r="E267" s="1212"/>
      <c r="F267" s="1212"/>
      <c r="G267" s="1215"/>
      <c r="H267" s="1215"/>
      <c r="I267" s="1215"/>
      <c r="J267" s="1215"/>
      <c r="K267" s="1215"/>
      <c r="L267" s="1218"/>
      <c r="M267" s="471" t="s">
        <v>121</v>
      </c>
      <c r="N267" s="76"/>
      <c r="O267" s="472" t="str">
        <f>IFERROR(VLOOKUP(K266,【参考】数式用!$A$5:$J$37,MATCH(N267,【参考】数式用!$B$4:$J$4,0)+1,0),"")</f>
        <v/>
      </c>
      <c r="P267" s="76"/>
      <c r="Q267" s="472" t="str">
        <f>IFERROR(VLOOKUP(K266,【参考】数式用!$A$5:$J$37,MATCH(P267,【参考】数式用!$B$4:$J$4,0)+1,0),"")</f>
        <v/>
      </c>
      <c r="R267" s="97" t="s">
        <v>15</v>
      </c>
      <c r="S267" s="473">
        <v>6</v>
      </c>
      <c r="T267" s="98" t="s">
        <v>10</v>
      </c>
      <c r="U267" s="58">
        <v>4</v>
      </c>
      <c r="V267" s="98" t="s">
        <v>38</v>
      </c>
      <c r="W267" s="473">
        <v>6</v>
      </c>
      <c r="X267" s="98" t="s">
        <v>10</v>
      </c>
      <c r="Y267" s="58">
        <v>5</v>
      </c>
      <c r="Z267" s="98" t="s">
        <v>13</v>
      </c>
      <c r="AA267" s="474" t="s">
        <v>20</v>
      </c>
      <c r="AB267" s="475">
        <f t="shared" si="661"/>
        <v>2</v>
      </c>
      <c r="AC267" s="98" t="s">
        <v>33</v>
      </c>
      <c r="AD267" s="476" t="str">
        <f t="shared" ref="AD267" si="801">IFERROR(ROUNDDOWN(ROUND(L266*Q267,0),0)*AB267,"")</f>
        <v/>
      </c>
      <c r="AE267" s="477" t="str">
        <f t="shared" ref="AE267" si="802">IFERROR(ROUNDDOWN(ROUND(L266*(Q267-O267),0),0)*AB267,"")</f>
        <v/>
      </c>
      <c r="AF267" s="478"/>
      <c r="AG267" s="363"/>
      <c r="AH267" s="364"/>
      <c r="AI267" s="365"/>
      <c r="AJ267" s="366"/>
      <c r="AK267" s="367"/>
      <c r="AL267" s="368"/>
      <c r="AM267" s="479" t="str">
        <f t="shared" ref="AM267" si="803">IF(AO266="","",IF(OR(Y266=4,Y267=4,Y268=4),"！加算の要件上は問題ありませんが、算定期間の終わりが令和６年５月になっていません。区分変更の場合は、「基本情報入力シート」で同じ事業所を２行に分けて記入してください。",""))</f>
        <v/>
      </c>
      <c r="AN267" s="480"/>
      <c r="AO267" s="467" t="str">
        <f>IF(K266&lt;&gt;"","P列・R列に色付け","")</f>
        <v/>
      </c>
      <c r="AX267" s="453" t="str">
        <f>G266</f>
        <v/>
      </c>
    </row>
    <row r="268" spans="1:50" ht="32.1" customHeight="1" thickBot="1">
      <c r="A268" s="1276"/>
      <c r="B268" s="1213"/>
      <c r="C268" s="1213"/>
      <c r="D268" s="1213"/>
      <c r="E268" s="1213"/>
      <c r="F268" s="1213"/>
      <c r="G268" s="1216"/>
      <c r="H268" s="1216"/>
      <c r="I268" s="1216"/>
      <c r="J268" s="1216"/>
      <c r="K268" s="1216"/>
      <c r="L268" s="1219"/>
      <c r="M268" s="481" t="s">
        <v>114</v>
      </c>
      <c r="N268" s="79"/>
      <c r="O268" s="482" t="str">
        <f>IFERROR(VLOOKUP(K266,【参考】数式用!$A$5:$J$37,MATCH(N268,【参考】数式用!$B$4:$J$4,0)+1,0),"")</f>
        <v/>
      </c>
      <c r="P268" s="77"/>
      <c r="Q268" s="482" t="str">
        <f>IFERROR(VLOOKUP(K266,【参考】数式用!$A$5:$J$37,MATCH(P268,【参考】数式用!$B$4:$J$4,0)+1,0),"")</f>
        <v/>
      </c>
      <c r="R268" s="483" t="s">
        <v>15</v>
      </c>
      <c r="S268" s="484">
        <v>6</v>
      </c>
      <c r="T268" s="485" t="s">
        <v>10</v>
      </c>
      <c r="U268" s="59">
        <v>4</v>
      </c>
      <c r="V268" s="485" t="s">
        <v>38</v>
      </c>
      <c r="W268" s="484">
        <v>6</v>
      </c>
      <c r="X268" s="485" t="s">
        <v>10</v>
      </c>
      <c r="Y268" s="59">
        <v>5</v>
      </c>
      <c r="Z268" s="485" t="s">
        <v>13</v>
      </c>
      <c r="AA268" s="486" t="s">
        <v>20</v>
      </c>
      <c r="AB268" s="487">
        <f t="shared" si="661"/>
        <v>2</v>
      </c>
      <c r="AC268" s="485" t="s">
        <v>33</v>
      </c>
      <c r="AD268" s="488" t="str">
        <f t="shared" ref="AD268" si="804">IFERROR(ROUNDDOWN(ROUND(L266*Q268,0),0)*AB268,"")</f>
        <v/>
      </c>
      <c r="AE268" s="489" t="str">
        <f t="shared" ref="AE268" si="805">IFERROR(ROUNDDOWN(ROUND(L266*(Q268-O268),0),0)*AB268,"")</f>
        <v/>
      </c>
      <c r="AF268" s="490">
        <f t="shared" si="759"/>
        <v>0</v>
      </c>
      <c r="AG268" s="369"/>
      <c r="AH268" s="370"/>
      <c r="AI268" s="371"/>
      <c r="AJ268" s="372"/>
      <c r="AK268" s="373"/>
      <c r="AL268" s="374"/>
      <c r="AM268" s="491" t="str">
        <f t="shared" ref="AM268" si="806">IF(AO266="","",IF(OR(N266="",AND(N268="ベア加算なし",P268="ベア加算",AG268=""),AND(OR(P266="処遇加算Ⅰ",P266="処遇加算Ⅱ"),AH266=""),AND(P266="処遇加算Ⅲ",AI266=""),AND(P266="処遇加算Ⅰ",AJ266=""),AND(OR(P267="特定加算Ⅰ",P267="特定加算Ⅱ"),AK267=""),AND(P267="特定加算Ⅰ",AL267="")),"！記入が必要な欄（緑色、水色、黄色のセル）に空欄があります。空欄を埋めてください。",""))</f>
        <v/>
      </c>
      <c r="AO268" s="492" t="str">
        <f>IF(K266&lt;&gt;"","P列・R列に色付け","")</f>
        <v/>
      </c>
      <c r="AP268" s="493"/>
      <c r="AQ268" s="493"/>
      <c r="AW268" s="494"/>
      <c r="AX268" s="453" t="str">
        <f>G266</f>
        <v/>
      </c>
    </row>
    <row r="269" spans="1:50" ht="32.1" customHeight="1">
      <c r="A269" s="1274">
        <v>86</v>
      </c>
      <c r="B269" s="1211" t="str">
        <f>IF(基本情報入力シート!C139="","",基本情報入力シート!C139)</f>
        <v/>
      </c>
      <c r="C269" s="1211"/>
      <c r="D269" s="1211"/>
      <c r="E269" s="1211"/>
      <c r="F269" s="1211"/>
      <c r="G269" s="1214" t="str">
        <f>IF(基本情報入力シート!M139="","",基本情報入力シート!M139)</f>
        <v/>
      </c>
      <c r="H269" s="1214" t="str">
        <f>IF(基本情報入力シート!R139="","",基本情報入力シート!R139)</f>
        <v/>
      </c>
      <c r="I269" s="1214" t="str">
        <f>IF(基本情報入力シート!W139="","",基本情報入力シート!W139)</f>
        <v/>
      </c>
      <c r="J269" s="1214" t="str">
        <f>IF(基本情報入力シート!X139="","",基本情報入力シート!X139)</f>
        <v/>
      </c>
      <c r="K269" s="1214" t="str">
        <f>IF(基本情報入力シート!Y139="","",基本情報入力シート!Y139)</f>
        <v/>
      </c>
      <c r="L269" s="1217" t="str">
        <f>IF(基本情報入力シート!AB139="","",基本情報入力シート!AB139)</f>
        <v/>
      </c>
      <c r="M269" s="457" t="s">
        <v>132</v>
      </c>
      <c r="N269" s="75"/>
      <c r="O269" s="458" t="str">
        <f>IFERROR(VLOOKUP(K269,【参考】数式用!$A$5:$J$37,MATCH(N269,【参考】数式用!$B$4:$J$4,0)+1,0),"")</f>
        <v/>
      </c>
      <c r="P269" s="75"/>
      <c r="Q269" s="458" t="str">
        <f>IFERROR(VLOOKUP(K269,【参考】数式用!$A$5:$J$37,MATCH(P269,【参考】数式用!$B$4:$J$4,0)+1,0),"")</f>
        <v/>
      </c>
      <c r="R269" s="459" t="s">
        <v>15</v>
      </c>
      <c r="S269" s="460">
        <v>6</v>
      </c>
      <c r="T269" s="126" t="s">
        <v>10</v>
      </c>
      <c r="U269" s="39">
        <v>4</v>
      </c>
      <c r="V269" s="126" t="s">
        <v>38</v>
      </c>
      <c r="W269" s="460">
        <v>6</v>
      </c>
      <c r="X269" s="126" t="s">
        <v>10</v>
      </c>
      <c r="Y269" s="39">
        <v>5</v>
      </c>
      <c r="Z269" s="126" t="s">
        <v>13</v>
      </c>
      <c r="AA269" s="461" t="s">
        <v>20</v>
      </c>
      <c r="AB269" s="462">
        <f t="shared" si="661"/>
        <v>2</v>
      </c>
      <c r="AC269" s="126" t="s">
        <v>33</v>
      </c>
      <c r="AD269" s="463" t="str">
        <f t="shared" ref="AD269" si="807">IFERROR(ROUNDDOWN(ROUND(L269*Q269,0),0)*AB269,"")</f>
        <v/>
      </c>
      <c r="AE269" s="464" t="str">
        <f t="shared" si="720"/>
        <v/>
      </c>
      <c r="AF269" s="465"/>
      <c r="AG269" s="375"/>
      <c r="AH269" s="383"/>
      <c r="AI269" s="380"/>
      <c r="AJ269" s="381"/>
      <c r="AK269" s="361"/>
      <c r="AL269" s="362"/>
      <c r="AM269" s="466" t="str">
        <f t="shared" ref="AM269" si="808">IF(AO269="","",IF(Q269&lt;O269,"！加算の要件上は問題ありませんが、令和６年３月と比較して４・５月に加算率が下がる計画になっています。",""))</f>
        <v/>
      </c>
      <c r="AO269" s="467" t="str">
        <f>IF(K269&lt;&gt;"","P列・R列に色付け","")</f>
        <v/>
      </c>
      <c r="AP269" s="468" t="str">
        <f>IFERROR(VLOOKUP(K269,【参考】数式用!$AH$2:$AI$34,2,FALSE),"")</f>
        <v/>
      </c>
      <c r="AQ269" s="470" t="str">
        <f>P269&amp;P270&amp;P271</f>
        <v/>
      </c>
      <c r="AR269" s="468" t="str">
        <f t="shared" ref="AR269" si="809">IF(AF271&lt;&gt;0,IF(AG271="○","入力済","未入力"),"")</f>
        <v/>
      </c>
      <c r="AS269" s="469" t="str">
        <f>IF(OR(P269="処遇加算Ⅰ",P269="処遇加算Ⅱ"),IF(OR(AH269="○",AH269="令和６年度中に満たす"),"入力済","未入力"),"")</f>
        <v/>
      </c>
      <c r="AT269" s="470" t="str">
        <f>IF(P269="処遇加算Ⅲ",IF(AI269="○","入力済","未入力"),"")</f>
        <v/>
      </c>
      <c r="AU269" s="468" t="str">
        <f>IF(P269="処遇加算Ⅰ",IF(OR(AJ269="○",AJ269="令和６年度中に満たす"),"入力済","未入力"),"")</f>
        <v/>
      </c>
      <c r="AV269" s="468" t="str">
        <f t="shared" ref="AV269" si="810">IF(OR(P270="特定加算Ⅰ",P270="特定加算Ⅱ"),1,"")</f>
        <v/>
      </c>
      <c r="AW269" s="453" t="str">
        <f>IF(P270="特定加算Ⅰ",IF(AL270="","未入力","入力済"),"")</f>
        <v/>
      </c>
      <c r="AX269" s="453" t="str">
        <f>G269</f>
        <v/>
      </c>
    </row>
    <row r="270" spans="1:50" ht="32.1" customHeight="1">
      <c r="A270" s="1275"/>
      <c r="B270" s="1212"/>
      <c r="C270" s="1212"/>
      <c r="D270" s="1212"/>
      <c r="E270" s="1212"/>
      <c r="F270" s="1212"/>
      <c r="G270" s="1215"/>
      <c r="H270" s="1215"/>
      <c r="I270" s="1215"/>
      <c r="J270" s="1215"/>
      <c r="K270" s="1215"/>
      <c r="L270" s="1218"/>
      <c r="M270" s="471" t="s">
        <v>121</v>
      </c>
      <c r="N270" s="76"/>
      <c r="O270" s="472" t="str">
        <f>IFERROR(VLOOKUP(K269,【参考】数式用!$A$5:$J$37,MATCH(N270,【参考】数式用!$B$4:$J$4,0)+1,0),"")</f>
        <v/>
      </c>
      <c r="P270" s="76"/>
      <c r="Q270" s="472" t="str">
        <f>IFERROR(VLOOKUP(K269,【参考】数式用!$A$5:$J$37,MATCH(P270,【参考】数式用!$B$4:$J$4,0)+1,0),"")</f>
        <v/>
      </c>
      <c r="R270" s="97" t="s">
        <v>15</v>
      </c>
      <c r="S270" s="473">
        <v>6</v>
      </c>
      <c r="T270" s="98" t="s">
        <v>10</v>
      </c>
      <c r="U270" s="58">
        <v>4</v>
      </c>
      <c r="V270" s="98" t="s">
        <v>38</v>
      </c>
      <c r="W270" s="473">
        <v>6</v>
      </c>
      <c r="X270" s="98" t="s">
        <v>10</v>
      </c>
      <c r="Y270" s="58">
        <v>5</v>
      </c>
      <c r="Z270" s="98" t="s">
        <v>13</v>
      </c>
      <c r="AA270" s="474" t="s">
        <v>20</v>
      </c>
      <c r="AB270" s="475">
        <f t="shared" si="661"/>
        <v>2</v>
      </c>
      <c r="AC270" s="98" t="s">
        <v>33</v>
      </c>
      <c r="AD270" s="476" t="str">
        <f t="shared" ref="AD270" si="811">IFERROR(ROUNDDOWN(ROUND(L269*Q270,0),0)*AB270,"")</f>
        <v/>
      </c>
      <c r="AE270" s="477" t="str">
        <f t="shared" si="725"/>
        <v/>
      </c>
      <c r="AF270" s="478"/>
      <c r="AG270" s="363"/>
      <c r="AH270" s="364"/>
      <c r="AI270" s="365"/>
      <c r="AJ270" s="366"/>
      <c r="AK270" s="367"/>
      <c r="AL270" s="368"/>
      <c r="AM270" s="479" t="str">
        <f t="shared" ref="AM270" si="812">IF(AO269="","",IF(OR(Y269=4,Y270=4,Y271=4),"！加算の要件上は問題ありませんが、算定期間の終わりが令和６年５月になっていません。区分変更の場合は、「基本情報入力シート」で同じ事業所を２行に分けて記入してください。",""))</f>
        <v/>
      </c>
      <c r="AN270" s="480"/>
      <c r="AO270" s="467" t="str">
        <f>IF(K269&lt;&gt;"","P列・R列に色付け","")</f>
        <v/>
      </c>
      <c r="AX270" s="453" t="str">
        <f>G269</f>
        <v/>
      </c>
    </row>
    <row r="271" spans="1:50" ht="32.1" customHeight="1" thickBot="1">
      <c r="A271" s="1276"/>
      <c r="B271" s="1213"/>
      <c r="C271" s="1213"/>
      <c r="D271" s="1213"/>
      <c r="E271" s="1213"/>
      <c r="F271" s="1213"/>
      <c r="G271" s="1216"/>
      <c r="H271" s="1216"/>
      <c r="I271" s="1216"/>
      <c r="J271" s="1216"/>
      <c r="K271" s="1216"/>
      <c r="L271" s="1219"/>
      <c r="M271" s="481" t="s">
        <v>114</v>
      </c>
      <c r="N271" s="79"/>
      <c r="O271" s="482" t="str">
        <f>IFERROR(VLOOKUP(K269,【参考】数式用!$A$5:$J$37,MATCH(N271,【参考】数式用!$B$4:$J$4,0)+1,0),"")</f>
        <v/>
      </c>
      <c r="P271" s="77"/>
      <c r="Q271" s="482" t="str">
        <f>IFERROR(VLOOKUP(K269,【参考】数式用!$A$5:$J$37,MATCH(P271,【参考】数式用!$B$4:$J$4,0)+1,0),"")</f>
        <v/>
      </c>
      <c r="R271" s="483" t="s">
        <v>15</v>
      </c>
      <c r="S271" s="484">
        <v>6</v>
      </c>
      <c r="T271" s="485" t="s">
        <v>10</v>
      </c>
      <c r="U271" s="59">
        <v>4</v>
      </c>
      <c r="V271" s="485" t="s">
        <v>38</v>
      </c>
      <c r="W271" s="484">
        <v>6</v>
      </c>
      <c r="X271" s="485" t="s">
        <v>10</v>
      </c>
      <c r="Y271" s="59">
        <v>5</v>
      </c>
      <c r="Z271" s="485" t="s">
        <v>13</v>
      </c>
      <c r="AA271" s="486" t="s">
        <v>20</v>
      </c>
      <c r="AB271" s="487">
        <f t="shared" si="661"/>
        <v>2</v>
      </c>
      <c r="AC271" s="485" t="s">
        <v>33</v>
      </c>
      <c r="AD271" s="488" t="str">
        <f t="shared" ref="AD271" si="813">IFERROR(ROUNDDOWN(ROUND(L269*Q271,0),0)*AB271,"")</f>
        <v/>
      </c>
      <c r="AE271" s="489" t="str">
        <f t="shared" si="728"/>
        <v/>
      </c>
      <c r="AF271" s="490">
        <f t="shared" si="759"/>
        <v>0</v>
      </c>
      <c r="AG271" s="369"/>
      <c r="AH271" s="370"/>
      <c r="AI271" s="371"/>
      <c r="AJ271" s="372"/>
      <c r="AK271" s="373"/>
      <c r="AL271" s="374"/>
      <c r="AM271" s="491" t="str">
        <f t="shared" ref="AM271" si="814">IF(AO269="","",IF(OR(N269="",AND(N271="ベア加算なし",P271="ベア加算",AG271=""),AND(OR(P269="処遇加算Ⅰ",P269="処遇加算Ⅱ"),AH269=""),AND(P269="処遇加算Ⅲ",AI269=""),AND(P269="処遇加算Ⅰ",AJ269=""),AND(OR(P270="特定加算Ⅰ",P270="特定加算Ⅱ"),AK270=""),AND(P270="特定加算Ⅰ",AL270="")),"！記入が必要な欄（緑色、水色、黄色のセル）に空欄があります。空欄を埋めてください。",""))</f>
        <v/>
      </c>
      <c r="AO271" s="492" t="str">
        <f>IF(K269&lt;&gt;"","P列・R列に色付け","")</f>
        <v/>
      </c>
      <c r="AP271" s="493"/>
      <c r="AQ271" s="493"/>
      <c r="AW271" s="494"/>
      <c r="AX271" s="453" t="str">
        <f>G269</f>
        <v/>
      </c>
    </row>
    <row r="272" spans="1:50" ht="32.1" customHeight="1">
      <c r="A272" s="1274">
        <v>87</v>
      </c>
      <c r="B272" s="1211" t="str">
        <f>IF(基本情報入力シート!C140="","",基本情報入力シート!C140)</f>
        <v/>
      </c>
      <c r="C272" s="1211"/>
      <c r="D272" s="1211"/>
      <c r="E272" s="1211"/>
      <c r="F272" s="1211"/>
      <c r="G272" s="1214" t="str">
        <f>IF(基本情報入力シート!M140="","",基本情報入力シート!M140)</f>
        <v/>
      </c>
      <c r="H272" s="1214" t="str">
        <f>IF(基本情報入力シート!R140="","",基本情報入力シート!R140)</f>
        <v/>
      </c>
      <c r="I272" s="1214" t="str">
        <f>IF(基本情報入力シート!W140="","",基本情報入力シート!W140)</f>
        <v/>
      </c>
      <c r="J272" s="1214" t="str">
        <f>IF(基本情報入力シート!X140="","",基本情報入力シート!X140)</f>
        <v/>
      </c>
      <c r="K272" s="1214" t="str">
        <f>IF(基本情報入力シート!Y140="","",基本情報入力シート!Y140)</f>
        <v/>
      </c>
      <c r="L272" s="1217" t="str">
        <f>IF(基本情報入力シート!AB140="","",基本情報入力シート!AB140)</f>
        <v/>
      </c>
      <c r="M272" s="457" t="s">
        <v>132</v>
      </c>
      <c r="N272" s="75"/>
      <c r="O272" s="458" t="str">
        <f>IFERROR(VLOOKUP(K272,【参考】数式用!$A$5:$J$37,MATCH(N272,【参考】数式用!$B$4:$J$4,0)+1,0),"")</f>
        <v/>
      </c>
      <c r="P272" s="75"/>
      <c r="Q272" s="458" t="str">
        <f>IFERROR(VLOOKUP(K272,【参考】数式用!$A$5:$J$37,MATCH(P272,【参考】数式用!$B$4:$J$4,0)+1,0),"")</f>
        <v/>
      </c>
      <c r="R272" s="459" t="s">
        <v>15</v>
      </c>
      <c r="S272" s="460">
        <v>6</v>
      </c>
      <c r="T272" s="126" t="s">
        <v>10</v>
      </c>
      <c r="U272" s="39">
        <v>4</v>
      </c>
      <c r="V272" s="126" t="s">
        <v>38</v>
      </c>
      <c r="W272" s="460">
        <v>6</v>
      </c>
      <c r="X272" s="126" t="s">
        <v>10</v>
      </c>
      <c r="Y272" s="39">
        <v>5</v>
      </c>
      <c r="Z272" s="126" t="s">
        <v>13</v>
      </c>
      <c r="AA272" s="461" t="s">
        <v>20</v>
      </c>
      <c r="AB272" s="462">
        <f t="shared" si="661"/>
        <v>2</v>
      </c>
      <c r="AC272" s="126" t="s">
        <v>33</v>
      </c>
      <c r="AD272" s="463" t="str">
        <f t="shared" ref="AD272" si="815">IFERROR(ROUNDDOWN(ROUND(L272*Q272,0),0)*AB272,"")</f>
        <v/>
      </c>
      <c r="AE272" s="464" t="str">
        <f t="shared" si="731"/>
        <v/>
      </c>
      <c r="AF272" s="465"/>
      <c r="AG272" s="375"/>
      <c r="AH272" s="383"/>
      <c r="AI272" s="380"/>
      <c r="AJ272" s="381"/>
      <c r="AK272" s="361"/>
      <c r="AL272" s="362"/>
      <c r="AM272" s="466" t="str">
        <f t="shared" ref="AM272" si="816">IF(AO272="","",IF(Q272&lt;O272,"！加算の要件上は問題ありませんが、令和６年３月と比較して４・５月に加算率が下がる計画になっています。",""))</f>
        <v/>
      </c>
      <c r="AO272" s="467" t="str">
        <f>IF(K272&lt;&gt;"","P列・R列に色付け","")</f>
        <v/>
      </c>
      <c r="AP272" s="468" t="str">
        <f>IFERROR(VLOOKUP(K272,【参考】数式用!$AH$2:$AI$34,2,FALSE),"")</f>
        <v/>
      </c>
      <c r="AQ272" s="470" t="str">
        <f>P272&amp;P273&amp;P274</f>
        <v/>
      </c>
      <c r="AR272" s="468" t="str">
        <f t="shared" ref="AR272" si="817">IF(AF274&lt;&gt;0,IF(AG274="○","入力済","未入力"),"")</f>
        <v/>
      </c>
      <c r="AS272" s="469" t="str">
        <f>IF(OR(P272="処遇加算Ⅰ",P272="処遇加算Ⅱ"),IF(OR(AH272="○",AH272="令和６年度中に満たす"),"入力済","未入力"),"")</f>
        <v/>
      </c>
      <c r="AT272" s="470" t="str">
        <f>IF(P272="処遇加算Ⅲ",IF(AI272="○","入力済","未入力"),"")</f>
        <v/>
      </c>
      <c r="AU272" s="468" t="str">
        <f>IF(P272="処遇加算Ⅰ",IF(OR(AJ272="○",AJ272="令和６年度中に満たす"),"入力済","未入力"),"")</f>
        <v/>
      </c>
      <c r="AV272" s="468" t="str">
        <f t="shared" ref="AV272" si="818">IF(OR(P273="特定加算Ⅰ",P273="特定加算Ⅱ"),1,"")</f>
        <v/>
      </c>
      <c r="AW272" s="453" t="str">
        <f>IF(P273="特定加算Ⅰ",IF(AL273="","未入力","入力済"),"")</f>
        <v/>
      </c>
      <c r="AX272" s="453" t="str">
        <f>G272</f>
        <v/>
      </c>
    </row>
    <row r="273" spans="1:50" ht="32.1" customHeight="1">
      <c r="A273" s="1275"/>
      <c r="B273" s="1212"/>
      <c r="C273" s="1212"/>
      <c r="D273" s="1212"/>
      <c r="E273" s="1212"/>
      <c r="F273" s="1212"/>
      <c r="G273" s="1215"/>
      <c r="H273" s="1215"/>
      <c r="I273" s="1215"/>
      <c r="J273" s="1215"/>
      <c r="K273" s="1215"/>
      <c r="L273" s="1218"/>
      <c r="M273" s="471" t="s">
        <v>121</v>
      </c>
      <c r="N273" s="76"/>
      <c r="O273" s="472" t="str">
        <f>IFERROR(VLOOKUP(K272,【参考】数式用!$A$5:$J$37,MATCH(N273,【参考】数式用!$B$4:$J$4,0)+1,0),"")</f>
        <v/>
      </c>
      <c r="P273" s="76"/>
      <c r="Q273" s="472" t="str">
        <f>IFERROR(VLOOKUP(K272,【参考】数式用!$A$5:$J$37,MATCH(P273,【参考】数式用!$B$4:$J$4,0)+1,0),"")</f>
        <v/>
      </c>
      <c r="R273" s="97" t="s">
        <v>15</v>
      </c>
      <c r="S273" s="473">
        <v>6</v>
      </c>
      <c r="T273" s="98" t="s">
        <v>10</v>
      </c>
      <c r="U273" s="58">
        <v>4</v>
      </c>
      <c r="V273" s="98" t="s">
        <v>38</v>
      </c>
      <c r="W273" s="473">
        <v>6</v>
      </c>
      <c r="X273" s="98" t="s">
        <v>10</v>
      </c>
      <c r="Y273" s="58">
        <v>5</v>
      </c>
      <c r="Z273" s="98" t="s">
        <v>13</v>
      </c>
      <c r="AA273" s="474" t="s">
        <v>20</v>
      </c>
      <c r="AB273" s="475">
        <f t="shared" si="661"/>
        <v>2</v>
      </c>
      <c r="AC273" s="98" t="s">
        <v>33</v>
      </c>
      <c r="AD273" s="476" t="str">
        <f t="shared" ref="AD273" si="819">IFERROR(ROUNDDOWN(ROUND(L272*Q273,0),0)*AB273,"")</f>
        <v/>
      </c>
      <c r="AE273" s="477" t="str">
        <f t="shared" si="736"/>
        <v/>
      </c>
      <c r="AF273" s="478"/>
      <c r="AG273" s="363"/>
      <c r="AH273" s="364"/>
      <c r="AI273" s="365"/>
      <c r="AJ273" s="366"/>
      <c r="AK273" s="367"/>
      <c r="AL273" s="368"/>
      <c r="AM273" s="479" t="str">
        <f t="shared" ref="AM273" si="820">IF(AO272="","",IF(OR(Y272=4,Y273=4,Y274=4),"！加算の要件上は問題ありませんが、算定期間の終わりが令和６年５月になっていません。区分変更の場合は、「基本情報入力シート」で同じ事業所を２行に分けて記入してください。",""))</f>
        <v/>
      </c>
      <c r="AN273" s="480"/>
      <c r="AO273" s="467" t="str">
        <f>IF(K272&lt;&gt;"","P列・R列に色付け","")</f>
        <v/>
      </c>
      <c r="AX273" s="453" t="str">
        <f>G272</f>
        <v/>
      </c>
    </row>
    <row r="274" spans="1:50" ht="32.1" customHeight="1" thickBot="1">
      <c r="A274" s="1276"/>
      <c r="B274" s="1213"/>
      <c r="C274" s="1213"/>
      <c r="D274" s="1213"/>
      <c r="E274" s="1213"/>
      <c r="F274" s="1213"/>
      <c r="G274" s="1216"/>
      <c r="H274" s="1216"/>
      <c r="I274" s="1216"/>
      <c r="J274" s="1216"/>
      <c r="K274" s="1216"/>
      <c r="L274" s="1219"/>
      <c r="M274" s="481" t="s">
        <v>114</v>
      </c>
      <c r="N274" s="79"/>
      <c r="O274" s="482" t="str">
        <f>IFERROR(VLOOKUP(K272,【参考】数式用!$A$5:$J$37,MATCH(N274,【参考】数式用!$B$4:$J$4,0)+1,0),"")</f>
        <v/>
      </c>
      <c r="P274" s="77"/>
      <c r="Q274" s="482" t="str">
        <f>IFERROR(VLOOKUP(K272,【参考】数式用!$A$5:$J$37,MATCH(P274,【参考】数式用!$B$4:$J$4,0)+1,0),"")</f>
        <v/>
      </c>
      <c r="R274" s="483" t="s">
        <v>15</v>
      </c>
      <c r="S274" s="484">
        <v>6</v>
      </c>
      <c r="T274" s="485" t="s">
        <v>10</v>
      </c>
      <c r="U274" s="59">
        <v>4</v>
      </c>
      <c r="V274" s="485" t="s">
        <v>38</v>
      </c>
      <c r="W274" s="484">
        <v>6</v>
      </c>
      <c r="X274" s="485" t="s">
        <v>10</v>
      </c>
      <c r="Y274" s="59">
        <v>5</v>
      </c>
      <c r="Z274" s="485" t="s">
        <v>13</v>
      </c>
      <c r="AA274" s="486" t="s">
        <v>20</v>
      </c>
      <c r="AB274" s="487">
        <f t="shared" si="661"/>
        <v>2</v>
      </c>
      <c r="AC274" s="485" t="s">
        <v>33</v>
      </c>
      <c r="AD274" s="488" t="str">
        <f t="shared" ref="AD274" si="821">IFERROR(ROUNDDOWN(ROUND(L272*Q274,0),0)*AB274,"")</f>
        <v/>
      </c>
      <c r="AE274" s="489" t="str">
        <f t="shared" si="739"/>
        <v/>
      </c>
      <c r="AF274" s="490">
        <f t="shared" si="759"/>
        <v>0</v>
      </c>
      <c r="AG274" s="369"/>
      <c r="AH274" s="370"/>
      <c r="AI274" s="371"/>
      <c r="AJ274" s="372"/>
      <c r="AK274" s="373"/>
      <c r="AL274" s="374"/>
      <c r="AM274" s="491" t="str">
        <f t="shared" ref="AM274" si="822">IF(AO272="","",IF(OR(N272="",AND(N274="ベア加算なし",P274="ベア加算",AG274=""),AND(OR(P272="処遇加算Ⅰ",P272="処遇加算Ⅱ"),AH272=""),AND(P272="処遇加算Ⅲ",AI272=""),AND(P272="処遇加算Ⅰ",AJ272=""),AND(OR(P273="特定加算Ⅰ",P273="特定加算Ⅱ"),AK273=""),AND(P273="特定加算Ⅰ",AL273="")),"！記入が必要な欄（緑色、水色、黄色のセル）に空欄があります。空欄を埋めてください。",""))</f>
        <v/>
      </c>
      <c r="AO274" s="492" t="str">
        <f>IF(K272&lt;&gt;"","P列・R列に色付け","")</f>
        <v/>
      </c>
      <c r="AP274" s="493"/>
      <c r="AQ274" s="493"/>
      <c r="AW274" s="494"/>
      <c r="AX274" s="453" t="str">
        <f>G272</f>
        <v/>
      </c>
    </row>
    <row r="275" spans="1:50" ht="32.1" customHeight="1">
      <c r="A275" s="1274">
        <v>88</v>
      </c>
      <c r="B275" s="1211" t="str">
        <f>IF(基本情報入力シート!C141="","",基本情報入力シート!C141)</f>
        <v/>
      </c>
      <c r="C275" s="1211"/>
      <c r="D275" s="1211"/>
      <c r="E275" s="1211"/>
      <c r="F275" s="1211"/>
      <c r="G275" s="1214" t="str">
        <f>IF(基本情報入力シート!M141="","",基本情報入力シート!M141)</f>
        <v/>
      </c>
      <c r="H275" s="1214" t="str">
        <f>IF(基本情報入力シート!R141="","",基本情報入力シート!R141)</f>
        <v/>
      </c>
      <c r="I275" s="1214" t="str">
        <f>IF(基本情報入力シート!W141="","",基本情報入力シート!W141)</f>
        <v/>
      </c>
      <c r="J275" s="1214" t="str">
        <f>IF(基本情報入力シート!X141="","",基本情報入力シート!X141)</f>
        <v/>
      </c>
      <c r="K275" s="1214" t="str">
        <f>IF(基本情報入力シート!Y141="","",基本情報入力シート!Y141)</f>
        <v/>
      </c>
      <c r="L275" s="1217" t="str">
        <f>IF(基本情報入力シート!AB141="","",基本情報入力シート!AB141)</f>
        <v/>
      </c>
      <c r="M275" s="457" t="s">
        <v>132</v>
      </c>
      <c r="N275" s="75"/>
      <c r="O275" s="458" t="str">
        <f>IFERROR(VLOOKUP(K275,【参考】数式用!$A$5:$J$37,MATCH(N275,【参考】数式用!$B$4:$J$4,0)+1,0),"")</f>
        <v/>
      </c>
      <c r="P275" s="75"/>
      <c r="Q275" s="458" t="str">
        <f>IFERROR(VLOOKUP(K275,【参考】数式用!$A$5:$J$37,MATCH(P275,【参考】数式用!$B$4:$J$4,0)+1,0),"")</f>
        <v/>
      </c>
      <c r="R275" s="459" t="s">
        <v>15</v>
      </c>
      <c r="S275" s="460">
        <v>6</v>
      </c>
      <c r="T275" s="126" t="s">
        <v>10</v>
      </c>
      <c r="U275" s="39">
        <v>4</v>
      </c>
      <c r="V275" s="126" t="s">
        <v>38</v>
      </c>
      <c r="W275" s="460">
        <v>6</v>
      </c>
      <c r="X275" s="126" t="s">
        <v>10</v>
      </c>
      <c r="Y275" s="39">
        <v>5</v>
      </c>
      <c r="Z275" s="126" t="s">
        <v>13</v>
      </c>
      <c r="AA275" s="461" t="s">
        <v>20</v>
      </c>
      <c r="AB275" s="462">
        <f t="shared" si="661"/>
        <v>2</v>
      </c>
      <c r="AC275" s="126" t="s">
        <v>33</v>
      </c>
      <c r="AD275" s="463" t="str">
        <f t="shared" ref="AD275" si="823">IFERROR(ROUNDDOWN(ROUND(L275*Q275,0),0)*AB275,"")</f>
        <v/>
      </c>
      <c r="AE275" s="464" t="str">
        <f t="shared" ref="AE275" si="824">IFERROR(ROUNDDOWN(ROUND(L275*(Q275-O275),0),0)*AB275,"")</f>
        <v/>
      </c>
      <c r="AF275" s="465"/>
      <c r="AG275" s="375"/>
      <c r="AH275" s="383"/>
      <c r="AI275" s="380"/>
      <c r="AJ275" s="381"/>
      <c r="AK275" s="361"/>
      <c r="AL275" s="362"/>
      <c r="AM275" s="466" t="str">
        <f t="shared" ref="AM275" si="825">IF(AO275="","",IF(Q275&lt;O275,"！加算の要件上は問題ありませんが、令和６年３月と比較して４・５月に加算率が下がる計画になっています。",""))</f>
        <v/>
      </c>
      <c r="AO275" s="467" t="str">
        <f>IF(K275&lt;&gt;"","P列・R列に色付け","")</f>
        <v/>
      </c>
      <c r="AP275" s="468" t="str">
        <f>IFERROR(VLOOKUP(K275,【参考】数式用!$AH$2:$AI$34,2,FALSE),"")</f>
        <v/>
      </c>
      <c r="AQ275" s="470" t="str">
        <f>P275&amp;P276&amp;P277</f>
        <v/>
      </c>
      <c r="AR275" s="468" t="str">
        <f t="shared" ref="AR275" si="826">IF(AF277&lt;&gt;0,IF(AG277="○","入力済","未入力"),"")</f>
        <v/>
      </c>
      <c r="AS275" s="469" t="str">
        <f>IF(OR(P275="処遇加算Ⅰ",P275="処遇加算Ⅱ"),IF(OR(AH275="○",AH275="令和６年度中に満たす"),"入力済","未入力"),"")</f>
        <v/>
      </c>
      <c r="AT275" s="470" t="str">
        <f>IF(P275="処遇加算Ⅲ",IF(AI275="○","入力済","未入力"),"")</f>
        <v/>
      </c>
      <c r="AU275" s="468" t="str">
        <f>IF(P275="処遇加算Ⅰ",IF(OR(AJ275="○",AJ275="令和６年度中に満たす"),"入力済","未入力"),"")</f>
        <v/>
      </c>
      <c r="AV275" s="468" t="str">
        <f t="shared" ref="AV275" si="827">IF(OR(P276="特定加算Ⅰ",P276="特定加算Ⅱ"),1,"")</f>
        <v/>
      </c>
      <c r="AW275" s="453" t="str">
        <f>IF(P276="特定加算Ⅰ",IF(AL276="","未入力","入力済"),"")</f>
        <v/>
      </c>
      <c r="AX275" s="453" t="str">
        <f>G275</f>
        <v/>
      </c>
    </row>
    <row r="276" spans="1:50" ht="32.1" customHeight="1">
      <c r="A276" s="1275"/>
      <c r="B276" s="1212"/>
      <c r="C276" s="1212"/>
      <c r="D276" s="1212"/>
      <c r="E276" s="1212"/>
      <c r="F276" s="1212"/>
      <c r="G276" s="1215"/>
      <c r="H276" s="1215"/>
      <c r="I276" s="1215"/>
      <c r="J276" s="1215"/>
      <c r="K276" s="1215"/>
      <c r="L276" s="1218"/>
      <c r="M276" s="471" t="s">
        <v>121</v>
      </c>
      <c r="N276" s="76"/>
      <c r="O276" s="472" t="str">
        <f>IFERROR(VLOOKUP(K275,【参考】数式用!$A$5:$J$37,MATCH(N276,【参考】数式用!$B$4:$J$4,0)+1,0),"")</f>
        <v/>
      </c>
      <c r="P276" s="76"/>
      <c r="Q276" s="472" t="str">
        <f>IFERROR(VLOOKUP(K275,【参考】数式用!$A$5:$J$37,MATCH(P276,【参考】数式用!$B$4:$J$4,0)+1,0),"")</f>
        <v/>
      </c>
      <c r="R276" s="97" t="s">
        <v>15</v>
      </c>
      <c r="S276" s="473">
        <v>6</v>
      </c>
      <c r="T276" s="98" t="s">
        <v>10</v>
      </c>
      <c r="U276" s="58">
        <v>4</v>
      </c>
      <c r="V276" s="98" t="s">
        <v>38</v>
      </c>
      <c r="W276" s="473">
        <v>6</v>
      </c>
      <c r="X276" s="98" t="s">
        <v>10</v>
      </c>
      <c r="Y276" s="58">
        <v>5</v>
      </c>
      <c r="Z276" s="98" t="s">
        <v>13</v>
      </c>
      <c r="AA276" s="474" t="s">
        <v>20</v>
      </c>
      <c r="AB276" s="475">
        <f t="shared" si="661"/>
        <v>2</v>
      </c>
      <c r="AC276" s="98" t="s">
        <v>33</v>
      </c>
      <c r="AD276" s="476" t="str">
        <f t="shared" ref="AD276" si="828">IFERROR(ROUNDDOWN(ROUND(L275*Q276,0),0)*AB276,"")</f>
        <v/>
      </c>
      <c r="AE276" s="477" t="str">
        <f t="shared" ref="AE276" si="829">IFERROR(ROUNDDOWN(ROUND(L275*(Q276-O276),0),0)*AB276,"")</f>
        <v/>
      </c>
      <c r="AF276" s="478"/>
      <c r="AG276" s="363"/>
      <c r="AH276" s="364"/>
      <c r="AI276" s="365"/>
      <c r="AJ276" s="366"/>
      <c r="AK276" s="367"/>
      <c r="AL276" s="368"/>
      <c r="AM276" s="479" t="str">
        <f t="shared" ref="AM276" si="830">IF(AO275="","",IF(OR(Y275=4,Y276=4,Y277=4),"！加算の要件上は問題ありませんが、算定期間の終わりが令和６年５月になっていません。区分変更の場合は、「基本情報入力シート」で同じ事業所を２行に分けて記入してください。",""))</f>
        <v/>
      </c>
      <c r="AN276" s="480"/>
      <c r="AO276" s="467" t="str">
        <f>IF(K275&lt;&gt;"","P列・R列に色付け","")</f>
        <v/>
      </c>
      <c r="AX276" s="453" t="str">
        <f>G275</f>
        <v/>
      </c>
    </row>
    <row r="277" spans="1:50" ht="32.1" customHeight="1" thickBot="1">
      <c r="A277" s="1276"/>
      <c r="B277" s="1213"/>
      <c r="C277" s="1213"/>
      <c r="D277" s="1213"/>
      <c r="E277" s="1213"/>
      <c r="F277" s="1213"/>
      <c r="G277" s="1216"/>
      <c r="H277" s="1216"/>
      <c r="I277" s="1216"/>
      <c r="J277" s="1216"/>
      <c r="K277" s="1216"/>
      <c r="L277" s="1219"/>
      <c r="M277" s="481" t="s">
        <v>114</v>
      </c>
      <c r="N277" s="79"/>
      <c r="O277" s="482" t="str">
        <f>IFERROR(VLOOKUP(K275,【参考】数式用!$A$5:$J$37,MATCH(N277,【参考】数式用!$B$4:$J$4,0)+1,0),"")</f>
        <v/>
      </c>
      <c r="P277" s="77"/>
      <c r="Q277" s="482" t="str">
        <f>IFERROR(VLOOKUP(K275,【参考】数式用!$A$5:$J$37,MATCH(P277,【参考】数式用!$B$4:$J$4,0)+1,0),"")</f>
        <v/>
      </c>
      <c r="R277" s="483" t="s">
        <v>15</v>
      </c>
      <c r="S277" s="484">
        <v>6</v>
      </c>
      <c r="T277" s="485" t="s">
        <v>10</v>
      </c>
      <c r="U277" s="59">
        <v>4</v>
      </c>
      <c r="V277" s="485" t="s">
        <v>38</v>
      </c>
      <c r="W277" s="484">
        <v>6</v>
      </c>
      <c r="X277" s="485" t="s">
        <v>10</v>
      </c>
      <c r="Y277" s="59">
        <v>5</v>
      </c>
      <c r="Z277" s="485" t="s">
        <v>13</v>
      </c>
      <c r="AA277" s="486" t="s">
        <v>20</v>
      </c>
      <c r="AB277" s="487">
        <f t="shared" si="661"/>
        <v>2</v>
      </c>
      <c r="AC277" s="485" t="s">
        <v>33</v>
      </c>
      <c r="AD277" s="488" t="str">
        <f t="shared" ref="AD277" si="831">IFERROR(ROUNDDOWN(ROUND(L275*Q277,0),0)*AB277,"")</f>
        <v/>
      </c>
      <c r="AE277" s="489" t="str">
        <f t="shared" ref="AE277" si="832">IFERROR(ROUNDDOWN(ROUND(L275*(Q277-O277),0),0)*AB277,"")</f>
        <v/>
      </c>
      <c r="AF277" s="490">
        <f t="shared" si="759"/>
        <v>0</v>
      </c>
      <c r="AG277" s="369"/>
      <c r="AH277" s="370"/>
      <c r="AI277" s="371"/>
      <c r="AJ277" s="372"/>
      <c r="AK277" s="373"/>
      <c r="AL277" s="374"/>
      <c r="AM277" s="491" t="str">
        <f t="shared" ref="AM277" si="833">IF(AO275="","",IF(OR(N275="",AND(N277="ベア加算なし",P277="ベア加算",AG277=""),AND(OR(P275="処遇加算Ⅰ",P275="処遇加算Ⅱ"),AH275=""),AND(P275="処遇加算Ⅲ",AI275=""),AND(P275="処遇加算Ⅰ",AJ275=""),AND(OR(P276="特定加算Ⅰ",P276="特定加算Ⅱ"),AK276=""),AND(P276="特定加算Ⅰ",AL276="")),"！記入が必要な欄（緑色、水色、黄色のセル）に空欄があります。空欄を埋めてください。",""))</f>
        <v/>
      </c>
      <c r="AO277" s="492" t="str">
        <f>IF(K275&lt;&gt;"","P列・R列に色付け","")</f>
        <v/>
      </c>
      <c r="AP277" s="493"/>
      <c r="AQ277" s="493"/>
      <c r="AW277" s="494"/>
      <c r="AX277" s="453" t="str">
        <f>G275</f>
        <v/>
      </c>
    </row>
    <row r="278" spans="1:50" ht="32.1" customHeight="1">
      <c r="A278" s="1274">
        <v>89</v>
      </c>
      <c r="B278" s="1211" t="str">
        <f>IF(基本情報入力シート!C142="","",基本情報入力シート!C142)</f>
        <v/>
      </c>
      <c r="C278" s="1211"/>
      <c r="D278" s="1211"/>
      <c r="E278" s="1211"/>
      <c r="F278" s="1211"/>
      <c r="G278" s="1214" t="str">
        <f>IF(基本情報入力シート!M142="","",基本情報入力シート!M142)</f>
        <v/>
      </c>
      <c r="H278" s="1214" t="str">
        <f>IF(基本情報入力シート!R142="","",基本情報入力シート!R142)</f>
        <v/>
      </c>
      <c r="I278" s="1214" t="str">
        <f>IF(基本情報入力シート!W142="","",基本情報入力シート!W142)</f>
        <v/>
      </c>
      <c r="J278" s="1214" t="str">
        <f>IF(基本情報入力シート!X142="","",基本情報入力シート!X142)</f>
        <v/>
      </c>
      <c r="K278" s="1214" t="str">
        <f>IF(基本情報入力シート!Y142="","",基本情報入力シート!Y142)</f>
        <v/>
      </c>
      <c r="L278" s="1217" t="str">
        <f>IF(基本情報入力シート!AB142="","",基本情報入力シート!AB142)</f>
        <v/>
      </c>
      <c r="M278" s="457" t="s">
        <v>132</v>
      </c>
      <c r="N278" s="75"/>
      <c r="O278" s="458" t="str">
        <f>IFERROR(VLOOKUP(K278,【参考】数式用!$A$5:$J$37,MATCH(N278,【参考】数式用!$B$4:$J$4,0)+1,0),"")</f>
        <v/>
      </c>
      <c r="P278" s="75"/>
      <c r="Q278" s="458" t="str">
        <f>IFERROR(VLOOKUP(K278,【参考】数式用!$A$5:$J$37,MATCH(P278,【参考】数式用!$B$4:$J$4,0)+1,0),"")</f>
        <v/>
      </c>
      <c r="R278" s="459" t="s">
        <v>15</v>
      </c>
      <c r="S278" s="460">
        <v>6</v>
      </c>
      <c r="T278" s="126" t="s">
        <v>10</v>
      </c>
      <c r="U278" s="39">
        <v>4</v>
      </c>
      <c r="V278" s="126" t="s">
        <v>38</v>
      </c>
      <c r="W278" s="460">
        <v>6</v>
      </c>
      <c r="X278" s="126" t="s">
        <v>10</v>
      </c>
      <c r="Y278" s="39">
        <v>5</v>
      </c>
      <c r="Z278" s="126" t="s">
        <v>13</v>
      </c>
      <c r="AA278" s="461" t="s">
        <v>20</v>
      </c>
      <c r="AB278" s="462">
        <f t="shared" si="661"/>
        <v>2</v>
      </c>
      <c r="AC278" s="126" t="s">
        <v>33</v>
      </c>
      <c r="AD278" s="463" t="str">
        <f t="shared" ref="AD278" si="834">IFERROR(ROUNDDOWN(ROUND(L278*Q278,0),0)*AB278,"")</f>
        <v/>
      </c>
      <c r="AE278" s="464" t="str">
        <f t="shared" si="720"/>
        <v/>
      </c>
      <c r="AF278" s="465"/>
      <c r="AG278" s="375"/>
      <c r="AH278" s="383"/>
      <c r="AI278" s="380"/>
      <c r="AJ278" s="381"/>
      <c r="AK278" s="361"/>
      <c r="AL278" s="362"/>
      <c r="AM278" s="466" t="str">
        <f t="shared" ref="AM278" si="835">IF(AO278="","",IF(Q278&lt;O278,"！加算の要件上は問題ありませんが、令和６年３月と比較して４・５月に加算率が下がる計画になっています。",""))</f>
        <v/>
      </c>
      <c r="AO278" s="467" t="str">
        <f>IF(K278&lt;&gt;"","P列・R列に色付け","")</f>
        <v/>
      </c>
      <c r="AP278" s="468" t="str">
        <f>IFERROR(VLOOKUP(K278,【参考】数式用!$AH$2:$AI$34,2,FALSE),"")</f>
        <v/>
      </c>
      <c r="AQ278" s="470" t="str">
        <f>P278&amp;P279&amp;P280</f>
        <v/>
      </c>
      <c r="AR278" s="468" t="str">
        <f t="shared" ref="AR278" si="836">IF(AF280&lt;&gt;0,IF(AG280="○","入力済","未入力"),"")</f>
        <v/>
      </c>
      <c r="AS278" s="469" t="str">
        <f>IF(OR(P278="処遇加算Ⅰ",P278="処遇加算Ⅱ"),IF(OR(AH278="○",AH278="令和６年度中に満たす"),"入力済","未入力"),"")</f>
        <v/>
      </c>
      <c r="AT278" s="470" t="str">
        <f>IF(P278="処遇加算Ⅲ",IF(AI278="○","入力済","未入力"),"")</f>
        <v/>
      </c>
      <c r="AU278" s="468" t="str">
        <f>IF(P278="処遇加算Ⅰ",IF(OR(AJ278="○",AJ278="令和６年度中に満たす"),"入力済","未入力"),"")</f>
        <v/>
      </c>
      <c r="AV278" s="468" t="str">
        <f t="shared" ref="AV278" si="837">IF(OR(P279="特定加算Ⅰ",P279="特定加算Ⅱ"),1,"")</f>
        <v/>
      </c>
      <c r="AW278" s="453" t="str">
        <f>IF(P279="特定加算Ⅰ",IF(AL279="","未入力","入力済"),"")</f>
        <v/>
      </c>
      <c r="AX278" s="453" t="str">
        <f>G278</f>
        <v/>
      </c>
    </row>
    <row r="279" spans="1:50" ht="32.1" customHeight="1">
      <c r="A279" s="1275"/>
      <c r="B279" s="1212"/>
      <c r="C279" s="1212"/>
      <c r="D279" s="1212"/>
      <c r="E279" s="1212"/>
      <c r="F279" s="1212"/>
      <c r="G279" s="1215"/>
      <c r="H279" s="1215"/>
      <c r="I279" s="1215"/>
      <c r="J279" s="1215"/>
      <c r="K279" s="1215"/>
      <c r="L279" s="1218"/>
      <c r="M279" s="471" t="s">
        <v>121</v>
      </c>
      <c r="N279" s="76"/>
      <c r="O279" s="472" t="str">
        <f>IFERROR(VLOOKUP(K278,【参考】数式用!$A$5:$J$37,MATCH(N279,【参考】数式用!$B$4:$J$4,0)+1,0),"")</f>
        <v/>
      </c>
      <c r="P279" s="76"/>
      <c r="Q279" s="472" t="str">
        <f>IFERROR(VLOOKUP(K278,【参考】数式用!$A$5:$J$37,MATCH(P279,【参考】数式用!$B$4:$J$4,0)+1,0),"")</f>
        <v/>
      </c>
      <c r="R279" s="97" t="s">
        <v>15</v>
      </c>
      <c r="S279" s="473">
        <v>6</v>
      </c>
      <c r="T279" s="98" t="s">
        <v>10</v>
      </c>
      <c r="U279" s="58">
        <v>4</v>
      </c>
      <c r="V279" s="98" t="s">
        <v>38</v>
      </c>
      <c r="W279" s="473">
        <v>6</v>
      </c>
      <c r="X279" s="98" t="s">
        <v>10</v>
      </c>
      <c r="Y279" s="58">
        <v>5</v>
      </c>
      <c r="Z279" s="98" t="s">
        <v>13</v>
      </c>
      <c r="AA279" s="474" t="s">
        <v>20</v>
      </c>
      <c r="AB279" s="475">
        <f t="shared" si="661"/>
        <v>2</v>
      </c>
      <c r="AC279" s="98" t="s">
        <v>33</v>
      </c>
      <c r="AD279" s="476" t="str">
        <f t="shared" ref="AD279" si="838">IFERROR(ROUNDDOWN(ROUND(L278*Q279,0),0)*AB279,"")</f>
        <v/>
      </c>
      <c r="AE279" s="477" t="str">
        <f t="shared" si="725"/>
        <v/>
      </c>
      <c r="AF279" s="478"/>
      <c r="AG279" s="363"/>
      <c r="AH279" s="364"/>
      <c r="AI279" s="365"/>
      <c r="AJ279" s="366"/>
      <c r="AK279" s="367"/>
      <c r="AL279" s="368"/>
      <c r="AM279" s="479" t="str">
        <f t="shared" ref="AM279" si="839">IF(AO278="","",IF(OR(Y278=4,Y279=4,Y280=4),"！加算の要件上は問題ありませんが、算定期間の終わりが令和６年５月になっていません。区分変更の場合は、「基本情報入力シート」で同じ事業所を２行に分けて記入してください。",""))</f>
        <v/>
      </c>
      <c r="AN279" s="480"/>
      <c r="AO279" s="467" t="str">
        <f>IF(K278&lt;&gt;"","P列・R列に色付け","")</f>
        <v/>
      </c>
      <c r="AX279" s="453" t="str">
        <f>G278</f>
        <v/>
      </c>
    </row>
    <row r="280" spans="1:50" ht="32.1" customHeight="1" thickBot="1">
      <c r="A280" s="1276"/>
      <c r="B280" s="1213"/>
      <c r="C280" s="1213"/>
      <c r="D280" s="1213"/>
      <c r="E280" s="1213"/>
      <c r="F280" s="1213"/>
      <c r="G280" s="1216"/>
      <c r="H280" s="1216"/>
      <c r="I280" s="1216"/>
      <c r="J280" s="1216"/>
      <c r="K280" s="1216"/>
      <c r="L280" s="1219"/>
      <c r="M280" s="481" t="s">
        <v>114</v>
      </c>
      <c r="N280" s="79"/>
      <c r="O280" s="482" t="str">
        <f>IFERROR(VLOOKUP(K278,【参考】数式用!$A$5:$J$37,MATCH(N280,【参考】数式用!$B$4:$J$4,0)+1,0),"")</f>
        <v/>
      </c>
      <c r="P280" s="77"/>
      <c r="Q280" s="482" t="str">
        <f>IFERROR(VLOOKUP(K278,【参考】数式用!$A$5:$J$37,MATCH(P280,【参考】数式用!$B$4:$J$4,0)+1,0),"")</f>
        <v/>
      </c>
      <c r="R280" s="483" t="s">
        <v>15</v>
      </c>
      <c r="S280" s="484">
        <v>6</v>
      </c>
      <c r="T280" s="485" t="s">
        <v>10</v>
      </c>
      <c r="U280" s="59">
        <v>4</v>
      </c>
      <c r="V280" s="485" t="s">
        <v>38</v>
      </c>
      <c r="W280" s="484">
        <v>6</v>
      </c>
      <c r="X280" s="485" t="s">
        <v>10</v>
      </c>
      <c r="Y280" s="59">
        <v>5</v>
      </c>
      <c r="Z280" s="485" t="s">
        <v>13</v>
      </c>
      <c r="AA280" s="486" t="s">
        <v>20</v>
      </c>
      <c r="AB280" s="487">
        <f t="shared" si="661"/>
        <v>2</v>
      </c>
      <c r="AC280" s="485" t="s">
        <v>33</v>
      </c>
      <c r="AD280" s="488" t="str">
        <f t="shared" ref="AD280" si="840">IFERROR(ROUNDDOWN(ROUND(L278*Q280,0),0)*AB280,"")</f>
        <v/>
      </c>
      <c r="AE280" s="489" t="str">
        <f t="shared" si="728"/>
        <v/>
      </c>
      <c r="AF280" s="490">
        <f t="shared" si="759"/>
        <v>0</v>
      </c>
      <c r="AG280" s="369"/>
      <c r="AH280" s="370"/>
      <c r="AI280" s="371"/>
      <c r="AJ280" s="372"/>
      <c r="AK280" s="373"/>
      <c r="AL280" s="374"/>
      <c r="AM280" s="491" t="str">
        <f t="shared" ref="AM280" si="841">IF(AO278="","",IF(OR(N278="",AND(N280="ベア加算なし",P280="ベア加算",AG280=""),AND(OR(P278="処遇加算Ⅰ",P278="処遇加算Ⅱ"),AH278=""),AND(P278="処遇加算Ⅲ",AI278=""),AND(P278="処遇加算Ⅰ",AJ278=""),AND(OR(P279="特定加算Ⅰ",P279="特定加算Ⅱ"),AK279=""),AND(P279="特定加算Ⅰ",AL279="")),"！記入が必要な欄（緑色、水色、黄色のセル）に空欄があります。空欄を埋めてください。",""))</f>
        <v/>
      </c>
      <c r="AO280" s="492" t="str">
        <f>IF(K278&lt;&gt;"","P列・R列に色付け","")</f>
        <v/>
      </c>
      <c r="AP280" s="493"/>
      <c r="AQ280" s="493"/>
      <c r="AW280" s="494"/>
      <c r="AX280" s="453" t="str">
        <f>G278</f>
        <v/>
      </c>
    </row>
    <row r="281" spans="1:50" ht="32.1" customHeight="1">
      <c r="A281" s="1274">
        <v>90</v>
      </c>
      <c r="B281" s="1211" t="str">
        <f>IF(基本情報入力シート!C143="","",基本情報入力シート!C143)</f>
        <v/>
      </c>
      <c r="C281" s="1211"/>
      <c r="D281" s="1211"/>
      <c r="E281" s="1211"/>
      <c r="F281" s="1211"/>
      <c r="G281" s="1214" t="str">
        <f>IF(基本情報入力シート!M143="","",基本情報入力シート!M143)</f>
        <v/>
      </c>
      <c r="H281" s="1214" t="str">
        <f>IF(基本情報入力シート!R143="","",基本情報入力シート!R143)</f>
        <v/>
      </c>
      <c r="I281" s="1214" t="str">
        <f>IF(基本情報入力シート!W143="","",基本情報入力シート!W143)</f>
        <v/>
      </c>
      <c r="J281" s="1214" t="str">
        <f>IF(基本情報入力シート!X143="","",基本情報入力シート!X143)</f>
        <v/>
      </c>
      <c r="K281" s="1214" t="str">
        <f>IF(基本情報入力シート!Y143="","",基本情報入力シート!Y143)</f>
        <v/>
      </c>
      <c r="L281" s="1217" t="str">
        <f>IF(基本情報入力シート!AB143="","",基本情報入力シート!AB143)</f>
        <v/>
      </c>
      <c r="M281" s="457" t="s">
        <v>132</v>
      </c>
      <c r="N281" s="75"/>
      <c r="O281" s="458" t="str">
        <f>IFERROR(VLOOKUP(K281,【参考】数式用!$A$5:$J$37,MATCH(N281,【参考】数式用!$B$4:$J$4,0)+1,0),"")</f>
        <v/>
      </c>
      <c r="P281" s="75"/>
      <c r="Q281" s="458" t="str">
        <f>IFERROR(VLOOKUP(K281,【参考】数式用!$A$5:$J$37,MATCH(P281,【参考】数式用!$B$4:$J$4,0)+1,0),"")</f>
        <v/>
      </c>
      <c r="R281" s="459" t="s">
        <v>15</v>
      </c>
      <c r="S281" s="460">
        <v>6</v>
      </c>
      <c r="T281" s="126" t="s">
        <v>10</v>
      </c>
      <c r="U281" s="39">
        <v>4</v>
      </c>
      <c r="V281" s="126" t="s">
        <v>38</v>
      </c>
      <c r="W281" s="460">
        <v>6</v>
      </c>
      <c r="X281" s="126" t="s">
        <v>10</v>
      </c>
      <c r="Y281" s="39">
        <v>5</v>
      </c>
      <c r="Z281" s="126" t="s">
        <v>13</v>
      </c>
      <c r="AA281" s="461" t="s">
        <v>20</v>
      </c>
      <c r="AB281" s="462">
        <f t="shared" si="661"/>
        <v>2</v>
      </c>
      <c r="AC281" s="126" t="s">
        <v>33</v>
      </c>
      <c r="AD281" s="463" t="str">
        <f t="shared" ref="AD281" si="842">IFERROR(ROUNDDOWN(ROUND(L281*Q281,0),0)*AB281,"")</f>
        <v/>
      </c>
      <c r="AE281" s="464" t="str">
        <f t="shared" si="731"/>
        <v/>
      </c>
      <c r="AF281" s="465"/>
      <c r="AG281" s="375"/>
      <c r="AH281" s="383"/>
      <c r="AI281" s="380"/>
      <c r="AJ281" s="381"/>
      <c r="AK281" s="361"/>
      <c r="AL281" s="362"/>
      <c r="AM281" s="466" t="str">
        <f t="shared" ref="AM281" si="843">IF(AO281="","",IF(Q281&lt;O281,"！加算の要件上は問題ありませんが、令和６年３月と比較して４・５月に加算率が下がる計画になっています。",""))</f>
        <v/>
      </c>
      <c r="AO281" s="467" t="str">
        <f>IF(K281&lt;&gt;"","P列・R列に色付け","")</f>
        <v/>
      </c>
      <c r="AP281" s="468" t="str">
        <f>IFERROR(VLOOKUP(K281,【参考】数式用!$AH$2:$AI$34,2,FALSE),"")</f>
        <v/>
      </c>
      <c r="AQ281" s="470" t="str">
        <f>P281&amp;P282&amp;P283</f>
        <v/>
      </c>
      <c r="AR281" s="468" t="str">
        <f t="shared" ref="AR281" si="844">IF(AF283&lt;&gt;0,IF(AG283="○","入力済","未入力"),"")</f>
        <v/>
      </c>
      <c r="AS281" s="469" t="str">
        <f>IF(OR(P281="処遇加算Ⅰ",P281="処遇加算Ⅱ"),IF(OR(AH281="○",AH281="令和６年度中に満たす"),"入力済","未入力"),"")</f>
        <v/>
      </c>
      <c r="AT281" s="470" t="str">
        <f>IF(P281="処遇加算Ⅲ",IF(AI281="○","入力済","未入力"),"")</f>
        <v/>
      </c>
      <c r="AU281" s="468" t="str">
        <f>IF(P281="処遇加算Ⅰ",IF(OR(AJ281="○",AJ281="令和６年度中に満たす"),"入力済","未入力"),"")</f>
        <v/>
      </c>
      <c r="AV281" s="468" t="str">
        <f t="shared" ref="AV281" si="845">IF(OR(P282="特定加算Ⅰ",P282="特定加算Ⅱ"),1,"")</f>
        <v/>
      </c>
      <c r="AW281" s="453" t="str">
        <f>IF(P282="特定加算Ⅰ",IF(AL282="","未入力","入力済"),"")</f>
        <v/>
      </c>
      <c r="AX281" s="453" t="str">
        <f>G281</f>
        <v/>
      </c>
    </row>
    <row r="282" spans="1:50" ht="32.1" customHeight="1">
      <c r="A282" s="1275"/>
      <c r="B282" s="1212"/>
      <c r="C282" s="1212"/>
      <c r="D282" s="1212"/>
      <c r="E282" s="1212"/>
      <c r="F282" s="1212"/>
      <c r="G282" s="1215"/>
      <c r="H282" s="1215"/>
      <c r="I282" s="1215"/>
      <c r="J282" s="1215"/>
      <c r="K282" s="1215"/>
      <c r="L282" s="1218"/>
      <c r="M282" s="471" t="s">
        <v>121</v>
      </c>
      <c r="N282" s="76"/>
      <c r="O282" s="472" t="str">
        <f>IFERROR(VLOOKUP(K281,【参考】数式用!$A$5:$J$37,MATCH(N282,【参考】数式用!$B$4:$J$4,0)+1,0),"")</f>
        <v/>
      </c>
      <c r="P282" s="76"/>
      <c r="Q282" s="472" t="str">
        <f>IFERROR(VLOOKUP(K281,【参考】数式用!$A$5:$J$37,MATCH(P282,【参考】数式用!$B$4:$J$4,0)+1,0),"")</f>
        <v/>
      </c>
      <c r="R282" s="97" t="s">
        <v>15</v>
      </c>
      <c r="S282" s="473">
        <v>6</v>
      </c>
      <c r="T282" s="98" t="s">
        <v>10</v>
      </c>
      <c r="U282" s="58">
        <v>4</v>
      </c>
      <c r="V282" s="98" t="s">
        <v>38</v>
      </c>
      <c r="W282" s="473">
        <v>6</v>
      </c>
      <c r="X282" s="98" t="s">
        <v>10</v>
      </c>
      <c r="Y282" s="58">
        <v>5</v>
      </c>
      <c r="Z282" s="98" t="s">
        <v>13</v>
      </c>
      <c r="AA282" s="474" t="s">
        <v>20</v>
      </c>
      <c r="AB282" s="475">
        <f t="shared" si="661"/>
        <v>2</v>
      </c>
      <c r="AC282" s="98" t="s">
        <v>33</v>
      </c>
      <c r="AD282" s="476" t="str">
        <f t="shared" ref="AD282" si="846">IFERROR(ROUNDDOWN(ROUND(L281*Q282,0),0)*AB282,"")</f>
        <v/>
      </c>
      <c r="AE282" s="477" t="str">
        <f t="shared" si="736"/>
        <v/>
      </c>
      <c r="AF282" s="478"/>
      <c r="AG282" s="363"/>
      <c r="AH282" s="364"/>
      <c r="AI282" s="365"/>
      <c r="AJ282" s="366"/>
      <c r="AK282" s="367"/>
      <c r="AL282" s="368"/>
      <c r="AM282" s="479" t="str">
        <f t="shared" ref="AM282" si="847">IF(AO281="","",IF(OR(Y281=4,Y282=4,Y283=4),"！加算の要件上は問題ありませんが、算定期間の終わりが令和６年５月になっていません。区分変更の場合は、「基本情報入力シート」で同じ事業所を２行に分けて記入してください。",""))</f>
        <v/>
      </c>
      <c r="AN282" s="480"/>
      <c r="AO282" s="467" t="str">
        <f>IF(K281&lt;&gt;"","P列・R列に色付け","")</f>
        <v/>
      </c>
      <c r="AX282" s="453" t="str">
        <f>G281</f>
        <v/>
      </c>
    </row>
    <row r="283" spans="1:50" ht="32.1" customHeight="1" thickBot="1">
      <c r="A283" s="1276"/>
      <c r="B283" s="1213"/>
      <c r="C283" s="1213"/>
      <c r="D283" s="1213"/>
      <c r="E283" s="1213"/>
      <c r="F283" s="1213"/>
      <c r="G283" s="1216"/>
      <c r="H283" s="1216"/>
      <c r="I283" s="1216"/>
      <c r="J283" s="1216"/>
      <c r="K283" s="1216"/>
      <c r="L283" s="1219"/>
      <c r="M283" s="481" t="s">
        <v>114</v>
      </c>
      <c r="N283" s="79"/>
      <c r="O283" s="482" t="str">
        <f>IFERROR(VLOOKUP(K281,【参考】数式用!$A$5:$J$37,MATCH(N283,【参考】数式用!$B$4:$J$4,0)+1,0),"")</f>
        <v/>
      </c>
      <c r="P283" s="77"/>
      <c r="Q283" s="482" t="str">
        <f>IFERROR(VLOOKUP(K281,【参考】数式用!$A$5:$J$37,MATCH(P283,【参考】数式用!$B$4:$J$4,0)+1,0),"")</f>
        <v/>
      </c>
      <c r="R283" s="483" t="s">
        <v>15</v>
      </c>
      <c r="S283" s="484">
        <v>6</v>
      </c>
      <c r="T283" s="485" t="s">
        <v>10</v>
      </c>
      <c r="U283" s="59">
        <v>4</v>
      </c>
      <c r="V283" s="485" t="s">
        <v>38</v>
      </c>
      <c r="W283" s="484">
        <v>6</v>
      </c>
      <c r="X283" s="485" t="s">
        <v>10</v>
      </c>
      <c r="Y283" s="59">
        <v>5</v>
      </c>
      <c r="Z283" s="485" t="s">
        <v>13</v>
      </c>
      <c r="AA283" s="486" t="s">
        <v>20</v>
      </c>
      <c r="AB283" s="487">
        <f t="shared" si="661"/>
        <v>2</v>
      </c>
      <c r="AC283" s="485" t="s">
        <v>33</v>
      </c>
      <c r="AD283" s="488" t="str">
        <f t="shared" ref="AD283" si="848">IFERROR(ROUNDDOWN(ROUND(L281*Q283,0),0)*AB283,"")</f>
        <v/>
      </c>
      <c r="AE283" s="489" t="str">
        <f t="shared" si="739"/>
        <v/>
      </c>
      <c r="AF283" s="490">
        <f t="shared" si="759"/>
        <v>0</v>
      </c>
      <c r="AG283" s="369"/>
      <c r="AH283" s="370"/>
      <c r="AI283" s="371"/>
      <c r="AJ283" s="372"/>
      <c r="AK283" s="373"/>
      <c r="AL283" s="374"/>
      <c r="AM283" s="491" t="str">
        <f t="shared" ref="AM283" si="849">IF(AO281="","",IF(OR(N281="",AND(N283="ベア加算なし",P283="ベア加算",AG283=""),AND(OR(P281="処遇加算Ⅰ",P281="処遇加算Ⅱ"),AH281=""),AND(P281="処遇加算Ⅲ",AI281=""),AND(P281="処遇加算Ⅰ",AJ281=""),AND(OR(P282="特定加算Ⅰ",P282="特定加算Ⅱ"),AK282=""),AND(P282="特定加算Ⅰ",AL282="")),"！記入が必要な欄（緑色、水色、黄色のセル）に空欄があります。空欄を埋めてください。",""))</f>
        <v/>
      </c>
      <c r="AO283" s="492" t="str">
        <f>IF(K281&lt;&gt;"","P列・R列に色付け","")</f>
        <v/>
      </c>
      <c r="AP283" s="493"/>
      <c r="AQ283" s="493"/>
      <c r="AW283" s="494"/>
      <c r="AX283" s="453" t="str">
        <f>G281</f>
        <v/>
      </c>
    </row>
    <row r="284" spans="1:50" ht="32.1" customHeight="1">
      <c r="A284" s="1274">
        <v>91</v>
      </c>
      <c r="B284" s="1211" t="str">
        <f>IF(基本情報入力シート!C144="","",基本情報入力シート!C144)</f>
        <v/>
      </c>
      <c r="C284" s="1211"/>
      <c r="D284" s="1211"/>
      <c r="E284" s="1211"/>
      <c r="F284" s="1211"/>
      <c r="G284" s="1214" t="str">
        <f>IF(基本情報入力シート!M144="","",基本情報入力シート!M144)</f>
        <v/>
      </c>
      <c r="H284" s="1214" t="str">
        <f>IF(基本情報入力シート!R144="","",基本情報入力シート!R144)</f>
        <v/>
      </c>
      <c r="I284" s="1214" t="str">
        <f>IF(基本情報入力シート!W144="","",基本情報入力シート!W144)</f>
        <v/>
      </c>
      <c r="J284" s="1214" t="str">
        <f>IF(基本情報入力シート!X144="","",基本情報入力シート!X144)</f>
        <v/>
      </c>
      <c r="K284" s="1214" t="str">
        <f>IF(基本情報入力シート!Y144="","",基本情報入力シート!Y144)</f>
        <v/>
      </c>
      <c r="L284" s="1217" t="str">
        <f>IF(基本情報入力シート!AB144="","",基本情報入力シート!AB144)</f>
        <v/>
      </c>
      <c r="M284" s="457" t="s">
        <v>132</v>
      </c>
      <c r="N284" s="75"/>
      <c r="O284" s="458" t="str">
        <f>IFERROR(VLOOKUP(K284,【参考】数式用!$A$5:$J$37,MATCH(N284,【参考】数式用!$B$4:$J$4,0)+1,0),"")</f>
        <v/>
      </c>
      <c r="P284" s="75"/>
      <c r="Q284" s="458" t="str">
        <f>IFERROR(VLOOKUP(K284,【参考】数式用!$A$5:$J$37,MATCH(P284,【参考】数式用!$B$4:$J$4,0)+1,0),"")</f>
        <v/>
      </c>
      <c r="R284" s="459" t="s">
        <v>15</v>
      </c>
      <c r="S284" s="460">
        <v>6</v>
      </c>
      <c r="T284" s="126" t="s">
        <v>10</v>
      </c>
      <c r="U284" s="39">
        <v>4</v>
      </c>
      <c r="V284" s="126" t="s">
        <v>38</v>
      </c>
      <c r="W284" s="460">
        <v>6</v>
      </c>
      <c r="X284" s="126" t="s">
        <v>10</v>
      </c>
      <c r="Y284" s="39">
        <v>5</v>
      </c>
      <c r="Z284" s="126" t="s">
        <v>13</v>
      </c>
      <c r="AA284" s="461" t="s">
        <v>20</v>
      </c>
      <c r="AB284" s="462">
        <f t="shared" si="661"/>
        <v>2</v>
      </c>
      <c r="AC284" s="126" t="s">
        <v>33</v>
      </c>
      <c r="AD284" s="463" t="str">
        <f t="shared" ref="AD284" si="850">IFERROR(ROUNDDOWN(ROUND(L284*Q284,0),0)*AB284,"")</f>
        <v/>
      </c>
      <c r="AE284" s="464" t="str">
        <f t="shared" ref="AE284" si="851">IFERROR(ROUNDDOWN(ROUND(L284*(Q284-O284),0),0)*AB284,"")</f>
        <v/>
      </c>
      <c r="AF284" s="465"/>
      <c r="AG284" s="375"/>
      <c r="AH284" s="383"/>
      <c r="AI284" s="380"/>
      <c r="AJ284" s="381"/>
      <c r="AK284" s="361"/>
      <c r="AL284" s="362"/>
      <c r="AM284" s="466" t="str">
        <f t="shared" ref="AM284" si="852">IF(AO284="","",IF(Q284&lt;O284,"！加算の要件上は問題ありませんが、令和６年３月と比較して４・５月に加算率が下がる計画になっています。",""))</f>
        <v/>
      </c>
      <c r="AO284" s="467" t="str">
        <f>IF(K284&lt;&gt;"","P列・R列に色付け","")</f>
        <v/>
      </c>
      <c r="AP284" s="468" t="str">
        <f>IFERROR(VLOOKUP(K284,【参考】数式用!$AH$2:$AI$34,2,FALSE),"")</f>
        <v/>
      </c>
      <c r="AQ284" s="470" t="str">
        <f>P284&amp;P285&amp;P286</f>
        <v/>
      </c>
      <c r="AR284" s="468" t="str">
        <f t="shared" ref="AR284" si="853">IF(AF286&lt;&gt;0,IF(AG286="○","入力済","未入力"),"")</f>
        <v/>
      </c>
      <c r="AS284" s="469" t="str">
        <f>IF(OR(P284="処遇加算Ⅰ",P284="処遇加算Ⅱ"),IF(OR(AH284="○",AH284="令和６年度中に満たす"),"入力済","未入力"),"")</f>
        <v/>
      </c>
      <c r="AT284" s="470" t="str">
        <f>IF(P284="処遇加算Ⅲ",IF(AI284="○","入力済","未入力"),"")</f>
        <v/>
      </c>
      <c r="AU284" s="468" t="str">
        <f>IF(P284="処遇加算Ⅰ",IF(OR(AJ284="○",AJ284="令和６年度中に満たす"),"入力済","未入力"),"")</f>
        <v/>
      </c>
      <c r="AV284" s="468" t="str">
        <f t="shared" ref="AV284" si="854">IF(OR(P285="特定加算Ⅰ",P285="特定加算Ⅱ"),1,"")</f>
        <v/>
      </c>
      <c r="AW284" s="453" t="str">
        <f>IF(P285="特定加算Ⅰ",IF(AL285="","未入力","入力済"),"")</f>
        <v/>
      </c>
      <c r="AX284" s="453" t="str">
        <f>G284</f>
        <v/>
      </c>
    </row>
    <row r="285" spans="1:50" ht="32.1" customHeight="1">
      <c r="A285" s="1275"/>
      <c r="B285" s="1212"/>
      <c r="C285" s="1212"/>
      <c r="D285" s="1212"/>
      <c r="E285" s="1212"/>
      <c r="F285" s="1212"/>
      <c r="G285" s="1215"/>
      <c r="H285" s="1215"/>
      <c r="I285" s="1215"/>
      <c r="J285" s="1215"/>
      <c r="K285" s="1215"/>
      <c r="L285" s="1218"/>
      <c r="M285" s="471" t="s">
        <v>121</v>
      </c>
      <c r="N285" s="76"/>
      <c r="O285" s="472" t="str">
        <f>IFERROR(VLOOKUP(K284,【参考】数式用!$A$5:$J$37,MATCH(N285,【参考】数式用!$B$4:$J$4,0)+1,0),"")</f>
        <v/>
      </c>
      <c r="P285" s="76"/>
      <c r="Q285" s="472" t="str">
        <f>IFERROR(VLOOKUP(K284,【参考】数式用!$A$5:$J$37,MATCH(P285,【参考】数式用!$B$4:$J$4,0)+1,0),"")</f>
        <v/>
      </c>
      <c r="R285" s="97" t="s">
        <v>15</v>
      </c>
      <c r="S285" s="473">
        <v>6</v>
      </c>
      <c r="T285" s="98" t="s">
        <v>10</v>
      </c>
      <c r="U285" s="58">
        <v>4</v>
      </c>
      <c r="V285" s="98" t="s">
        <v>38</v>
      </c>
      <c r="W285" s="473">
        <v>6</v>
      </c>
      <c r="X285" s="98" t="s">
        <v>10</v>
      </c>
      <c r="Y285" s="58">
        <v>5</v>
      </c>
      <c r="Z285" s="98" t="s">
        <v>13</v>
      </c>
      <c r="AA285" s="474" t="s">
        <v>20</v>
      </c>
      <c r="AB285" s="475">
        <f t="shared" si="661"/>
        <v>2</v>
      </c>
      <c r="AC285" s="98" t="s">
        <v>33</v>
      </c>
      <c r="AD285" s="476" t="str">
        <f t="shared" ref="AD285" si="855">IFERROR(ROUNDDOWN(ROUND(L284*Q285,0),0)*AB285,"")</f>
        <v/>
      </c>
      <c r="AE285" s="477" t="str">
        <f t="shared" ref="AE285" si="856">IFERROR(ROUNDDOWN(ROUND(L284*(Q285-O285),0),0)*AB285,"")</f>
        <v/>
      </c>
      <c r="AF285" s="478"/>
      <c r="AG285" s="363"/>
      <c r="AH285" s="364"/>
      <c r="AI285" s="365"/>
      <c r="AJ285" s="366"/>
      <c r="AK285" s="367"/>
      <c r="AL285" s="368"/>
      <c r="AM285" s="479" t="str">
        <f t="shared" ref="AM285" si="857">IF(AO284="","",IF(OR(Y284=4,Y285=4,Y286=4),"！加算の要件上は問題ありませんが、算定期間の終わりが令和６年５月になっていません。区分変更の場合は、「基本情報入力シート」で同じ事業所を２行に分けて記入してください。",""))</f>
        <v/>
      </c>
      <c r="AN285" s="480"/>
      <c r="AO285" s="467" t="str">
        <f>IF(K284&lt;&gt;"","P列・R列に色付け","")</f>
        <v/>
      </c>
      <c r="AX285" s="453" t="str">
        <f>G284</f>
        <v/>
      </c>
    </row>
    <row r="286" spans="1:50" ht="32.1" customHeight="1" thickBot="1">
      <c r="A286" s="1276"/>
      <c r="B286" s="1213"/>
      <c r="C286" s="1213"/>
      <c r="D286" s="1213"/>
      <c r="E286" s="1213"/>
      <c r="F286" s="1213"/>
      <c r="G286" s="1216"/>
      <c r="H286" s="1216"/>
      <c r="I286" s="1216"/>
      <c r="J286" s="1216"/>
      <c r="K286" s="1216"/>
      <c r="L286" s="1219"/>
      <c r="M286" s="481" t="s">
        <v>114</v>
      </c>
      <c r="N286" s="79"/>
      <c r="O286" s="482" t="str">
        <f>IFERROR(VLOOKUP(K284,【参考】数式用!$A$5:$J$37,MATCH(N286,【参考】数式用!$B$4:$J$4,0)+1,0),"")</f>
        <v/>
      </c>
      <c r="P286" s="77"/>
      <c r="Q286" s="482" t="str">
        <f>IFERROR(VLOOKUP(K284,【参考】数式用!$A$5:$J$37,MATCH(P286,【参考】数式用!$B$4:$J$4,0)+1,0),"")</f>
        <v/>
      </c>
      <c r="R286" s="483" t="s">
        <v>15</v>
      </c>
      <c r="S286" s="484">
        <v>6</v>
      </c>
      <c r="T286" s="485" t="s">
        <v>10</v>
      </c>
      <c r="U286" s="59">
        <v>4</v>
      </c>
      <c r="V286" s="485" t="s">
        <v>38</v>
      </c>
      <c r="W286" s="484">
        <v>6</v>
      </c>
      <c r="X286" s="485" t="s">
        <v>10</v>
      </c>
      <c r="Y286" s="59">
        <v>5</v>
      </c>
      <c r="Z286" s="485" t="s">
        <v>13</v>
      </c>
      <c r="AA286" s="486" t="s">
        <v>20</v>
      </c>
      <c r="AB286" s="487">
        <f t="shared" si="661"/>
        <v>2</v>
      </c>
      <c r="AC286" s="485" t="s">
        <v>33</v>
      </c>
      <c r="AD286" s="488" t="str">
        <f t="shared" ref="AD286" si="858">IFERROR(ROUNDDOWN(ROUND(L284*Q286,0),0)*AB286,"")</f>
        <v/>
      </c>
      <c r="AE286" s="489" t="str">
        <f t="shared" ref="AE286" si="859">IFERROR(ROUNDDOWN(ROUND(L284*(Q286-O286),0),0)*AB286,"")</f>
        <v/>
      </c>
      <c r="AF286" s="490">
        <f t="shared" si="759"/>
        <v>0</v>
      </c>
      <c r="AG286" s="369"/>
      <c r="AH286" s="370"/>
      <c r="AI286" s="371"/>
      <c r="AJ286" s="372"/>
      <c r="AK286" s="373"/>
      <c r="AL286" s="374"/>
      <c r="AM286" s="491" t="str">
        <f t="shared" ref="AM286" si="860">IF(AO284="","",IF(OR(N284="",AND(N286="ベア加算なし",P286="ベア加算",AG286=""),AND(OR(P284="処遇加算Ⅰ",P284="処遇加算Ⅱ"),AH284=""),AND(P284="処遇加算Ⅲ",AI284=""),AND(P284="処遇加算Ⅰ",AJ284=""),AND(OR(P285="特定加算Ⅰ",P285="特定加算Ⅱ"),AK285=""),AND(P285="特定加算Ⅰ",AL285="")),"！記入が必要な欄（緑色、水色、黄色のセル）に空欄があります。空欄を埋めてください。",""))</f>
        <v/>
      </c>
      <c r="AO286" s="492" t="str">
        <f>IF(K284&lt;&gt;"","P列・R列に色付け","")</f>
        <v/>
      </c>
      <c r="AP286" s="493"/>
      <c r="AQ286" s="493"/>
      <c r="AW286" s="494"/>
      <c r="AX286" s="453" t="str">
        <f>G284</f>
        <v/>
      </c>
    </row>
    <row r="287" spans="1:50" ht="32.1" customHeight="1">
      <c r="A287" s="1274">
        <v>92</v>
      </c>
      <c r="B287" s="1211" t="str">
        <f>IF(基本情報入力シート!C145="","",基本情報入力シート!C145)</f>
        <v/>
      </c>
      <c r="C287" s="1211"/>
      <c r="D287" s="1211"/>
      <c r="E287" s="1211"/>
      <c r="F287" s="1211"/>
      <c r="G287" s="1214" t="str">
        <f>IF(基本情報入力シート!M145="","",基本情報入力シート!M145)</f>
        <v/>
      </c>
      <c r="H287" s="1214" t="str">
        <f>IF(基本情報入力シート!R145="","",基本情報入力シート!R145)</f>
        <v/>
      </c>
      <c r="I287" s="1214" t="str">
        <f>IF(基本情報入力シート!W145="","",基本情報入力シート!W145)</f>
        <v/>
      </c>
      <c r="J287" s="1214" t="str">
        <f>IF(基本情報入力シート!X145="","",基本情報入力シート!X145)</f>
        <v/>
      </c>
      <c r="K287" s="1214" t="str">
        <f>IF(基本情報入力シート!Y145="","",基本情報入力シート!Y145)</f>
        <v/>
      </c>
      <c r="L287" s="1217" t="str">
        <f>IF(基本情報入力シート!AB145="","",基本情報入力シート!AB145)</f>
        <v/>
      </c>
      <c r="M287" s="457" t="s">
        <v>132</v>
      </c>
      <c r="N287" s="75"/>
      <c r="O287" s="458" t="str">
        <f>IFERROR(VLOOKUP(K287,【参考】数式用!$A$5:$J$37,MATCH(N287,【参考】数式用!$B$4:$J$4,0)+1,0),"")</f>
        <v/>
      </c>
      <c r="P287" s="75"/>
      <c r="Q287" s="458" t="str">
        <f>IFERROR(VLOOKUP(K287,【参考】数式用!$A$5:$J$37,MATCH(P287,【参考】数式用!$B$4:$J$4,0)+1,0),"")</f>
        <v/>
      </c>
      <c r="R287" s="459" t="s">
        <v>15</v>
      </c>
      <c r="S287" s="460">
        <v>6</v>
      </c>
      <c r="T287" s="126" t="s">
        <v>10</v>
      </c>
      <c r="U287" s="39">
        <v>4</v>
      </c>
      <c r="V287" s="126" t="s">
        <v>38</v>
      </c>
      <c r="W287" s="460">
        <v>6</v>
      </c>
      <c r="X287" s="126" t="s">
        <v>10</v>
      </c>
      <c r="Y287" s="39">
        <v>5</v>
      </c>
      <c r="Z287" s="126" t="s">
        <v>13</v>
      </c>
      <c r="AA287" s="461" t="s">
        <v>20</v>
      </c>
      <c r="AB287" s="462">
        <f t="shared" ref="AB287:AB313" si="861">IF(U287&gt;=1,(W287*12+Y287)-(S287*12+U287)+1,"")</f>
        <v>2</v>
      </c>
      <c r="AC287" s="126" t="s">
        <v>33</v>
      </c>
      <c r="AD287" s="463" t="str">
        <f t="shared" ref="AD287" si="862">IFERROR(ROUNDDOWN(ROUND(L287*Q287,0),0)*AB287,"")</f>
        <v/>
      </c>
      <c r="AE287" s="464" t="str">
        <f t="shared" si="720"/>
        <v/>
      </c>
      <c r="AF287" s="465"/>
      <c r="AG287" s="375"/>
      <c r="AH287" s="383"/>
      <c r="AI287" s="380"/>
      <c r="AJ287" s="381"/>
      <c r="AK287" s="361"/>
      <c r="AL287" s="362"/>
      <c r="AM287" s="466" t="str">
        <f t="shared" ref="AM287" si="863">IF(AO287="","",IF(Q287&lt;O287,"！加算の要件上は問題ありませんが、令和６年３月と比較して４・５月に加算率が下がる計画になっています。",""))</f>
        <v/>
      </c>
      <c r="AO287" s="467" t="str">
        <f>IF(K287&lt;&gt;"","P列・R列に色付け","")</f>
        <v/>
      </c>
      <c r="AP287" s="468" t="str">
        <f>IFERROR(VLOOKUP(K287,【参考】数式用!$AH$2:$AI$34,2,FALSE),"")</f>
        <v/>
      </c>
      <c r="AQ287" s="470" t="str">
        <f>P287&amp;P288&amp;P289</f>
        <v/>
      </c>
      <c r="AR287" s="468" t="str">
        <f t="shared" ref="AR287" si="864">IF(AF289&lt;&gt;0,IF(AG289="○","入力済","未入力"),"")</f>
        <v/>
      </c>
      <c r="AS287" s="469" t="str">
        <f>IF(OR(P287="処遇加算Ⅰ",P287="処遇加算Ⅱ"),IF(OR(AH287="○",AH287="令和６年度中に満たす"),"入力済","未入力"),"")</f>
        <v/>
      </c>
      <c r="AT287" s="470" t="str">
        <f>IF(P287="処遇加算Ⅲ",IF(AI287="○","入力済","未入力"),"")</f>
        <v/>
      </c>
      <c r="AU287" s="468" t="str">
        <f>IF(P287="処遇加算Ⅰ",IF(OR(AJ287="○",AJ287="令和６年度中に満たす"),"入力済","未入力"),"")</f>
        <v/>
      </c>
      <c r="AV287" s="468" t="str">
        <f t="shared" ref="AV287" si="865">IF(OR(P288="特定加算Ⅰ",P288="特定加算Ⅱ"),1,"")</f>
        <v/>
      </c>
      <c r="AW287" s="453" t="str">
        <f>IF(P288="特定加算Ⅰ",IF(AL288="","未入力","入力済"),"")</f>
        <v/>
      </c>
      <c r="AX287" s="453" t="str">
        <f>G287</f>
        <v/>
      </c>
    </row>
    <row r="288" spans="1:50" ht="32.1" customHeight="1">
      <c r="A288" s="1275"/>
      <c r="B288" s="1212"/>
      <c r="C288" s="1212"/>
      <c r="D288" s="1212"/>
      <c r="E288" s="1212"/>
      <c r="F288" s="1212"/>
      <c r="G288" s="1215"/>
      <c r="H288" s="1215"/>
      <c r="I288" s="1215"/>
      <c r="J288" s="1215"/>
      <c r="K288" s="1215"/>
      <c r="L288" s="1218"/>
      <c r="M288" s="471" t="s">
        <v>121</v>
      </c>
      <c r="N288" s="76"/>
      <c r="O288" s="472" t="str">
        <f>IFERROR(VLOOKUP(K287,【参考】数式用!$A$5:$J$37,MATCH(N288,【参考】数式用!$B$4:$J$4,0)+1,0),"")</f>
        <v/>
      </c>
      <c r="P288" s="76"/>
      <c r="Q288" s="472" t="str">
        <f>IFERROR(VLOOKUP(K287,【参考】数式用!$A$5:$J$37,MATCH(P288,【参考】数式用!$B$4:$J$4,0)+1,0),"")</f>
        <v/>
      </c>
      <c r="R288" s="97" t="s">
        <v>15</v>
      </c>
      <c r="S288" s="473">
        <v>6</v>
      </c>
      <c r="T288" s="98" t="s">
        <v>10</v>
      </c>
      <c r="U288" s="58">
        <v>4</v>
      </c>
      <c r="V288" s="98" t="s">
        <v>38</v>
      </c>
      <c r="W288" s="473">
        <v>6</v>
      </c>
      <c r="X288" s="98" t="s">
        <v>10</v>
      </c>
      <c r="Y288" s="58">
        <v>5</v>
      </c>
      <c r="Z288" s="98" t="s">
        <v>13</v>
      </c>
      <c r="AA288" s="474" t="s">
        <v>20</v>
      </c>
      <c r="AB288" s="475">
        <f t="shared" si="861"/>
        <v>2</v>
      </c>
      <c r="AC288" s="98" t="s">
        <v>33</v>
      </c>
      <c r="AD288" s="476" t="str">
        <f t="shared" ref="AD288" si="866">IFERROR(ROUNDDOWN(ROUND(L287*Q288,0),0)*AB288,"")</f>
        <v/>
      </c>
      <c r="AE288" s="477" t="str">
        <f t="shared" si="725"/>
        <v/>
      </c>
      <c r="AF288" s="478"/>
      <c r="AG288" s="363"/>
      <c r="AH288" s="364"/>
      <c r="AI288" s="365"/>
      <c r="AJ288" s="366"/>
      <c r="AK288" s="367"/>
      <c r="AL288" s="368"/>
      <c r="AM288" s="479" t="str">
        <f t="shared" ref="AM288" si="867">IF(AO287="","",IF(OR(Y287=4,Y288=4,Y289=4),"！加算の要件上は問題ありませんが、算定期間の終わりが令和６年５月になっていません。区分変更の場合は、「基本情報入力シート」で同じ事業所を２行に分けて記入してください。",""))</f>
        <v/>
      </c>
      <c r="AN288" s="480"/>
      <c r="AO288" s="467" t="str">
        <f>IF(K287&lt;&gt;"","P列・R列に色付け","")</f>
        <v/>
      </c>
      <c r="AX288" s="453" t="str">
        <f>G287</f>
        <v/>
      </c>
    </row>
    <row r="289" spans="1:50" ht="32.1" customHeight="1" thickBot="1">
      <c r="A289" s="1276"/>
      <c r="B289" s="1213"/>
      <c r="C289" s="1213"/>
      <c r="D289" s="1213"/>
      <c r="E289" s="1213"/>
      <c r="F289" s="1213"/>
      <c r="G289" s="1216"/>
      <c r="H289" s="1216"/>
      <c r="I289" s="1216"/>
      <c r="J289" s="1216"/>
      <c r="K289" s="1216"/>
      <c r="L289" s="1219"/>
      <c r="M289" s="481" t="s">
        <v>114</v>
      </c>
      <c r="N289" s="79"/>
      <c r="O289" s="482" t="str">
        <f>IFERROR(VLOOKUP(K287,【参考】数式用!$A$5:$J$37,MATCH(N289,【参考】数式用!$B$4:$J$4,0)+1,0),"")</f>
        <v/>
      </c>
      <c r="P289" s="77"/>
      <c r="Q289" s="482" t="str">
        <f>IFERROR(VLOOKUP(K287,【参考】数式用!$A$5:$J$37,MATCH(P289,【参考】数式用!$B$4:$J$4,0)+1,0),"")</f>
        <v/>
      </c>
      <c r="R289" s="483" t="s">
        <v>15</v>
      </c>
      <c r="S289" s="484">
        <v>6</v>
      </c>
      <c r="T289" s="485" t="s">
        <v>10</v>
      </c>
      <c r="U289" s="59">
        <v>4</v>
      </c>
      <c r="V289" s="485" t="s">
        <v>38</v>
      </c>
      <c r="W289" s="484">
        <v>6</v>
      </c>
      <c r="X289" s="485" t="s">
        <v>10</v>
      </c>
      <c r="Y289" s="59">
        <v>5</v>
      </c>
      <c r="Z289" s="485" t="s">
        <v>13</v>
      </c>
      <c r="AA289" s="486" t="s">
        <v>20</v>
      </c>
      <c r="AB289" s="487">
        <f t="shared" si="861"/>
        <v>2</v>
      </c>
      <c r="AC289" s="485" t="s">
        <v>33</v>
      </c>
      <c r="AD289" s="488" t="str">
        <f t="shared" ref="AD289" si="868">IFERROR(ROUNDDOWN(ROUND(L287*Q289,0),0)*AB289,"")</f>
        <v/>
      </c>
      <c r="AE289" s="489" t="str">
        <f t="shared" si="728"/>
        <v/>
      </c>
      <c r="AF289" s="490">
        <f t="shared" si="759"/>
        <v>0</v>
      </c>
      <c r="AG289" s="369"/>
      <c r="AH289" s="370"/>
      <c r="AI289" s="371"/>
      <c r="AJ289" s="372"/>
      <c r="AK289" s="373"/>
      <c r="AL289" s="374"/>
      <c r="AM289" s="491" t="str">
        <f t="shared" ref="AM289" si="869">IF(AO287="","",IF(OR(N287="",AND(N289="ベア加算なし",P289="ベア加算",AG289=""),AND(OR(P287="処遇加算Ⅰ",P287="処遇加算Ⅱ"),AH287=""),AND(P287="処遇加算Ⅲ",AI287=""),AND(P287="処遇加算Ⅰ",AJ287=""),AND(OR(P288="特定加算Ⅰ",P288="特定加算Ⅱ"),AK288=""),AND(P288="特定加算Ⅰ",AL288="")),"！記入が必要な欄（緑色、水色、黄色のセル）に空欄があります。空欄を埋めてください。",""))</f>
        <v/>
      </c>
      <c r="AO289" s="492" t="str">
        <f>IF(K287&lt;&gt;"","P列・R列に色付け","")</f>
        <v/>
      </c>
      <c r="AP289" s="493"/>
      <c r="AQ289" s="493"/>
      <c r="AW289" s="494"/>
      <c r="AX289" s="453" t="str">
        <f>G287</f>
        <v/>
      </c>
    </row>
    <row r="290" spans="1:50" ht="32.1" customHeight="1">
      <c r="A290" s="1274">
        <v>93</v>
      </c>
      <c r="B290" s="1211" t="str">
        <f>IF(基本情報入力シート!C146="","",基本情報入力シート!C146)</f>
        <v/>
      </c>
      <c r="C290" s="1211"/>
      <c r="D290" s="1211"/>
      <c r="E290" s="1211"/>
      <c r="F290" s="1211"/>
      <c r="G290" s="1214" t="str">
        <f>IF(基本情報入力シート!M146="","",基本情報入力シート!M146)</f>
        <v/>
      </c>
      <c r="H290" s="1214" t="str">
        <f>IF(基本情報入力シート!R146="","",基本情報入力シート!R146)</f>
        <v/>
      </c>
      <c r="I290" s="1214" t="str">
        <f>IF(基本情報入力シート!W146="","",基本情報入力シート!W146)</f>
        <v/>
      </c>
      <c r="J290" s="1214" t="str">
        <f>IF(基本情報入力シート!X146="","",基本情報入力シート!X146)</f>
        <v/>
      </c>
      <c r="K290" s="1214" t="str">
        <f>IF(基本情報入力シート!Y146="","",基本情報入力シート!Y146)</f>
        <v/>
      </c>
      <c r="L290" s="1217" t="str">
        <f>IF(基本情報入力シート!AB146="","",基本情報入力シート!AB146)</f>
        <v/>
      </c>
      <c r="M290" s="457" t="s">
        <v>132</v>
      </c>
      <c r="N290" s="75"/>
      <c r="O290" s="458" t="str">
        <f>IFERROR(VLOOKUP(K290,【参考】数式用!$A$5:$J$37,MATCH(N290,【参考】数式用!$B$4:$J$4,0)+1,0),"")</f>
        <v/>
      </c>
      <c r="P290" s="75"/>
      <c r="Q290" s="458" t="str">
        <f>IFERROR(VLOOKUP(K290,【参考】数式用!$A$5:$J$37,MATCH(P290,【参考】数式用!$B$4:$J$4,0)+1,0),"")</f>
        <v/>
      </c>
      <c r="R290" s="459" t="s">
        <v>15</v>
      </c>
      <c r="S290" s="460">
        <v>6</v>
      </c>
      <c r="T290" s="126" t="s">
        <v>10</v>
      </c>
      <c r="U290" s="39">
        <v>4</v>
      </c>
      <c r="V290" s="126" t="s">
        <v>38</v>
      </c>
      <c r="W290" s="460">
        <v>6</v>
      </c>
      <c r="X290" s="126" t="s">
        <v>10</v>
      </c>
      <c r="Y290" s="39">
        <v>5</v>
      </c>
      <c r="Z290" s="126" t="s">
        <v>13</v>
      </c>
      <c r="AA290" s="461" t="s">
        <v>20</v>
      </c>
      <c r="AB290" s="462">
        <f t="shared" si="861"/>
        <v>2</v>
      </c>
      <c r="AC290" s="126" t="s">
        <v>33</v>
      </c>
      <c r="AD290" s="463" t="str">
        <f t="shared" ref="AD290" si="870">IFERROR(ROUNDDOWN(ROUND(L290*Q290,0),0)*AB290,"")</f>
        <v/>
      </c>
      <c r="AE290" s="464" t="str">
        <f t="shared" si="731"/>
        <v/>
      </c>
      <c r="AF290" s="465"/>
      <c r="AG290" s="375"/>
      <c r="AH290" s="383"/>
      <c r="AI290" s="380"/>
      <c r="AJ290" s="381"/>
      <c r="AK290" s="361"/>
      <c r="AL290" s="362"/>
      <c r="AM290" s="466" t="str">
        <f t="shared" ref="AM290" si="871">IF(AO290="","",IF(Q290&lt;O290,"！加算の要件上は問題ありませんが、令和６年３月と比較して４・５月に加算率が下がる計画になっています。",""))</f>
        <v/>
      </c>
      <c r="AO290" s="467" t="str">
        <f>IF(K290&lt;&gt;"","P列・R列に色付け","")</f>
        <v/>
      </c>
      <c r="AP290" s="468" t="str">
        <f>IFERROR(VLOOKUP(K290,【参考】数式用!$AH$2:$AI$34,2,FALSE),"")</f>
        <v/>
      </c>
      <c r="AQ290" s="470" t="str">
        <f>P290&amp;P291&amp;P292</f>
        <v/>
      </c>
      <c r="AR290" s="468" t="str">
        <f t="shared" ref="AR290" si="872">IF(AF292&lt;&gt;0,IF(AG292="○","入力済","未入力"),"")</f>
        <v/>
      </c>
      <c r="AS290" s="469" t="str">
        <f>IF(OR(P290="処遇加算Ⅰ",P290="処遇加算Ⅱ"),IF(OR(AH290="○",AH290="令和６年度中に満たす"),"入力済","未入力"),"")</f>
        <v/>
      </c>
      <c r="AT290" s="470" t="str">
        <f>IF(P290="処遇加算Ⅲ",IF(AI290="○","入力済","未入力"),"")</f>
        <v/>
      </c>
      <c r="AU290" s="468" t="str">
        <f>IF(P290="処遇加算Ⅰ",IF(OR(AJ290="○",AJ290="令和６年度中に満たす"),"入力済","未入力"),"")</f>
        <v/>
      </c>
      <c r="AV290" s="468" t="str">
        <f t="shared" ref="AV290" si="873">IF(OR(P291="特定加算Ⅰ",P291="特定加算Ⅱ"),1,"")</f>
        <v/>
      </c>
      <c r="AW290" s="453" t="str">
        <f>IF(P291="特定加算Ⅰ",IF(AL291="","未入力","入力済"),"")</f>
        <v/>
      </c>
      <c r="AX290" s="453" t="str">
        <f>G290</f>
        <v/>
      </c>
    </row>
    <row r="291" spans="1:50" ht="32.1" customHeight="1">
      <c r="A291" s="1275"/>
      <c r="B291" s="1212"/>
      <c r="C291" s="1212"/>
      <c r="D291" s="1212"/>
      <c r="E291" s="1212"/>
      <c r="F291" s="1212"/>
      <c r="G291" s="1215"/>
      <c r="H291" s="1215"/>
      <c r="I291" s="1215"/>
      <c r="J291" s="1215"/>
      <c r="K291" s="1215"/>
      <c r="L291" s="1218"/>
      <c r="M291" s="471" t="s">
        <v>121</v>
      </c>
      <c r="N291" s="76"/>
      <c r="O291" s="472" t="str">
        <f>IFERROR(VLOOKUP(K290,【参考】数式用!$A$5:$J$37,MATCH(N291,【参考】数式用!$B$4:$J$4,0)+1,0),"")</f>
        <v/>
      </c>
      <c r="P291" s="76"/>
      <c r="Q291" s="472" t="str">
        <f>IFERROR(VLOOKUP(K290,【参考】数式用!$A$5:$J$37,MATCH(P291,【参考】数式用!$B$4:$J$4,0)+1,0),"")</f>
        <v/>
      </c>
      <c r="R291" s="97" t="s">
        <v>15</v>
      </c>
      <c r="S291" s="473">
        <v>6</v>
      </c>
      <c r="T291" s="98" t="s">
        <v>10</v>
      </c>
      <c r="U291" s="58">
        <v>4</v>
      </c>
      <c r="V291" s="98" t="s">
        <v>38</v>
      </c>
      <c r="W291" s="473">
        <v>6</v>
      </c>
      <c r="X291" s="98" t="s">
        <v>10</v>
      </c>
      <c r="Y291" s="58">
        <v>5</v>
      </c>
      <c r="Z291" s="98" t="s">
        <v>13</v>
      </c>
      <c r="AA291" s="474" t="s">
        <v>20</v>
      </c>
      <c r="AB291" s="475">
        <f t="shared" si="861"/>
        <v>2</v>
      </c>
      <c r="AC291" s="98" t="s">
        <v>33</v>
      </c>
      <c r="AD291" s="476" t="str">
        <f t="shared" ref="AD291" si="874">IFERROR(ROUNDDOWN(ROUND(L290*Q291,0),0)*AB291,"")</f>
        <v/>
      </c>
      <c r="AE291" s="477" t="str">
        <f t="shared" si="736"/>
        <v/>
      </c>
      <c r="AF291" s="478"/>
      <c r="AG291" s="363"/>
      <c r="AH291" s="364"/>
      <c r="AI291" s="365"/>
      <c r="AJ291" s="366"/>
      <c r="AK291" s="367"/>
      <c r="AL291" s="368"/>
      <c r="AM291" s="479" t="str">
        <f t="shared" ref="AM291" si="875">IF(AO290="","",IF(OR(Y290=4,Y291=4,Y292=4),"！加算の要件上は問題ありませんが、算定期間の終わりが令和６年５月になっていません。区分変更の場合は、「基本情報入力シート」で同じ事業所を２行に分けて記入してください。",""))</f>
        <v/>
      </c>
      <c r="AN291" s="480"/>
      <c r="AO291" s="467" t="str">
        <f>IF(K290&lt;&gt;"","P列・R列に色付け","")</f>
        <v/>
      </c>
      <c r="AX291" s="453" t="str">
        <f>G290</f>
        <v/>
      </c>
    </row>
    <row r="292" spans="1:50" ht="32.1" customHeight="1" thickBot="1">
      <c r="A292" s="1276"/>
      <c r="B292" s="1213"/>
      <c r="C292" s="1213"/>
      <c r="D292" s="1213"/>
      <c r="E292" s="1213"/>
      <c r="F292" s="1213"/>
      <c r="G292" s="1216"/>
      <c r="H292" s="1216"/>
      <c r="I292" s="1216"/>
      <c r="J292" s="1216"/>
      <c r="K292" s="1216"/>
      <c r="L292" s="1219"/>
      <c r="M292" s="481" t="s">
        <v>114</v>
      </c>
      <c r="N292" s="79"/>
      <c r="O292" s="482" t="str">
        <f>IFERROR(VLOOKUP(K290,【参考】数式用!$A$5:$J$37,MATCH(N292,【参考】数式用!$B$4:$J$4,0)+1,0),"")</f>
        <v/>
      </c>
      <c r="P292" s="77"/>
      <c r="Q292" s="482" t="str">
        <f>IFERROR(VLOOKUP(K290,【参考】数式用!$A$5:$J$37,MATCH(P292,【参考】数式用!$B$4:$J$4,0)+1,0),"")</f>
        <v/>
      </c>
      <c r="R292" s="483" t="s">
        <v>15</v>
      </c>
      <c r="S292" s="484">
        <v>6</v>
      </c>
      <c r="T292" s="485" t="s">
        <v>10</v>
      </c>
      <c r="U292" s="59">
        <v>4</v>
      </c>
      <c r="V292" s="485" t="s">
        <v>38</v>
      </c>
      <c r="W292" s="484">
        <v>6</v>
      </c>
      <c r="X292" s="485" t="s">
        <v>10</v>
      </c>
      <c r="Y292" s="59">
        <v>5</v>
      </c>
      <c r="Z292" s="485" t="s">
        <v>13</v>
      </c>
      <c r="AA292" s="486" t="s">
        <v>20</v>
      </c>
      <c r="AB292" s="487">
        <f t="shared" si="861"/>
        <v>2</v>
      </c>
      <c r="AC292" s="485" t="s">
        <v>33</v>
      </c>
      <c r="AD292" s="488" t="str">
        <f t="shared" ref="AD292" si="876">IFERROR(ROUNDDOWN(ROUND(L290*Q292,0),0)*AB292,"")</f>
        <v/>
      </c>
      <c r="AE292" s="489" t="str">
        <f t="shared" si="739"/>
        <v/>
      </c>
      <c r="AF292" s="490">
        <f t="shared" si="759"/>
        <v>0</v>
      </c>
      <c r="AG292" s="369"/>
      <c r="AH292" s="370"/>
      <c r="AI292" s="371"/>
      <c r="AJ292" s="372"/>
      <c r="AK292" s="373"/>
      <c r="AL292" s="374"/>
      <c r="AM292" s="491" t="str">
        <f t="shared" ref="AM292" si="877">IF(AO290="","",IF(OR(N290="",AND(N292="ベア加算なし",P292="ベア加算",AG292=""),AND(OR(P290="処遇加算Ⅰ",P290="処遇加算Ⅱ"),AH290=""),AND(P290="処遇加算Ⅲ",AI290=""),AND(P290="処遇加算Ⅰ",AJ290=""),AND(OR(P291="特定加算Ⅰ",P291="特定加算Ⅱ"),AK291=""),AND(P291="特定加算Ⅰ",AL291="")),"！記入が必要な欄（緑色、水色、黄色のセル）に空欄があります。空欄を埋めてください。",""))</f>
        <v/>
      </c>
      <c r="AO292" s="492" t="str">
        <f>IF(K290&lt;&gt;"","P列・R列に色付け","")</f>
        <v/>
      </c>
      <c r="AP292" s="493"/>
      <c r="AQ292" s="493"/>
      <c r="AW292" s="494"/>
      <c r="AX292" s="453" t="str">
        <f>G290</f>
        <v/>
      </c>
    </row>
    <row r="293" spans="1:50" ht="32.1" customHeight="1">
      <c r="A293" s="1274">
        <v>94</v>
      </c>
      <c r="B293" s="1211" t="str">
        <f>IF(基本情報入力シート!C147="","",基本情報入力シート!C147)</f>
        <v/>
      </c>
      <c r="C293" s="1211"/>
      <c r="D293" s="1211"/>
      <c r="E293" s="1211"/>
      <c r="F293" s="1211"/>
      <c r="G293" s="1214" t="str">
        <f>IF(基本情報入力シート!M147="","",基本情報入力シート!M147)</f>
        <v/>
      </c>
      <c r="H293" s="1214" t="str">
        <f>IF(基本情報入力シート!R147="","",基本情報入力シート!R147)</f>
        <v/>
      </c>
      <c r="I293" s="1214" t="str">
        <f>IF(基本情報入力シート!W147="","",基本情報入力シート!W147)</f>
        <v/>
      </c>
      <c r="J293" s="1214" t="str">
        <f>IF(基本情報入力シート!X147="","",基本情報入力シート!X147)</f>
        <v/>
      </c>
      <c r="K293" s="1214" t="str">
        <f>IF(基本情報入力シート!Y147="","",基本情報入力シート!Y147)</f>
        <v/>
      </c>
      <c r="L293" s="1217" t="str">
        <f>IF(基本情報入力シート!AB147="","",基本情報入力シート!AB147)</f>
        <v/>
      </c>
      <c r="M293" s="457" t="s">
        <v>132</v>
      </c>
      <c r="N293" s="75"/>
      <c r="O293" s="458" t="str">
        <f>IFERROR(VLOOKUP(K293,【参考】数式用!$A$5:$J$37,MATCH(N293,【参考】数式用!$B$4:$J$4,0)+1,0),"")</f>
        <v/>
      </c>
      <c r="P293" s="75"/>
      <c r="Q293" s="458" t="str">
        <f>IFERROR(VLOOKUP(K293,【参考】数式用!$A$5:$J$37,MATCH(P293,【参考】数式用!$B$4:$J$4,0)+1,0),"")</f>
        <v/>
      </c>
      <c r="R293" s="459" t="s">
        <v>15</v>
      </c>
      <c r="S293" s="460">
        <v>6</v>
      </c>
      <c r="T293" s="126" t="s">
        <v>10</v>
      </c>
      <c r="U293" s="39">
        <v>4</v>
      </c>
      <c r="V293" s="126" t="s">
        <v>38</v>
      </c>
      <c r="W293" s="460">
        <v>6</v>
      </c>
      <c r="X293" s="126" t="s">
        <v>10</v>
      </c>
      <c r="Y293" s="39">
        <v>5</v>
      </c>
      <c r="Z293" s="126" t="s">
        <v>13</v>
      </c>
      <c r="AA293" s="461" t="s">
        <v>20</v>
      </c>
      <c r="AB293" s="462">
        <f t="shared" si="861"/>
        <v>2</v>
      </c>
      <c r="AC293" s="126" t="s">
        <v>33</v>
      </c>
      <c r="AD293" s="463" t="str">
        <f t="shared" ref="AD293" si="878">IFERROR(ROUNDDOWN(ROUND(L293*Q293,0),0)*AB293,"")</f>
        <v/>
      </c>
      <c r="AE293" s="464" t="str">
        <f t="shared" ref="AE293" si="879">IFERROR(ROUNDDOWN(ROUND(L293*(Q293-O293),0),0)*AB293,"")</f>
        <v/>
      </c>
      <c r="AF293" s="465"/>
      <c r="AG293" s="375"/>
      <c r="AH293" s="383"/>
      <c r="AI293" s="380"/>
      <c r="AJ293" s="381"/>
      <c r="AK293" s="361"/>
      <c r="AL293" s="362"/>
      <c r="AM293" s="466" t="str">
        <f t="shared" ref="AM293" si="880">IF(AO293="","",IF(Q293&lt;O293,"！加算の要件上は問題ありませんが、令和６年３月と比較して４・５月に加算率が下がる計画になっています。",""))</f>
        <v/>
      </c>
      <c r="AO293" s="467" t="str">
        <f>IF(K293&lt;&gt;"","P列・R列に色付け","")</f>
        <v/>
      </c>
      <c r="AP293" s="468" t="str">
        <f>IFERROR(VLOOKUP(K293,【参考】数式用!$AH$2:$AI$34,2,FALSE),"")</f>
        <v/>
      </c>
      <c r="AQ293" s="470" t="str">
        <f>P293&amp;P294&amp;P295</f>
        <v/>
      </c>
      <c r="AR293" s="468" t="str">
        <f t="shared" ref="AR293" si="881">IF(AF295&lt;&gt;0,IF(AG295="○","入力済","未入力"),"")</f>
        <v/>
      </c>
      <c r="AS293" s="469" t="str">
        <f>IF(OR(P293="処遇加算Ⅰ",P293="処遇加算Ⅱ"),IF(OR(AH293="○",AH293="令和６年度中に満たす"),"入力済","未入力"),"")</f>
        <v/>
      </c>
      <c r="AT293" s="470" t="str">
        <f>IF(P293="処遇加算Ⅲ",IF(AI293="○","入力済","未入力"),"")</f>
        <v/>
      </c>
      <c r="AU293" s="468" t="str">
        <f>IF(P293="処遇加算Ⅰ",IF(OR(AJ293="○",AJ293="令和６年度中に満たす"),"入力済","未入力"),"")</f>
        <v/>
      </c>
      <c r="AV293" s="468" t="str">
        <f t="shared" ref="AV293" si="882">IF(OR(P294="特定加算Ⅰ",P294="特定加算Ⅱ"),1,"")</f>
        <v/>
      </c>
      <c r="AW293" s="453" t="str">
        <f>IF(P294="特定加算Ⅰ",IF(AL294="","未入力","入力済"),"")</f>
        <v/>
      </c>
      <c r="AX293" s="453" t="str">
        <f>G293</f>
        <v/>
      </c>
    </row>
    <row r="294" spans="1:50" ht="32.1" customHeight="1">
      <c r="A294" s="1275"/>
      <c r="B294" s="1212"/>
      <c r="C294" s="1212"/>
      <c r="D294" s="1212"/>
      <c r="E294" s="1212"/>
      <c r="F294" s="1212"/>
      <c r="G294" s="1215"/>
      <c r="H294" s="1215"/>
      <c r="I294" s="1215"/>
      <c r="J294" s="1215"/>
      <c r="K294" s="1215"/>
      <c r="L294" s="1218"/>
      <c r="M294" s="471" t="s">
        <v>121</v>
      </c>
      <c r="N294" s="76"/>
      <c r="O294" s="472" t="str">
        <f>IFERROR(VLOOKUP(K293,【参考】数式用!$A$5:$J$37,MATCH(N294,【参考】数式用!$B$4:$J$4,0)+1,0),"")</f>
        <v/>
      </c>
      <c r="P294" s="76"/>
      <c r="Q294" s="472" t="str">
        <f>IFERROR(VLOOKUP(K293,【参考】数式用!$A$5:$J$37,MATCH(P294,【参考】数式用!$B$4:$J$4,0)+1,0),"")</f>
        <v/>
      </c>
      <c r="R294" s="97" t="s">
        <v>15</v>
      </c>
      <c r="S294" s="473">
        <v>6</v>
      </c>
      <c r="T294" s="98" t="s">
        <v>10</v>
      </c>
      <c r="U294" s="58">
        <v>4</v>
      </c>
      <c r="V294" s="98" t="s">
        <v>38</v>
      </c>
      <c r="W294" s="473">
        <v>6</v>
      </c>
      <c r="X294" s="98" t="s">
        <v>10</v>
      </c>
      <c r="Y294" s="58">
        <v>5</v>
      </c>
      <c r="Z294" s="98" t="s">
        <v>13</v>
      </c>
      <c r="AA294" s="474" t="s">
        <v>20</v>
      </c>
      <c r="AB294" s="475">
        <f t="shared" si="861"/>
        <v>2</v>
      </c>
      <c r="AC294" s="98" t="s">
        <v>33</v>
      </c>
      <c r="AD294" s="476" t="str">
        <f t="shared" ref="AD294" si="883">IFERROR(ROUNDDOWN(ROUND(L293*Q294,0),0)*AB294,"")</f>
        <v/>
      </c>
      <c r="AE294" s="477" t="str">
        <f t="shared" ref="AE294" si="884">IFERROR(ROUNDDOWN(ROUND(L293*(Q294-O294),0),0)*AB294,"")</f>
        <v/>
      </c>
      <c r="AF294" s="478"/>
      <c r="AG294" s="363"/>
      <c r="AH294" s="364"/>
      <c r="AI294" s="365"/>
      <c r="AJ294" s="366"/>
      <c r="AK294" s="367"/>
      <c r="AL294" s="368"/>
      <c r="AM294" s="479" t="str">
        <f t="shared" ref="AM294" si="885">IF(AO293="","",IF(OR(Y293=4,Y294=4,Y295=4),"！加算の要件上は問題ありませんが、算定期間の終わりが令和６年５月になっていません。区分変更の場合は、「基本情報入力シート」で同じ事業所を２行に分けて記入してください。",""))</f>
        <v/>
      </c>
      <c r="AN294" s="480"/>
      <c r="AO294" s="467" t="str">
        <f>IF(K293&lt;&gt;"","P列・R列に色付け","")</f>
        <v/>
      </c>
      <c r="AX294" s="453" t="str">
        <f>G293</f>
        <v/>
      </c>
    </row>
    <row r="295" spans="1:50" ht="32.1" customHeight="1" thickBot="1">
      <c r="A295" s="1276"/>
      <c r="B295" s="1213"/>
      <c r="C295" s="1213"/>
      <c r="D295" s="1213"/>
      <c r="E295" s="1213"/>
      <c r="F295" s="1213"/>
      <c r="G295" s="1216"/>
      <c r="H295" s="1216"/>
      <c r="I295" s="1216"/>
      <c r="J295" s="1216"/>
      <c r="K295" s="1216"/>
      <c r="L295" s="1219"/>
      <c r="M295" s="481" t="s">
        <v>114</v>
      </c>
      <c r="N295" s="79"/>
      <c r="O295" s="482" t="str">
        <f>IFERROR(VLOOKUP(K293,【参考】数式用!$A$5:$J$37,MATCH(N295,【参考】数式用!$B$4:$J$4,0)+1,0),"")</f>
        <v/>
      </c>
      <c r="P295" s="77"/>
      <c r="Q295" s="482" t="str">
        <f>IFERROR(VLOOKUP(K293,【参考】数式用!$A$5:$J$37,MATCH(P295,【参考】数式用!$B$4:$J$4,0)+1,0),"")</f>
        <v/>
      </c>
      <c r="R295" s="483" t="s">
        <v>15</v>
      </c>
      <c r="S295" s="484">
        <v>6</v>
      </c>
      <c r="T295" s="485" t="s">
        <v>10</v>
      </c>
      <c r="U295" s="59">
        <v>4</v>
      </c>
      <c r="V295" s="485" t="s">
        <v>38</v>
      </c>
      <c r="W295" s="484">
        <v>6</v>
      </c>
      <c r="X295" s="485" t="s">
        <v>10</v>
      </c>
      <c r="Y295" s="59">
        <v>5</v>
      </c>
      <c r="Z295" s="485" t="s">
        <v>13</v>
      </c>
      <c r="AA295" s="486" t="s">
        <v>20</v>
      </c>
      <c r="AB295" s="487">
        <f t="shared" si="861"/>
        <v>2</v>
      </c>
      <c r="AC295" s="485" t="s">
        <v>33</v>
      </c>
      <c r="AD295" s="488" t="str">
        <f t="shared" ref="AD295" si="886">IFERROR(ROUNDDOWN(ROUND(L293*Q295,0),0)*AB295,"")</f>
        <v/>
      </c>
      <c r="AE295" s="489" t="str">
        <f t="shared" ref="AE295" si="887">IFERROR(ROUNDDOWN(ROUND(L293*(Q295-O295),0),0)*AB295,"")</f>
        <v/>
      </c>
      <c r="AF295" s="490">
        <f t="shared" si="759"/>
        <v>0</v>
      </c>
      <c r="AG295" s="369"/>
      <c r="AH295" s="370"/>
      <c r="AI295" s="371"/>
      <c r="AJ295" s="372"/>
      <c r="AK295" s="373"/>
      <c r="AL295" s="374"/>
      <c r="AM295" s="491" t="str">
        <f t="shared" ref="AM295" si="888">IF(AO293="","",IF(OR(N293="",AND(N295="ベア加算なし",P295="ベア加算",AG295=""),AND(OR(P293="処遇加算Ⅰ",P293="処遇加算Ⅱ"),AH293=""),AND(P293="処遇加算Ⅲ",AI293=""),AND(P293="処遇加算Ⅰ",AJ293=""),AND(OR(P294="特定加算Ⅰ",P294="特定加算Ⅱ"),AK294=""),AND(P294="特定加算Ⅰ",AL294="")),"！記入が必要な欄（緑色、水色、黄色のセル）に空欄があります。空欄を埋めてください。",""))</f>
        <v/>
      </c>
      <c r="AO295" s="492" t="str">
        <f>IF(K293&lt;&gt;"","P列・R列に色付け","")</f>
        <v/>
      </c>
      <c r="AP295" s="493"/>
      <c r="AQ295" s="493"/>
      <c r="AW295" s="494"/>
      <c r="AX295" s="453" t="str">
        <f>G293</f>
        <v/>
      </c>
    </row>
    <row r="296" spans="1:50" ht="32.1" customHeight="1">
      <c r="A296" s="1274">
        <v>95</v>
      </c>
      <c r="B296" s="1211" t="str">
        <f>IF(基本情報入力シート!C148="","",基本情報入力シート!C148)</f>
        <v/>
      </c>
      <c r="C296" s="1211"/>
      <c r="D296" s="1211"/>
      <c r="E296" s="1211"/>
      <c r="F296" s="1211"/>
      <c r="G296" s="1214" t="str">
        <f>IF(基本情報入力シート!M148="","",基本情報入力シート!M148)</f>
        <v/>
      </c>
      <c r="H296" s="1214" t="str">
        <f>IF(基本情報入力シート!R148="","",基本情報入力シート!R148)</f>
        <v/>
      </c>
      <c r="I296" s="1214" t="str">
        <f>IF(基本情報入力シート!W148="","",基本情報入力シート!W148)</f>
        <v/>
      </c>
      <c r="J296" s="1214" t="str">
        <f>IF(基本情報入力シート!X148="","",基本情報入力シート!X148)</f>
        <v/>
      </c>
      <c r="K296" s="1214" t="str">
        <f>IF(基本情報入力シート!Y148="","",基本情報入力シート!Y148)</f>
        <v/>
      </c>
      <c r="L296" s="1217" t="str">
        <f>IF(基本情報入力シート!AB148="","",基本情報入力シート!AB148)</f>
        <v/>
      </c>
      <c r="M296" s="457" t="s">
        <v>132</v>
      </c>
      <c r="N296" s="75"/>
      <c r="O296" s="458" t="str">
        <f>IFERROR(VLOOKUP(K296,【参考】数式用!$A$5:$J$37,MATCH(N296,【参考】数式用!$B$4:$J$4,0)+1,0),"")</f>
        <v/>
      </c>
      <c r="P296" s="75"/>
      <c r="Q296" s="458" t="str">
        <f>IFERROR(VLOOKUP(K296,【参考】数式用!$A$5:$J$37,MATCH(P296,【参考】数式用!$B$4:$J$4,0)+1,0),"")</f>
        <v/>
      </c>
      <c r="R296" s="459" t="s">
        <v>15</v>
      </c>
      <c r="S296" s="460">
        <v>6</v>
      </c>
      <c r="T296" s="126" t="s">
        <v>10</v>
      </c>
      <c r="U296" s="39">
        <v>4</v>
      </c>
      <c r="V296" s="126" t="s">
        <v>38</v>
      </c>
      <c r="W296" s="460">
        <v>6</v>
      </c>
      <c r="X296" s="126" t="s">
        <v>10</v>
      </c>
      <c r="Y296" s="39">
        <v>5</v>
      </c>
      <c r="Z296" s="126" t="s">
        <v>13</v>
      </c>
      <c r="AA296" s="461" t="s">
        <v>20</v>
      </c>
      <c r="AB296" s="462">
        <f t="shared" si="861"/>
        <v>2</v>
      </c>
      <c r="AC296" s="126" t="s">
        <v>33</v>
      </c>
      <c r="AD296" s="463" t="str">
        <f t="shared" ref="AD296" si="889">IFERROR(ROUNDDOWN(ROUND(L296*Q296,0),0)*AB296,"")</f>
        <v/>
      </c>
      <c r="AE296" s="464" t="str">
        <f t="shared" si="720"/>
        <v/>
      </c>
      <c r="AF296" s="465"/>
      <c r="AG296" s="375"/>
      <c r="AH296" s="383"/>
      <c r="AI296" s="380"/>
      <c r="AJ296" s="381"/>
      <c r="AK296" s="361"/>
      <c r="AL296" s="362"/>
      <c r="AM296" s="466" t="str">
        <f t="shared" ref="AM296" si="890">IF(AO296="","",IF(Q296&lt;O296,"！加算の要件上は問題ありませんが、令和６年３月と比較して４・５月に加算率が下がる計画になっています。",""))</f>
        <v/>
      </c>
      <c r="AO296" s="467" t="str">
        <f>IF(K296&lt;&gt;"","P列・R列に色付け","")</f>
        <v/>
      </c>
      <c r="AP296" s="468" t="str">
        <f>IFERROR(VLOOKUP(K296,【参考】数式用!$AH$2:$AI$34,2,FALSE),"")</f>
        <v/>
      </c>
      <c r="AQ296" s="470" t="str">
        <f>P296&amp;P297&amp;P298</f>
        <v/>
      </c>
      <c r="AR296" s="468" t="str">
        <f t="shared" ref="AR296" si="891">IF(AF298&lt;&gt;0,IF(AG298="○","入力済","未入力"),"")</f>
        <v/>
      </c>
      <c r="AS296" s="469" t="str">
        <f>IF(OR(P296="処遇加算Ⅰ",P296="処遇加算Ⅱ"),IF(OR(AH296="○",AH296="令和６年度中に満たす"),"入力済","未入力"),"")</f>
        <v/>
      </c>
      <c r="AT296" s="470" t="str">
        <f>IF(P296="処遇加算Ⅲ",IF(AI296="○","入力済","未入力"),"")</f>
        <v/>
      </c>
      <c r="AU296" s="468" t="str">
        <f>IF(P296="処遇加算Ⅰ",IF(OR(AJ296="○",AJ296="令和６年度中に満たす"),"入力済","未入力"),"")</f>
        <v/>
      </c>
      <c r="AV296" s="468" t="str">
        <f t="shared" ref="AV296" si="892">IF(OR(P297="特定加算Ⅰ",P297="特定加算Ⅱ"),1,"")</f>
        <v/>
      </c>
      <c r="AW296" s="453" t="str">
        <f>IF(P297="特定加算Ⅰ",IF(AL297="","未入力","入力済"),"")</f>
        <v/>
      </c>
      <c r="AX296" s="453" t="str">
        <f>G296</f>
        <v/>
      </c>
    </row>
    <row r="297" spans="1:50" ht="32.1" customHeight="1">
      <c r="A297" s="1275"/>
      <c r="B297" s="1212"/>
      <c r="C297" s="1212"/>
      <c r="D297" s="1212"/>
      <c r="E297" s="1212"/>
      <c r="F297" s="1212"/>
      <c r="G297" s="1215"/>
      <c r="H297" s="1215"/>
      <c r="I297" s="1215"/>
      <c r="J297" s="1215"/>
      <c r="K297" s="1215"/>
      <c r="L297" s="1218"/>
      <c r="M297" s="471" t="s">
        <v>121</v>
      </c>
      <c r="N297" s="76"/>
      <c r="O297" s="472" t="str">
        <f>IFERROR(VLOOKUP(K296,【参考】数式用!$A$5:$J$37,MATCH(N297,【参考】数式用!$B$4:$J$4,0)+1,0),"")</f>
        <v/>
      </c>
      <c r="P297" s="76"/>
      <c r="Q297" s="472" t="str">
        <f>IFERROR(VLOOKUP(K296,【参考】数式用!$A$5:$J$37,MATCH(P297,【参考】数式用!$B$4:$J$4,0)+1,0),"")</f>
        <v/>
      </c>
      <c r="R297" s="97" t="s">
        <v>15</v>
      </c>
      <c r="S297" s="473">
        <v>6</v>
      </c>
      <c r="T297" s="98" t="s">
        <v>10</v>
      </c>
      <c r="U297" s="58">
        <v>4</v>
      </c>
      <c r="V297" s="98" t="s">
        <v>38</v>
      </c>
      <c r="W297" s="473">
        <v>6</v>
      </c>
      <c r="X297" s="98" t="s">
        <v>10</v>
      </c>
      <c r="Y297" s="58">
        <v>5</v>
      </c>
      <c r="Z297" s="98" t="s">
        <v>13</v>
      </c>
      <c r="AA297" s="474" t="s">
        <v>20</v>
      </c>
      <c r="AB297" s="475">
        <f t="shared" si="861"/>
        <v>2</v>
      </c>
      <c r="AC297" s="98" t="s">
        <v>33</v>
      </c>
      <c r="AD297" s="476" t="str">
        <f t="shared" ref="AD297" si="893">IFERROR(ROUNDDOWN(ROUND(L296*Q297,0),0)*AB297,"")</f>
        <v/>
      </c>
      <c r="AE297" s="477" t="str">
        <f t="shared" si="725"/>
        <v/>
      </c>
      <c r="AF297" s="478"/>
      <c r="AG297" s="363"/>
      <c r="AH297" s="364"/>
      <c r="AI297" s="365"/>
      <c r="AJ297" s="366"/>
      <c r="AK297" s="367"/>
      <c r="AL297" s="368"/>
      <c r="AM297" s="479" t="str">
        <f t="shared" ref="AM297" si="894">IF(AO296="","",IF(OR(Y296=4,Y297=4,Y298=4),"！加算の要件上は問題ありませんが、算定期間の終わりが令和６年５月になっていません。区分変更の場合は、「基本情報入力シート」で同じ事業所を２行に分けて記入してください。",""))</f>
        <v/>
      </c>
      <c r="AN297" s="480"/>
      <c r="AO297" s="467" t="str">
        <f>IF(K296&lt;&gt;"","P列・R列に色付け","")</f>
        <v/>
      </c>
      <c r="AX297" s="453" t="str">
        <f>G296</f>
        <v/>
      </c>
    </row>
    <row r="298" spans="1:50" ht="32.1" customHeight="1" thickBot="1">
      <c r="A298" s="1276"/>
      <c r="B298" s="1213"/>
      <c r="C298" s="1213"/>
      <c r="D298" s="1213"/>
      <c r="E298" s="1213"/>
      <c r="F298" s="1213"/>
      <c r="G298" s="1216"/>
      <c r="H298" s="1216"/>
      <c r="I298" s="1216"/>
      <c r="J298" s="1216"/>
      <c r="K298" s="1216"/>
      <c r="L298" s="1219"/>
      <c r="M298" s="481" t="s">
        <v>114</v>
      </c>
      <c r="N298" s="79"/>
      <c r="O298" s="482" t="str">
        <f>IFERROR(VLOOKUP(K296,【参考】数式用!$A$5:$J$37,MATCH(N298,【参考】数式用!$B$4:$J$4,0)+1,0),"")</f>
        <v/>
      </c>
      <c r="P298" s="77"/>
      <c r="Q298" s="482" t="str">
        <f>IFERROR(VLOOKUP(K296,【参考】数式用!$A$5:$J$37,MATCH(P298,【参考】数式用!$B$4:$J$4,0)+1,0),"")</f>
        <v/>
      </c>
      <c r="R298" s="483" t="s">
        <v>15</v>
      </c>
      <c r="S298" s="484">
        <v>6</v>
      </c>
      <c r="T298" s="485" t="s">
        <v>10</v>
      </c>
      <c r="U298" s="59">
        <v>4</v>
      </c>
      <c r="V298" s="485" t="s">
        <v>38</v>
      </c>
      <c r="W298" s="484">
        <v>6</v>
      </c>
      <c r="X298" s="485" t="s">
        <v>10</v>
      </c>
      <c r="Y298" s="59">
        <v>5</v>
      </c>
      <c r="Z298" s="485" t="s">
        <v>13</v>
      </c>
      <c r="AA298" s="486" t="s">
        <v>20</v>
      </c>
      <c r="AB298" s="487">
        <f t="shared" si="861"/>
        <v>2</v>
      </c>
      <c r="AC298" s="485" t="s">
        <v>33</v>
      </c>
      <c r="AD298" s="488" t="str">
        <f t="shared" ref="AD298" si="895">IFERROR(ROUNDDOWN(ROUND(L296*Q298,0),0)*AB298,"")</f>
        <v/>
      </c>
      <c r="AE298" s="489" t="str">
        <f t="shared" si="728"/>
        <v/>
      </c>
      <c r="AF298" s="490">
        <f t="shared" si="759"/>
        <v>0</v>
      </c>
      <c r="AG298" s="369"/>
      <c r="AH298" s="370"/>
      <c r="AI298" s="371"/>
      <c r="AJ298" s="372"/>
      <c r="AK298" s="373"/>
      <c r="AL298" s="374"/>
      <c r="AM298" s="491" t="str">
        <f t="shared" ref="AM298" si="896">IF(AO296="","",IF(OR(N296="",AND(N298="ベア加算なし",P298="ベア加算",AG298=""),AND(OR(P296="処遇加算Ⅰ",P296="処遇加算Ⅱ"),AH296=""),AND(P296="処遇加算Ⅲ",AI296=""),AND(P296="処遇加算Ⅰ",AJ296=""),AND(OR(P297="特定加算Ⅰ",P297="特定加算Ⅱ"),AK297=""),AND(P297="特定加算Ⅰ",AL297="")),"！記入が必要な欄（緑色、水色、黄色のセル）に空欄があります。空欄を埋めてください。",""))</f>
        <v/>
      </c>
      <c r="AO298" s="492" t="str">
        <f>IF(K296&lt;&gt;"","P列・R列に色付け","")</f>
        <v/>
      </c>
      <c r="AP298" s="493"/>
      <c r="AQ298" s="493"/>
      <c r="AW298" s="494"/>
      <c r="AX298" s="453" t="str">
        <f>G296</f>
        <v/>
      </c>
    </row>
    <row r="299" spans="1:50" ht="32.1" customHeight="1">
      <c r="A299" s="1274">
        <v>96</v>
      </c>
      <c r="B299" s="1211" t="str">
        <f>IF(基本情報入力シート!C149="","",基本情報入力シート!C149)</f>
        <v/>
      </c>
      <c r="C299" s="1211"/>
      <c r="D299" s="1211"/>
      <c r="E299" s="1211"/>
      <c r="F299" s="1211"/>
      <c r="G299" s="1214" t="str">
        <f>IF(基本情報入力シート!M149="","",基本情報入力シート!M149)</f>
        <v/>
      </c>
      <c r="H299" s="1214" t="str">
        <f>IF(基本情報入力シート!R149="","",基本情報入力シート!R149)</f>
        <v/>
      </c>
      <c r="I299" s="1214" t="str">
        <f>IF(基本情報入力シート!W149="","",基本情報入力シート!W149)</f>
        <v/>
      </c>
      <c r="J299" s="1214" t="str">
        <f>IF(基本情報入力シート!X149="","",基本情報入力シート!X149)</f>
        <v/>
      </c>
      <c r="K299" s="1214" t="str">
        <f>IF(基本情報入力シート!Y149="","",基本情報入力シート!Y149)</f>
        <v/>
      </c>
      <c r="L299" s="1217" t="str">
        <f>IF(基本情報入力シート!AB149="","",基本情報入力シート!AB149)</f>
        <v/>
      </c>
      <c r="M299" s="457" t="s">
        <v>132</v>
      </c>
      <c r="N299" s="75"/>
      <c r="O299" s="458" t="str">
        <f>IFERROR(VLOOKUP(K299,【参考】数式用!$A$5:$J$37,MATCH(N299,【参考】数式用!$B$4:$J$4,0)+1,0),"")</f>
        <v/>
      </c>
      <c r="P299" s="75"/>
      <c r="Q299" s="458" t="str">
        <f>IFERROR(VLOOKUP(K299,【参考】数式用!$A$5:$J$37,MATCH(P299,【参考】数式用!$B$4:$J$4,0)+1,0),"")</f>
        <v/>
      </c>
      <c r="R299" s="459" t="s">
        <v>15</v>
      </c>
      <c r="S299" s="460">
        <v>6</v>
      </c>
      <c r="T299" s="126" t="s">
        <v>10</v>
      </c>
      <c r="U299" s="39">
        <v>4</v>
      </c>
      <c r="V299" s="126" t="s">
        <v>38</v>
      </c>
      <c r="W299" s="460">
        <v>6</v>
      </c>
      <c r="X299" s="126" t="s">
        <v>10</v>
      </c>
      <c r="Y299" s="39">
        <v>5</v>
      </c>
      <c r="Z299" s="126" t="s">
        <v>13</v>
      </c>
      <c r="AA299" s="461" t="s">
        <v>20</v>
      </c>
      <c r="AB299" s="462">
        <f t="shared" si="861"/>
        <v>2</v>
      </c>
      <c r="AC299" s="126" t="s">
        <v>33</v>
      </c>
      <c r="AD299" s="463" t="str">
        <f t="shared" ref="AD299" si="897">IFERROR(ROUNDDOWN(ROUND(L299*Q299,0),0)*AB299,"")</f>
        <v/>
      </c>
      <c r="AE299" s="464" t="str">
        <f t="shared" si="731"/>
        <v/>
      </c>
      <c r="AF299" s="465"/>
      <c r="AG299" s="375"/>
      <c r="AH299" s="383"/>
      <c r="AI299" s="380"/>
      <c r="AJ299" s="381"/>
      <c r="AK299" s="361"/>
      <c r="AL299" s="362"/>
      <c r="AM299" s="466" t="str">
        <f t="shared" ref="AM299" si="898">IF(AO299="","",IF(Q299&lt;O299,"！加算の要件上は問題ありませんが、令和６年３月と比較して４・５月に加算率が下がる計画になっています。",""))</f>
        <v/>
      </c>
      <c r="AO299" s="467" t="str">
        <f>IF(K299&lt;&gt;"","P列・R列に色付け","")</f>
        <v/>
      </c>
      <c r="AP299" s="468" t="str">
        <f>IFERROR(VLOOKUP(K299,【参考】数式用!$AH$2:$AI$34,2,FALSE),"")</f>
        <v/>
      </c>
      <c r="AQ299" s="470" t="str">
        <f>P299&amp;P300&amp;P301</f>
        <v/>
      </c>
      <c r="AR299" s="468" t="str">
        <f t="shared" ref="AR299" si="899">IF(AF301&lt;&gt;0,IF(AG301="○","入力済","未入力"),"")</f>
        <v/>
      </c>
      <c r="AS299" s="469" t="str">
        <f>IF(OR(P299="処遇加算Ⅰ",P299="処遇加算Ⅱ"),IF(OR(AH299="○",AH299="令和６年度中に満たす"),"入力済","未入力"),"")</f>
        <v/>
      </c>
      <c r="AT299" s="470" t="str">
        <f>IF(P299="処遇加算Ⅲ",IF(AI299="○","入力済","未入力"),"")</f>
        <v/>
      </c>
      <c r="AU299" s="468" t="str">
        <f>IF(P299="処遇加算Ⅰ",IF(OR(AJ299="○",AJ299="令和６年度中に満たす"),"入力済","未入力"),"")</f>
        <v/>
      </c>
      <c r="AV299" s="468" t="str">
        <f t="shared" ref="AV299" si="900">IF(OR(P300="特定加算Ⅰ",P300="特定加算Ⅱ"),1,"")</f>
        <v/>
      </c>
      <c r="AW299" s="453" t="str">
        <f>IF(P300="特定加算Ⅰ",IF(AL300="","未入力","入力済"),"")</f>
        <v/>
      </c>
      <c r="AX299" s="453" t="str">
        <f>G299</f>
        <v/>
      </c>
    </row>
    <row r="300" spans="1:50" ht="32.1" customHeight="1">
      <c r="A300" s="1275"/>
      <c r="B300" s="1212"/>
      <c r="C300" s="1212"/>
      <c r="D300" s="1212"/>
      <c r="E300" s="1212"/>
      <c r="F300" s="1212"/>
      <c r="G300" s="1215"/>
      <c r="H300" s="1215"/>
      <c r="I300" s="1215"/>
      <c r="J300" s="1215"/>
      <c r="K300" s="1215"/>
      <c r="L300" s="1218"/>
      <c r="M300" s="471" t="s">
        <v>121</v>
      </c>
      <c r="N300" s="76"/>
      <c r="O300" s="472" t="str">
        <f>IFERROR(VLOOKUP(K299,【参考】数式用!$A$5:$J$37,MATCH(N300,【参考】数式用!$B$4:$J$4,0)+1,0),"")</f>
        <v/>
      </c>
      <c r="P300" s="76"/>
      <c r="Q300" s="472" t="str">
        <f>IFERROR(VLOOKUP(K299,【参考】数式用!$A$5:$J$37,MATCH(P300,【参考】数式用!$B$4:$J$4,0)+1,0),"")</f>
        <v/>
      </c>
      <c r="R300" s="97" t="s">
        <v>15</v>
      </c>
      <c r="S300" s="473">
        <v>6</v>
      </c>
      <c r="T300" s="98" t="s">
        <v>10</v>
      </c>
      <c r="U300" s="58">
        <v>4</v>
      </c>
      <c r="V300" s="98" t="s">
        <v>38</v>
      </c>
      <c r="W300" s="473">
        <v>6</v>
      </c>
      <c r="X300" s="98" t="s">
        <v>10</v>
      </c>
      <c r="Y300" s="58">
        <v>5</v>
      </c>
      <c r="Z300" s="98" t="s">
        <v>13</v>
      </c>
      <c r="AA300" s="474" t="s">
        <v>20</v>
      </c>
      <c r="AB300" s="475">
        <f t="shared" si="861"/>
        <v>2</v>
      </c>
      <c r="AC300" s="98" t="s">
        <v>33</v>
      </c>
      <c r="AD300" s="476" t="str">
        <f t="shared" ref="AD300" si="901">IFERROR(ROUNDDOWN(ROUND(L299*Q300,0),0)*AB300,"")</f>
        <v/>
      </c>
      <c r="AE300" s="477" t="str">
        <f t="shared" si="736"/>
        <v/>
      </c>
      <c r="AF300" s="478"/>
      <c r="AG300" s="363"/>
      <c r="AH300" s="364"/>
      <c r="AI300" s="365"/>
      <c r="AJ300" s="366"/>
      <c r="AK300" s="367"/>
      <c r="AL300" s="368"/>
      <c r="AM300" s="479" t="str">
        <f t="shared" ref="AM300" si="902">IF(AO299="","",IF(OR(Y299=4,Y300=4,Y301=4),"！加算の要件上は問題ありませんが、算定期間の終わりが令和６年５月になっていません。区分変更の場合は、「基本情報入力シート」で同じ事業所を２行に分けて記入してください。",""))</f>
        <v/>
      </c>
      <c r="AN300" s="480"/>
      <c r="AO300" s="467" t="str">
        <f>IF(K299&lt;&gt;"","P列・R列に色付け","")</f>
        <v/>
      </c>
      <c r="AX300" s="453" t="str">
        <f>G299</f>
        <v/>
      </c>
    </row>
    <row r="301" spans="1:50" ht="32.1" customHeight="1" thickBot="1">
      <c r="A301" s="1276"/>
      <c r="B301" s="1213"/>
      <c r="C301" s="1213"/>
      <c r="D301" s="1213"/>
      <c r="E301" s="1213"/>
      <c r="F301" s="1213"/>
      <c r="G301" s="1216"/>
      <c r="H301" s="1216"/>
      <c r="I301" s="1216"/>
      <c r="J301" s="1216"/>
      <c r="K301" s="1216"/>
      <c r="L301" s="1219"/>
      <c r="M301" s="481" t="s">
        <v>114</v>
      </c>
      <c r="N301" s="79"/>
      <c r="O301" s="482" t="str">
        <f>IFERROR(VLOOKUP(K299,【参考】数式用!$A$5:$J$37,MATCH(N301,【参考】数式用!$B$4:$J$4,0)+1,0),"")</f>
        <v/>
      </c>
      <c r="P301" s="77"/>
      <c r="Q301" s="482" t="str">
        <f>IFERROR(VLOOKUP(K299,【参考】数式用!$A$5:$J$37,MATCH(P301,【参考】数式用!$B$4:$J$4,0)+1,0),"")</f>
        <v/>
      </c>
      <c r="R301" s="483" t="s">
        <v>15</v>
      </c>
      <c r="S301" s="484">
        <v>6</v>
      </c>
      <c r="T301" s="485" t="s">
        <v>10</v>
      </c>
      <c r="U301" s="59">
        <v>4</v>
      </c>
      <c r="V301" s="485" t="s">
        <v>38</v>
      </c>
      <c r="W301" s="484">
        <v>6</v>
      </c>
      <c r="X301" s="485" t="s">
        <v>10</v>
      </c>
      <c r="Y301" s="59">
        <v>5</v>
      </c>
      <c r="Z301" s="485" t="s">
        <v>13</v>
      </c>
      <c r="AA301" s="486" t="s">
        <v>20</v>
      </c>
      <c r="AB301" s="487">
        <f t="shared" si="861"/>
        <v>2</v>
      </c>
      <c r="AC301" s="485" t="s">
        <v>33</v>
      </c>
      <c r="AD301" s="488" t="str">
        <f t="shared" ref="AD301" si="903">IFERROR(ROUNDDOWN(ROUND(L299*Q301,0),0)*AB301,"")</f>
        <v/>
      </c>
      <c r="AE301" s="489" t="str">
        <f t="shared" si="739"/>
        <v/>
      </c>
      <c r="AF301" s="490">
        <f t="shared" si="759"/>
        <v>0</v>
      </c>
      <c r="AG301" s="369"/>
      <c r="AH301" s="370"/>
      <c r="AI301" s="371"/>
      <c r="AJ301" s="372"/>
      <c r="AK301" s="373"/>
      <c r="AL301" s="374"/>
      <c r="AM301" s="491" t="str">
        <f t="shared" ref="AM301" si="904">IF(AO299="","",IF(OR(N299="",AND(N301="ベア加算なし",P301="ベア加算",AG301=""),AND(OR(P299="処遇加算Ⅰ",P299="処遇加算Ⅱ"),AH299=""),AND(P299="処遇加算Ⅲ",AI299=""),AND(P299="処遇加算Ⅰ",AJ299=""),AND(OR(P300="特定加算Ⅰ",P300="特定加算Ⅱ"),AK300=""),AND(P300="特定加算Ⅰ",AL300="")),"！記入が必要な欄（緑色、水色、黄色のセル）に空欄があります。空欄を埋めてください。",""))</f>
        <v/>
      </c>
      <c r="AO301" s="492" t="str">
        <f>IF(K299&lt;&gt;"","P列・R列に色付け","")</f>
        <v/>
      </c>
      <c r="AP301" s="493"/>
      <c r="AQ301" s="493"/>
      <c r="AW301" s="494"/>
      <c r="AX301" s="453" t="str">
        <f>G299</f>
        <v/>
      </c>
    </row>
    <row r="302" spans="1:50" ht="32.1" customHeight="1">
      <c r="A302" s="1274">
        <v>97</v>
      </c>
      <c r="B302" s="1211" t="str">
        <f>IF(基本情報入力シート!C150="","",基本情報入力シート!C150)</f>
        <v/>
      </c>
      <c r="C302" s="1211"/>
      <c r="D302" s="1211"/>
      <c r="E302" s="1211"/>
      <c r="F302" s="1211"/>
      <c r="G302" s="1214" t="str">
        <f>IF(基本情報入力シート!M150="","",基本情報入力シート!M150)</f>
        <v/>
      </c>
      <c r="H302" s="1214" t="str">
        <f>IF(基本情報入力シート!R150="","",基本情報入力シート!R150)</f>
        <v/>
      </c>
      <c r="I302" s="1214" t="str">
        <f>IF(基本情報入力シート!W150="","",基本情報入力シート!W150)</f>
        <v/>
      </c>
      <c r="J302" s="1214" t="str">
        <f>IF(基本情報入力シート!X150="","",基本情報入力シート!X150)</f>
        <v/>
      </c>
      <c r="K302" s="1214" t="str">
        <f>IF(基本情報入力シート!Y150="","",基本情報入力シート!Y150)</f>
        <v/>
      </c>
      <c r="L302" s="1217" t="str">
        <f>IF(基本情報入力シート!AB150="","",基本情報入力シート!AB150)</f>
        <v/>
      </c>
      <c r="M302" s="457" t="s">
        <v>132</v>
      </c>
      <c r="N302" s="75"/>
      <c r="O302" s="458" t="str">
        <f>IFERROR(VLOOKUP(K302,【参考】数式用!$A$5:$J$37,MATCH(N302,【参考】数式用!$B$4:$J$4,0)+1,0),"")</f>
        <v/>
      </c>
      <c r="P302" s="75"/>
      <c r="Q302" s="458" t="str">
        <f>IFERROR(VLOOKUP(K302,【参考】数式用!$A$5:$J$37,MATCH(P302,【参考】数式用!$B$4:$J$4,0)+1,0),"")</f>
        <v/>
      </c>
      <c r="R302" s="459" t="s">
        <v>15</v>
      </c>
      <c r="S302" s="460">
        <v>6</v>
      </c>
      <c r="T302" s="126" t="s">
        <v>10</v>
      </c>
      <c r="U302" s="39">
        <v>4</v>
      </c>
      <c r="V302" s="126" t="s">
        <v>38</v>
      </c>
      <c r="W302" s="460">
        <v>6</v>
      </c>
      <c r="X302" s="126" t="s">
        <v>10</v>
      </c>
      <c r="Y302" s="39">
        <v>5</v>
      </c>
      <c r="Z302" s="126" t="s">
        <v>13</v>
      </c>
      <c r="AA302" s="461" t="s">
        <v>20</v>
      </c>
      <c r="AB302" s="462">
        <f t="shared" si="861"/>
        <v>2</v>
      </c>
      <c r="AC302" s="126" t="s">
        <v>33</v>
      </c>
      <c r="AD302" s="463" t="str">
        <f t="shared" ref="AD302" si="905">IFERROR(ROUNDDOWN(ROUND(L302*Q302,0),0)*AB302,"")</f>
        <v/>
      </c>
      <c r="AE302" s="464" t="str">
        <f t="shared" ref="AE302" si="906">IFERROR(ROUNDDOWN(ROUND(L302*(Q302-O302),0),0)*AB302,"")</f>
        <v/>
      </c>
      <c r="AF302" s="465"/>
      <c r="AG302" s="375"/>
      <c r="AH302" s="383"/>
      <c r="AI302" s="380"/>
      <c r="AJ302" s="381"/>
      <c r="AK302" s="361"/>
      <c r="AL302" s="362"/>
      <c r="AM302" s="466" t="str">
        <f t="shared" ref="AM302" si="907">IF(AO302="","",IF(Q302&lt;O302,"！加算の要件上は問題ありませんが、令和６年３月と比較して４・５月に加算率が下がる計画になっています。",""))</f>
        <v/>
      </c>
      <c r="AO302" s="467" t="str">
        <f>IF(K302&lt;&gt;"","P列・R列に色付け","")</f>
        <v/>
      </c>
      <c r="AP302" s="468" t="str">
        <f>IFERROR(VLOOKUP(K302,【参考】数式用!$AH$2:$AI$34,2,FALSE),"")</f>
        <v/>
      </c>
      <c r="AQ302" s="470" t="str">
        <f>P302&amp;P303&amp;P304</f>
        <v/>
      </c>
      <c r="AR302" s="468" t="str">
        <f t="shared" ref="AR302" si="908">IF(AF304&lt;&gt;0,IF(AG304="○","入力済","未入力"),"")</f>
        <v/>
      </c>
      <c r="AS302" s="469" t="str">
        <f>IF(OR(P302="処遇加算Ⅰ",P302="処遇加算Ⅱ"),IF(OR(AH302="○",AH302="令和６年度中に満たす"),"入力済","未入力"),"")</f>
        <v/>
      </c>
      <c r="AT302" s="470" t="str">
        <f>IF(P302="処遇加算Ⅲ",IF(AI302="○","入力済","未入力"),"")</f>
        <v/>
      </c>
      <c r="AU302" s="468" t="str">
        <f>IF(P302="処遇加算Ⅰ",IF(OR(AJ302="○",AJ302="令和６年度中に満たす"),"入力済","未入力"),"")</f>
        <v/>
      </c>
      <c r="AV302" s="468" t="str">
        <f t="shared" ref="AV302" si="909">IF(OR(P303="特定加算Ⅰ",P303="特定加算Ⅱ"),1,"")</f>
        <v/>
      </c>
      <c r="AW302" s="453" t="str">
        <f>IF(P303="特定加算Ⅰ",IF(AL303="","未入力","入力済"),"")</f>
        <v/>
      </c>
      <c r="AX302" s="453" t="str">
        <f>G302</f>
        <v/>
      </c>
    </row>
    <row r="303" spans="1:50" ht="32.1" customHeight="1">
      <c r="A303" s="1275"/>
      <c r="B303" s="1212"/>
      <c r="C303" s="1212"/>
      <c r="D303" s="1212"/>
      <c r="E303" s="1212"/>
      <c r="F303" s="1212"/>
      <c r="G303" s="1215"/>
      <c r="H303" s="1215"/>
      <c r="I303" s="1215"/>
      <c r="J303" s="1215"/>
      <c r="K303" s="1215"/>
      <c r="L303" s="1218"/>
      <c r="M303" s="471" t="s">
        <v>121</v>
      </c>
      <c r="N303" s="76"/>
      <c r="O303" s="472" t="str">
        <f>IFERROR(VLOOKUP(K302,【参考】数式用!$A$5:$J$37,MATCH(N303,【参考】数式用!$B$4:$J$4,0)+1,0),"")</f>
        <v/>
      </c>
      <c r="P303" s="76"/>
      <c r="Q303" s="472" t="str">
        <f>IFERROR(VLOOKUP(K302,【参考】数式用!$A$5:$J$37,MATCH(P303,【参考】数式用!$B$4:$J$4,0)+1,0),"")</f>
        <v/>
      </c>
      <c r="R303" s="97" t="s">
        <v>15</v>
      </c>
      <c r="S303" s="473">
        <v>6</v>
      </c>
      <c r="T303" s="98" t="s">
        <v>10</v>
      </c>
      <c r="U303" s="58">
        <v>4</v>
      </c>
      <c r="V303" s="98" t="s">
        <v>38</v>
      </c>
      <c r="W303" s="473">
        <v>6</v>
      </c>
      <c r="X303" s="98" t="s">
        <v>10</v>
      </c>
      <c r="Y303" s="58">
        <v>5</v>
      </c>
      <c r="Z303" s="98" t="s">
        <v>13</v>
      </c>
      <c r="AA303" s="474" t="s">
        <v>20</v>
      </c>
      <c r="AB303" s="475">
        <f t="shared" si="861"/>
        <v>2</v>
      </c>
      <c r="AC303" s="98" t="s">
        <v>33</v>
      </c>
      <c r="AD303" s="476" t="str">
        <f t="shared" ref="AD303" si="910">IFERROR(ROUNDDOWN(ROUND(L302*Q303,0),0)*AB303,"")</f>
        <v/>
      </c>
      <c r="AE303" s="477" t="str">
        <f t="shared" ref="AE303" si="911">IFERROR(ROUNDDOWN(ROUND(L302*(Q303-O303),0),0)*AB303,"")</f>
        <v/>
      </c>
      <c r="AF303" s="478"/>
      <c r="AG303" s="363"/>
      <c r="AH303" s="364"/>
      <c r="AI303" s="365"/>
      <c r="AJ303" s="366"/>
      <c r="AK303" s="367"/>
      <c r="AL303" s="368"/>
      <c r="AM303" s="479" t="str">
        <f t="shared" ref="AM303" si="912">IF(AO302="","",IF(OR(Y302=4,Y303=4,Y304=4),"！加算の要件上は問題ありませんが、算定期間の終わりが令和６年５月になっていません。区分変更の場合は、「基本情報入力シート」で同じ事業所を２行に分けて記入してください。",""))</f>
        <v/>
      </c>
      <c r="AN303" s="480"/>
      <c r="AO303" s="467" t="str">
        <f>IF(K302&lt;&gt;"","P列・R列に色付け","")</f>
        <v/>
      </c>
      <c r="AX303" s="453" t="str">
        <f>G302</f>
        <v/>
      </c>
    </row>
    <row r="304" spans="1:50" ht="32.1" customHeight="1" thickBot="1">
      <c r="A304" s="1276"/>
      <c r="B304" s="1213"/>
      <c r="C304" s="1213"/>
      <c r="D304" s="1213"/>
      <c r="E304" s="1213"/>
      <c r="F304" s="1213"/>
      <c r="G304" s="1216"/>
      <c r="H304" s="1216"/>
      <c r="I304" s="1216"/>
      <c r="J304" s="1216"/>
      <c r="K304" s="1216"/>
      <c r="L304" s="1219"/>
      <c r="M304" s="481" t="s">
        <v>114</v>
      </c>
      <c r="N304" s="79"/>
      <c r="O304" s="482" t="str">
        <f>IFERROR(VLOOKUP(K302,【参考】数式用!$A$5:$J$37,MATCH(N304,【参考】数式用!$B$4:$J$4,0)+1,0),"")</f>
        <v/>
      </c>
      <c r="P304" s="77"/>
      <c r="Q304" s="482" t="str">
        <f>IFERROR(VLOOKUP(K302,【参考】数式用!$A$5:$J$37,MATCH(P304,【参考】数式用!$B$4:$J$4,0)+1,0),"")</f>
        <v/>
      </c>
      <c r="R304" s="483" t="s">
        <v>15</v>
      </c>
      <c r="S304" s="484">
        <v>6</v>
      </c>
      <c r="T304" s="485" t="s">
        <v>10</v>
      </c>
      <c r="U304" s="59">
        <v>4</v>
      </c>
      <c r="V304" s="485" t="s">
        <v>38</v>
      </c>
      <c r="W304" s="484">
        <v>6</v>
      </c>
      <c r="X304" s="485" t="s">
        <v>10</v>
      </c>
      <c r="Y304" s="59">
        <v>5</v>
      </c>
      <c r="Z304" s="485" t="s">
        <v>13</v>
      </c>
      <c r="AA304" s="486" t="s">
        <v>20</v>
      </c>
      <c r="AB304" s="487">
        <f t="shared" si="861"/>
        <v>2</v>
      </c>
      <c r="AC304" s="485" t="s">
        <v>33</v>
      </c>
      <c r="AD304" s="488" t="str">
        <f t="shared" ref="AD304" si="913">IFERROR(ROUNDDOWN(ROUND(L302*Q304,0),0)*AB304,"")</f>
        <v/>
      </c>
      <c r="AE304" s="489" t="str">
        <f t="shared" ref="AE304" si="914">IFERROR(ROUNDDOWN(ROUND(L302*(Q304-O304),0),0)*AB304,"")</f>
        <v/>
      </c>
      <c r="AF304" s="490">
        <f t="shared" si="759"/>
        <v>0</v>
      </c>
      <c r="AG304" s="369"/>
      <c r="AH304" s="370"/>
      <c r="AI304" s="371"/>
      <c r="AJ304" s="372"/>
      <c r="AK304" s="373"/>
      <c r="AL304" s="374"/>
      <c r="AM304" s="491" t="str">
        <f t="shared" ref="AM304" si="915">IF(AO302="","",IF(OR(N302="",AND(N304="ベア加算なし",P304="ベア加算",AG304=""),AND(OR(P302="処遇加算Ⅰ",P302="処遇加算Ⅱ"),AH302=""),AND(P302="処遇加算Ⅲ",AI302=""),AND(P302="処遇加算Ⅰ",AJ302=""),AND(OR(P303="特定加算Ⅰ",P303="特定加算Ⅱ"),AK303=""),AND(P303="特定加算Ⅰ",AL303="")),"！記入が必要な欄（緑色、水色、黄色のセル）に空欄があります。空欄を埋めてください。",""))</f>
        <v/>
      </c>
      <c r="AO304" s="492" t="str">
        <f>IF(K302&lt;&gt;"","P列・R列に色付け","")</f>
        <v/>
      </c>
      <c r="AP304" s="493"/>
      <c r="AQ304" s="493"/>
      <c r="AW304" s="494"/>
      <c r="AX304" s="453" t="str">
        <f>G302</f>
        <v/>
      </c>
    </row>
    <row r="305" spans="1:50" ht="32.1" customHeight="1">
      <c r="A305" s="1274">
        <v>98</v>
      </c>
      <c r="B305" s="1211" t="str">
        <f>IF(基本情報入力シート!C151="","",基本情報入力シート!C151)</f>
        <v/>
      </c>
      <c r="C305" s="1211"/>
      <c r="D305" s="1211"/>
      <c r="E305" s="1211"/>
      <c r="F305" s="1211"/>
      <c r="G305" s="1214" t="str">
        <f>IF(基本情報入力シート!M151="","",基本情報入力シート!M151)</f>
        <v/>
      </c>
      <c r="H305" s="1214" t="str">
        <f>IF(基本情報入力シート!R151="","",基本情報入力シート!R151)</f>
        <v/>
      </c>
      <c r="I305" s="1214" t="str">
        <f>IF(基本情報入力シート!W151="","",基本情報入力シート!W151)</f>
        <v/>
      </c>
      <c r="J305" s="1214" t="str">
        <f>IF(基本情報入力シート!X151="","",基本情報入力シート!X151)</f>
        <v/>
      </c>
      <c r="K305" s="1214" t="str">
        <f>IF(基本情報入力シート!Y151="","",基本情報入力シート!Y151)</f>
        <v/>
      </c>
      <c r="L305" s="1217" t="str">
        <f>IF(基本情報入力シート!AB151="","",基本情報入力シート!AB151)</f>
        <v/>
      </c>
      <c r="M305" s="457" t="s">
        <v>132</v>
      </c>
      <c r="N305" s="75"/>
      <c r="O305" s="458" t="str">
        <f>IFERROR(VLOOKUP(K305,【参考】数式用!$A$5:$J$37,MATCH(N305,【参考】数式用!$B$4:$J$4,0)+1,0),"")</f>
        <v/>
      </c>
      <c r="P305" s="75"/>
      <c r="Q305" s="458" t="str">
        <f>IFERROR(VLOOKUP(K305,【参考】数式用!$A$5:$J$37,MATCH(P305,【参考】数式用!$B$4:$J$4,0)+1,0),"")</f>
        <v/>
      </c>
      <c r="R305" s="459" t="s">
        <v>15</v>
      </c>
      <c r="S305" s="460">
        <v>6</v>
      </c>
      <c r="T305" s="126" t="s">
        <v>10</v>
      </c>
      <c r="U305" s="39">
        <v>4</v>
      </c>
      <c r="V305" s="126" t="s">
        <v>38</v>
      </c>
      <c r="W305" s="460">
        <v>6</v>
      </c>
      <c r="X305" s="126" t="s">
        <v>10</v>
      </c>
      <c r="Y305" s="39">
        <v>5</v>
      </c>
      <c r="Z305" s="126" t="s">
        <v>13</v>
      </c>
      <c r="AA305" s="461" t="s">
        <v>20</v>
      </c>
      <c r="AB305" s="462">
        <f t="shared" si="861"/>
        <v>2</v>
      </c>
      <c r="AC305" s="126" t="s">
        <v>33</v>
      </c>
      <c r="AD305" s="463" t="str">
        <f t="shared" ref="AD305" si="916">IFERROR(ROUNDDOWN(ROUND(L305*Q305,0),0)*AB305,"")</f>
        <v/>
      </c>
      <c r="AE305" s="464" t="str">
        <f t="shared" si="720"/>
        <v/>
      </c>
      <c r="AF305" s="465"/>
      <c r="AG305" s="375"/>
      <c r="AH305" s="383"/>
      <c r="AI305" s="380"/>
      <c r="AJ305" s="381"/>
      <c r="AK305" s="361"/>
      <c r="AL305" s="362"/>
      <c r="AM305" s="466" t="str">
        <f t="shared" ref="AM305" si="917">IF(AO305="","",IF(Q305&lt;O305,"！加算の要件上は問題ありませんが、令和６年３月と比較して４・５月に加算率が下がる計画になっています。",""))</f>
        <v/>
      </c>
      <c r="AO305" s="467" t="str">
        <f>IF(K305&lt;&gt;"","P列・R列に色付け","")</f>
        <v/>
      </c>
      <c r="AP305" s="468" t="str">
        <f>IFERROR(VLOOKUP(K305,【参考】数式用!$AH$2:$AI$34,2,FALSE),"")</f>
        <v/>
      </c>
      <c r="AQ305" s="470" t="str">
        <f>P305&amp;P306&amp;P307</f>
        <v/>
      </c>
      <c r="AR305" s="468" t="str">
        <f t="shared" ref="AR305" si="918">IF(AF307&lt;&gt;0,IF(AG307="○","入力済","未入力"),"")</f>
        <v/>
      </c>
      <c r="AS305" s="469" t="str">
        <f>IF(OR(P305="処遇加算Ⅰ",P305="処遇加算Ⅱ"),IF(OR(AH305="○",AH305="令和６年度中に満たす"),"入力済","未入力"),"")</f>
        <v/>
      </c>
      <c r="AT305" s="470" t="str">
        <f>IF(P305="処遇加算Ⅲ",IF(AI305="○","入力済","未入力"),"")</f>
        <v/>
      </c>
      <c r="AU305" s="468" t="str">
        <f>IF(P305="処遇加算Ⅰ",IF(OR(AJ305="○",AJ305="令和６年度中に満たす"),"入力済","未入力"),"")</f>
        <v/>
      </c>
      <c r="AV305" s="468" t="str">
        <f t="shared" ref="AV305" si="919">IF(OR(P306="特定加算Ⅰ",P306="特定加算Ⅱ"),1,"")</f>
        <v/>
      </c>
      <c r="AW305" s="453" t="str">
        <f>IF(P306="特定加算Ⅰ",IF(AL306="","未入力","入力済"),"")</f>
        <v/>
      </c>
      <c r="AX305" s="453" t="str">
        <f>G305</f>
        <v/>
      </c>
    </row>
    <row r="306" spans="1:50" ht="32.1" customHeight="1">
      <c r="A306" s="1275"/>
      <c r="B306" s="1212"/>
      <c r="C306" s="1212"/>
      <c r="D306" s="1212"/>
      <c r="E306" s="1212"/>
      <c r="F306" s="1212"/>
      <c r="G306" s="1215"/>
      <c r="H306" s="1215"/>
      <c r="I306" s="1215"/>
      <c r="J306" s="1215"/>
      <c r="K306" s="1215"/>
      <c r="L306" s="1218"/>
      <c r="M306" s="471" t="s">
        <v>121</v>
      </c>
      <c r="N306" s="76"/>
      <c r="O306" s="472" t="str">
        <f>IFERROR(VLOOKUP(K305,【参考】数式用!$A$5:$J$37,MATCH(N306,【参考】数式用!$B$4:$J$4,0)+1,0),"")</f>
        <v/>
      </c>
      <c r="P306" s="76"/>
      <c r="Q306" s="472" t="str">
        <f>IFERROR(VLOOKUP(K305,【参考】数式用!$A$5:$J$37,MATCH(P306,【参考】数式用!$B$4:$J$4,0)+1,0),"")</f>
        <v/>
      </c>
      <c r="R306" s="97" t="s">
        <v>15</v>
      </c>
      <c r="S306" s="473">
        <v>6</v>
      </c>
      <c r="T306" s="98" t="s">
        <v>10</v>
      </c>
      <c r="U306" s="58">
        <v>4</v>
      </c>
      <c r="V306" s="98" t="s">
        <v>38</v>
      </c>
      <c r="W306" s="473">
        <v>6</v>
      </c>
      <c r="X306" s="98" t="s">
        <v>10</v>
      </c>
      <c r="Y306" s="58">
        <v>5</v>
      </c>
      <c r="Z306" s="98" t="s">
        <v>13</v>
      </c>
      <c r="AA306" s="474" t="s">
        <v>20</v>
      </c>
      <c r="AB306" s="475">
        <f t="shared" si="861"/>
        <v>2</v>
      </c>
      <c r="AC306" s="98" t="s">
        <v>33</v>
      </c>
      <c r="AD306" s="476" t="str">
        <f t="shared" ref="AD306" si="920">IFERROR(ROUNDDOWN(ROUND(L305*Q306,0),0)*AB306,"")</f>
        <v/>
      </c>
      <c r="AE306" s="477" t="str">
        <f t="shared" si="725"/>
        <v/>
      </c>
      <c r="AF306" s="478"/>
      <c r="AG306" s="363"/>
      <c r="AH306" s="364"/>
      <c r="AI306" s="365"/>
      <c r="AJ306" s="366"/>
      <c r="AK306" s="367"/>
      <c r="AL306" s="368"/>
      <c r="AM306" s="479" t="str">
        <f t="shared" ref="AM306" si="921">IF(AO305="","",IF(OR(Y305=4,Y306=4,Y307=4),"！加算の要件上は問題ありませんが、算定期間の終わりが令和６年５月になっていません。区分変更の場合は、「基本情報入力シート」で同じ事業所を２行に分けて記入してください。",""))</f>
        <v/>
      </c>
      <c r="AN306" s="480"/>
      <c r="AO306" s="467" t="str">
        <f>IF(K305&lt;&gt;"","P列・R列に色付け","")</f>
        <v/>
      </c>
      <c r="AX306" s="453" t="str">
        <f>G305</f>
        <v/>
      </c>
    </row>
    <row r="307" spans="1:50" ht="32.1" customHeight="1" thickBot="1">
      <c r="A307" s="1276"/>
      <c r="B307" s="1213"/>
      <c r="C307" s="1213"/>
      <c r="D307" s="1213"/>
      <c r="E307" s="1213"/>
      <c r="F307" s="1213"/>
      <c r="G307" s="1216"/>
      <c r="H307" s="1216"/>
      <c r="I307" s="1216"/>
      <c r="J307" s="1216"/>
      <c r="K307" s="1216"/>
      <c r="L307" s="1219"/>
      <c r="M307" s="481" t="s">
        <v>114</v>
      </c>
      <c r="N307" s="79"/>
      <c r="O307" s="482" t="str">
        <f>IFERROR(VLOOKUP(K305,【参考】数式用!$A$5:$J$37,MATCH(N307,【参考】数式用!$B$4:$J$4,0)+1,0),"")</f>
        <v/>
      </c>
      <c r="P307" s="77"/>
      <c r="Q307" s="482" t="str">
        <f>IFERROR(VLOOKUP(K305,【参考】数式用!$A$5:$J$37,MATCH(P307,【参考】数式用!$B$4:$J$4,0)+1,0),"")</f>
        <v/>
      </c>
      <c r="R307" s="483" t="s">
        <v>15</v>
      </c>
      <c r="S307" s="484">
        <v>6</v>
      </c>
      <c r="T307" s="485" t="s">
        <v>10</v>
      </c>
      <c r="U307" s="59">
        <v>4</v>
      </c>
      <c r="V307" s="485" t="s">
        <v>38</v>
      </c>
      <c r="W307" s="484">
        <v>6</v>
      </c>
      <c r="X307" s="485" t="s">
        <v>10</v>
      </c>
      <c r="Y307" s="59">
        <v>5</v>
      </c>
      <c r="Z307" s="485" t="s">
        <v>13</v>
      </c>
      <c r="AA307" s="486" t="s">
        <v>20</v>
      </c>
      <c r="AB307" s="487">
        <f t="shared" si="861"/>
        <v>2</v>
      </c>
      <c r="AC307" s="485" t="s">
        <v>33</v>
      </c>
      <c r="AD307" s="488" t="str">
        <f t="shared" ref="AD307" si="922">IFERROR(ROUNDDOWN(ROUND(L305*Q307,0),0)*AB307,"")</f>
        <v/>
      </c>
      <c r="AE307" s="489" t="str">
        <f t="shared" si="728"/>
        <v/>
      </c>
      <c r="AF307" s="490">
        <f t="shared" si="759"/>
        <v>0</v>
      </c>
      <c r="AG307" s="369"/>
      <c r="AH307" s="370"/>
      <c r="AI307" s="371"/>
      <c r="AJ307" s="372"/>
      <c r="AK307" s="373"/>
      <c r="AL307" s="374"/>
      <c r="AM307" s="491" t="str">
        <f t="shared" ref="AM307" si="923">IF(AO305="","",IF(OR(N305="",AND(N307="ベア加算なし",P307="ベア加算",AG307=""),AND(OR(P305="処遇加算Ⅰ",P305="処遇加算Ⅱ"),AH305=""),AND(P305="処遇加算Ⅲ",AI305=""),AND(P305="処遇加算Ⅰ",AJ305=""),AND(OR(P306="特定加算Ⅰ",P306="特定加算Ⅱ"),AK306=""),AND(P306="特定加算Ⅰ",AL306="")),"！記入が必要な欄（緑色、水色、黄色のセル）に空欄があります。空欄を埋めてください。",""))</f>
        <v/>
      </c>
      <c r="AO307" s="492" t="str">
        <f>IF(K305&lt;&gt;"","P列・R列に色付け","")</f>
        <v/>
      </c>
      <c r="AP307" s="493"/>
      <c r="AQ307" s="493"/>
      <c r="AW307" s="494"/>
      <c r="AX307" s="453" t="str">
        <f>G305</f>
        <v/>
      </c>
    </row>
    <row r="308" spans="1:50" ht="32.1" customHeight="1">
      <c r="A308" s="1274">
        <v>99</v>
      </c>
      <c r="B308" s="1211" t="str">
        <f>IF(基本情報入力シート!C152="","",基本情報入力シート!C152)</f>
        <v/>
      </c>
      <c r="C308" s="1211"/>
      <c r="D308" s="1211"/>
      <c r="E308" s="1211"/>
      <c r="F308" s="1211"/>
      <c r="G308" s="1214" t="str">
        <f>IF(基本情報入力シート!M152="","",基本情報入力シート!M152)</f>
        <v/>
      </c>
      <c r="H308" s="1214" t="str">
        <f>IF(基本情報入力シート!R152="","",基本情報入力シート!R152)</f>
        <v/>
      </c>
      <c r="I308" s="1214" t="str">
        <f>IF(基本情報入力シート!W152="","",基本情報入力シート!W152)</f>
        <v/>
      </c>
      <c r="J308" s="1214" t="str">
        <f>IF(基本情報入力シート!X152="","",基本情報入力シート!X152)</f>
        <v/>
      </c>
      <c r="K308" s="1214" t="str">
        <f>IF(基本情報入力シート!Y152="","",基本情報入力シート!Y152)</f>
        <v/>
      </c>
      <c r="L308" s="1217" t="str">
        <f>IF(基本情報入力シート!AB152="","",基本情報入力シート!AB152)</f>
        <v/>
      </c>
      <c r="M308" s="457" t="s">
        <v>132</v>
      </c>
      <c r="N308" s="75"/>
      <c r="O308" s="458" t="str">
        <f>IFERROR(VLOOKUP(K308,【参考】数式用!$A$5:$J$37,MATCH(N308,【参考】数式用!$B$4:$J$4,0)+1,0),"")</f>
        <v/>
      </c>
      <c r="P308" s="75"/>
      <c r="Q308" s="458" t="str">
        <f>IFERROR(VLOOKUP(K308,【参考】数式用!$A$5:$J$37,MATCH(P308,【参考】数式用!$B$4:$J$4,0)+1,0),"")</f>
        <v/>
      </c>
      <c r="R308" s="459" t="s">
        <v>15</v>
      </c>
      <c r="S308" s="460">
        <v>6</v>
      </c>
      <c r="T308" s="126" t="s">
        <v>10</v>
      </c>
      <c r="U308" s="39">
        <v>4</v>
      </c>
      <c r="V308" s="126" t="s">
        <v>38</v>
      </c>
      <c r="W308" s="460">
        <v>6</v>
      </c>
      <c r="X308" s="126" t="s">
        <v>10</v>
      </c>
      <c r="Y308" s="39">
        <v>5</v>
      </c>
      <c r="Z308" s="126" t="s">
        <v>13</v>
      </c>
      <c r="AA308" s="461" t="s">
        <v>20</v>
      </c>
      <c r="AB308" s="462">
        <f t="shared" si="861"/>
        <v>2</v>
      </c>
      <c r="AC308" s="126" t="s">
        <v>33</v>
      </c>
      <c r="AD308" s="463" t="str">
        <f t="shared" ref="AD308" si="924">IFERROR(ROUNDDOWN(ROUND(L308*Q308,0),0)*AB308,"")</f>
        <v/>
      </c>
      <c r="AE308" s="464" t="str">
        <f>IFERROR(ROUNDDOWN(ROUND(L308*(Q308-O308),0),0)*AB308,"")</f>
        <v/>
      </c>
      <c r="AF308" s="465"/>
      <c r="AG308" s="375"/>
      <c r="AH308" s="383"/>
      <c r="AI308" s="380"/>
      <c r="AJ308" s="381"/>
      <c r="AK308" s="361"/>
      <c r="AL308" s="362"/>
      <c r="AM308" s="466" t="str">
        <f t="shared" ref="AM308" si="925">IF(AO308="","",IF(Q308&lt;O308,"！加算の要件上は問題ありませんが、令和６年３月と比較して４・５月に加算率が下がる計画になっています。",""))</f>
        <v/>
      </c>
      <c r="AO308" s="467" t="str">
        <f>IF(K308&lt;&gt;"","P列・R列に色付け","")</f>
        <v/>
      </c>
      <c r="AP308" s="468" t="str">
        <f>IFERROR(VLOOKUP(K308,【参考】数式用!$AH$2:$AI$34,2,FALSE),"")</f>
        <v/>
      </c>
      <c r="AQ308" s="470" t="str">
        <f>P308&amp;P309&amp;P310</f>
        <v/>
      </c>
      <c r="AR308" s="468" t="str">
        <f t="shared" ref="AR308" si="926">IF(AF310&lt;&gt;0,IF(AG310="○","入力済","未入力"),"")</f>
        <v/>
      </c>
      <c r="AS308" s="469" t="str">
        <f>IF(OR(P308="処遇加算Ⅰ",P308="処遇加算Ⅱ"),IF(OR(AH308="○",AH308="令和６年度中に満たす"),"入力済","未入力"),"")</f>
        <v/>
      </c>
      <c r="AT308" s="470" t="str">
        <f>IF(P308="処遇加算Ⅲ",IF(AI308="○","入力済","未入力"),"")</f>
        <v/>
      </c>
      <c r="AU308" s="468" t="str">
        <f>IF(P308="処遇加算Ⅰ",IF(OR(AJ308="○",AJ308="令和６年度中に満たす"),"入力済","未入力"),"")</f>
        <v/>
      </c>
      <c r="AV308" s="468" t="str">
        <f t="shared" ref="AV308" si="927">IF(OR(P309="特定加算Ⅰ",P309="特定加算Ⅱ"),1,"")</f>
        <v/>
      </c>
      <c r="AW308" s="453" t="str">
        <f>IF(P309="特定加算Ⅰ",IF(AL309="","未入力","入力済"),"")</f>
        <v/>
      </c>
      <c r="AX308" s="453" t="str">
        <f>G308</f>
        <v/>
      </c>
    </row>
    <row r="309" spans="1:50" ht="32.1" customHeight="1">
      <c r="A309" s="1275"/>
      <c r="B309" s="1212"/>
      <c r="C309" s="1212"/>
      <c r="D309" s="1212"/>
      <c r="E309" s="1212"/>
      <c r="F309" s="1212"/>
      <c r="G309" s="1215"/>
      <c r="H309" s="1215"/>
      <c r="I309" s="1215"/>
      <c r="J309" s="1215"/>
      <c r="K309" s="1215"/>
      <c r="L309" s="1218"/>
      <c r="M309" s="471" t="s">
        <v>121</v>
      </c>
      <c r="N309" s="76"/>
      <c r="O309" s="472" t="str">
        <f>IFERROR(VLOOKUP(K308,【参考】数式用!$A$5:$J$37,MATCH(N309,【参考】数式用!$B$4:$J$4,0)+1,0),"")</f>
        <v/>
      </c>
      <c r="P309" s="76"/>
      <c r="Q309" s="472" t="str">
        <f>IFERROR(VLOOKUP(K308,【参考】数式用!$A$5:$J$37,MATCH(P309,【参考】数式用!$B$4:$J$4,0)+1,0),"")</f>
        <v/>
      </c>
      <c r="R309" s="97" t="s">
        <v>15</v>
      </c>
      <c r="S309" s="473">
        <v>6</v>
      </c>
      <c r="T309" s="98" t="s">
        <v>10</v>
      </c>
      <c r="U309" s="58">
        <v>4</v>
      </c>
      <c r="V309" s="98" t="s">
        <v>38</v>
      </c>
      <c r="W309" s="473">
        <v>6</v>
      </c>
      <c r="X309" s="98" t="s">
        <v>10</v>
      </c>
      <c r="Y309" s="58">
        <v>5</v>
      </c>
      <c r="Z309" s="98" t="s">
        <v>13</v>
      </c>
      <c r="AA309" s="474" t="s">
        <v>20</v>
      </c>
      <c r="AB309" s="475">
        <f t="shared" si="861"/>
        <v>2</v>
      </c>
      <c r="AC309" s="98" t="s">
        <v>33</v>
      </c>
      <c r="AD309" s="476" t="str">
        <f t="shared" ref="AD309" si="928">IFERROR(ROUNDDOWN(ROUND(L308*Q309,0),0)*AB309,"")</f>
        <v/>
      </c>
      <c r="AE309" s="477" t="str">
        <f>IFERROR(ROUNDDOWN(ROUND(L308*(Q309-O309),0),0)*AB309,"")</f>
        <v/>
      </c>
      <c r="AF309" s="478"/>
      <c r="AG309" s="363"/>
      <c r="AH309" s="364"/>
      <c r="AI309" s="365"/>
      <c r="AJ309" s="366"/>
      <c r="AK309" s="367"/>
      <c r="AL309" s="368"/>
      <c r="AM309" s="479" t="str">
        <f t="shared" ref="AM309" si="929">IF(AO308="","",IF(OR(Y308=4,Y309=4,Y310=4),"！加算の要件上は問題ありませんが、算定期間の終わりが令和６年５月になっていません。区分変更の場合は、「基本情報入力シート」で同じ事業所を２行に分けて記入してください。",""))</f>
        <v/>
      </c>
      <c r="AN309" s="480"/>
      <c r="AO309" s="467" t="str">
        <f>IF(K308&lt;&gt;"","P列・R列に色付け","")</f>
        <v/>
      </c>
      <c r="AX309" s="453" t="str">
        <f>G308</f>
        <v/>
      </c>
    </row>
    <row r="310" spans="1:50" ht="32.1" customHeight="1" thickBot="1">
      <c r="A310" s="1276"/>
      <c r="B310" s="1213"/>
      <c r="C310" s="1213"/>
      <c r="D310" s="1213"/>
      <c r="E310" s="1213"/>
      <c r="F310" s="1213"/>
      <c r="G310" s="1216"/>
      <c r="H310" s="1216"/>
      <c r="I310" s="1216"/>
      <c r="J310" s="1216"/>
      <c r="K310" s="1216"/>
      <c r="L310" s="1219"/>
      <c r="M310" s="481" t="s">
        <v>114</v>
      </c>
      <c r="N310" s="79"/>
      <c r="O310" s="482" t="str">
        <f>IFERROR(VLOOKUP(K308,【参考】数式用!$A$5:$J$37,MATCH(N310,【参考】数式用!$B$4:$J$4,0)+1,0),"")</f>
        <v/>
      </c>
      <c r="P310" s="77"/>
      <c r="Q310" s="482" t="str">
        <f>IFERROR(VLOOKUP(K308,【参考】数式用!$A$5:$J$37,MATCH(P310,【参考】数式用!$B$4:$J$4,0)+1,0),"")</f>
        <v/>
      </c>
      <c r="R310" s="483" t="s">
        <v>15</v>
      </c>
      <c r="S310" s="484">
        <v>6</v>
      </c>
      <c r="T310" s="485" t="s">
        <v>10</v>
      </c>
      <c r="U310" s="59">
        <v>4</v>
      </c>
      <c r="V310" s="485" t="s">
        <v>38</v>
      </c>
      <c r="W310" s="484">
        <v>6</v>
      </c>
      <c r="X310" s="485" t="s">
        <v>10</v>
      </c>
      <c r="Y310" s="59">
        <v>5</v>
      </c>
      <c r="Z310" s="485" t="s">
        <v>13</v>
      </c>
      <c r="AA310" s="486" t="s">
        <v>20</v>
      </c>
      <c r="AB310" s="487">
        <f t="shared" si="861"/>
        <v>2</v>
      </c>
      <c r="AC310" s="485" t="s">
        <v>33</v>
      </c>
      <c r="AD310" s="488" t="str">
        <f t="shared" ref="AD310" si="930">IFERROR(ROUNDDOWN(ROUND(L308*Q310,0),0)*AB310,"")</f>
        <v/>
      </c>
      <c r="AE310" s="489" t="str">
        <f>IFERROR(ROUNDDOWN(ROUND(L308*(Q310-O310),0),0)*AB310,"")</f>
        <v/>
      </c>
      <c r="AF310" s="490">
        <f t="shared" si="759"/>
        <v>0</v>
      </c>
      <c r="AG310" s="369"/>
      <c r="AH310" s="370"/>
      <c r="AI310" s="371"/>
      <c r="AJ310" s="372"/>
      <c r="AK310" s="373"/>
      <c r="AL310" s="374"/>
      <c r="AM310" s="491" t="str">
        <f t="shared" ref="AM310" si="931">IF(AO308="","",IF(OR(N308="",AND(N310="ベア加算なし",P310="ベア加算",AG310=""),AND(OR(P308="処遇加算Ⅰ",P308="処遇加算Ⅱ"),AH308=""),AND(P308="処遇加算Ⅲ",AI308=""),AND(P308="処遇加算Ⅰ",AJ308=""),AND(OR(P309="特定加算Ⅰ",P309="特定加算Ⅱ"),AK309=""),AND(P309="特定加算Ⅰ",AL309="")),"！記入が必要な欄（緑色、水色、黄色のセル）に空欄があります。空欄を埋めてください。",""))</f>
        <v/>
      </c>
      <c r="AO310" s="492" t="str">
        <f>IF(K308&lt;&gt;"","P列・R列に色付け","")</f>
        <v/>
      </c>
      <c r="AP310" s="493"/>
      <c r="AQ310" s="493"/>
      <c r="AW310" s="494"/>
      <c r="AX310" s="453" t="str">
        <f>G308</f>
        <v/>
      </c>
    </row>
    <row r="311" spans="1:50" ht="32.1" customHeight="1">
      <c r="A311" s="1274">
        <v>100</v>
      </c>
      <c r="B311" s="1211" t="str">
        <f>IF(基本情報入力シート!C153="","",基本情報入力シート!C153)</f>
        <v/>
      </c>
      <c r="C311" s="1211"/>
      <c r="D311" s="1211"/>
      <c r="E311" s="1211"/>
      <c r="F311" s="1211"/>
      <c r="G311" s="1214" t="str">
        <f>IF(基本情報入力シート!M153="","",基本情報入力シート!M153)</f>
        <v/>
      </c>
      <c r="H311" s="1214" t="str">
        <f>IF(基本情報入力シート!R153="","",基本情報入力シート!R153)</f>
        <v/>
      </c>
      <c r="I311" s="1214" t="str">
        <f>IF(基本情報入力シート!W153="","",基本情報入力シート!W153)</f>
        <v/>
      </c>
      <c r="J311" s="1214" t="str">
        <f>IF(基本情報入力シート!X153="","",基本情報入力シート!X153)</f>
        <v/>
      </c>
      <c r="K311" s="1214" t="str">
        <f>IF(基本情報入力シート!Y153="","",基本情報入力シート!Y153)</f>
        <v/>
      </c>
      <c r="L311" s="1217" t="str">
        <f>IF(基本情報入力シート!AB153="","",基本情報入力シート!AB153)</f>
        <v/>
      </c>
      <c r="M311" s="457" t="s">
        <v>132</v>
      </c>
      <c r="N311" s="75"/>
      <c r="O311" s="458" t="str">
        <f>IFERROR(VLOOKUP(K311,【参考】数式用!$A$5:$J$37,MATCH(N311,【参考】数式用!$B$4:$J$4,0)+1,0),"")</f>
        <v/>
      </c>
      <c r="P311" s="75"/>
      <c r="Q311" s="458" t="str">
        <f>IFERROR(VLOOKUP(K311,【参考】数式用!$A$5:$J$37,MATCH(P311,【参考】数式用!$B$4:$J$4,0)+1,0),"")</f>
        <v/>
      </c>
      <c r="R311" s="459" t="s">
        <v>15</v>
      </c>
      <c r="S311" s="460">
        <v>6</v>
      </c>
      <c r="T311" s="126" t="s">
        <v>10</v>
      </c>
      <c r="U311" s="39">
        <v>4</v>
      </c>
      <c r="V311" s="126" t="s">
        <v>38</v>
      </c>
      <c r="W311" s="460">
        <v>6</v>
      </c>
      <c r="X311" s="126" t="s">
        <v>10</v>
      </c>
      <c r="Y311" s="39">
        <v>5</v>
      </c>
      <c r="Z311" s="126" t="s">
        <v>13</v>
      </c>
      <c r="AA311" s="461" t="s">
        <v>20</v>
      </c>
      <c r="AB311" s="462">
        <f t="shared" si="861"/>
        <v>2</v>
      </c>
      <c r="AC311" s="126" t="s">
        <v>33</v>
      </c>
      <c r="AD311" s="463" t="str">
        <f>IFERROR(ROUNDDOWN(ROUND(L311*Q311,0),0)*AB311,"")</f>
        <v/>
      </c>
      <c r="AE311" s="464" t="str">
        <f t="shared" ref="AE311" si="932">IFERROR(ROUNDDOWN(ROUND(L311*(Q311-O311),0),0)*AB311,"")</f>
        <v/>
      </c>
      <c r="AF311" s="465"/>
      <c r="AG311" s="375"/>
      <c r="AH311" s="383"/>
      <c r="AI311" s="380"/>
      <c r="AJ311" s="381"/>
      <c r="AK311" s="361"/>
      <c r="AL311" s="362"/>
      <c r="AM311" s="466" t="str">
        <f t="shared" ref="AM311" si="933">IF(AO311="","",IF(Q311&lt;O311,"！加算の要件上は問題ありませんが、令和６年３月と比較して４・５月に加算率が下がる計画になっています。",""))</f>
        <v/>
      </c>
      <c r="AO311" s="467" t="str">
        <f>IF(K311&lt;&gt;"","P列・R列に色付け","")</f>
        <v/>
      </c>
      <c r="AP311" s="468" t="str">
        <f>IFERROR(VLOOKUP(K311,【参考】数式用!$AH$2:$AI$34,2,FALSE),"")</f>
        <v/>
      </c>
      <c r="AQ311" s="470" t="str">
        <f>P311&amp;P312&amp;P313</f>
        <v/>
      </c>
      <c r="AR311" s="468" t="str">
        <f t="shared" ref="AR311" si="934">IF(AF313&lt;&gt;0,IF(AG313="○","入力済","未入力"),"")</f>
        <v/>
      </c>
      <c r="AS311" s="469" t="str">
        <f>IF(OR(P311="処遇加算Ⅰ",P311="処遇加算Ⅱ"),IF(OR(AH311="○",AH311="令和６年度中に満たす"),"入力済","未入力"),"")</f>
        <v/>
      </c>
      <c r="AT311" s="470" t="str">
        <f>IF(P311="処遇加算Ⅲ",IF(AI311="○","入力済","未入力"),"")</f>
        <v/>
      </c>
      <c r="AU311" s="468" t="str">
        <f>IF(P311="処遇加算Ⅰ",IF(OR(AJ311="○",AJ311="令和６年度中に満たす"),"入力済","未入力"),"")</f>
        <v/>
      </c>
      <c r="AV311" s="468" t="str">
        <f t="shared" ref="AV311" si="935">IF(OR(P312="特定加算Ⅰ",P312="特定加算Ⅱ"),1,"")</f>
        <v/>
      </c>
      <c r="AW311" s="453" t="str">
        <f>IF(P312="特定加算Ⅰ",IF(AL312="","未入力","入力済"),"")</f>
        <v/>
      </c>
      <c r="AX311" s="453" t="str">
        <f>G311</f>
        <v/>
      </c>
    </row>
    <row r="312" spans="1:50" ht="32.1" customHeight="1">
      <c r="A312" s="1275"/>
      <c r="B312" s="1212"/>
      <c r="C312" s="1212"/>
      <c r="D312" s="1212"/>
      <c r="E312" s="1212"/>
      <c r="F312" s="1212"/>
      <c r="G312" s="1215"/>
      <c r="H312" s="1215"/>
      <c r="I312" s="1215"/>
      <c r="J312" s="1215"/>
      <c r="K312" s="1215"/>
      <c r="L312" s="1218"/>
      <c r="M312" s="471" t="s">
        <v>121</v>
      </c>
      <c r="N312" s="76"/>
      <c r="O312" s="472" t="str">
        <f>IFERROR(VLOOKUP(K311,【参考】数式用!$A$5:$J$37,MATCH(N312,【参考】数式用!$B$4:$J$4,0)+1,0),"")</f>
        <v/>
      </c>
      <c r="P312" s="76"/>
      <c r="Q312" s="472" t="str">
        <f>IFERROR(VLOOKUP(K311,【参考】数式用!$A$5:$J$37,MATCH(P312,【参考】数式用!$B$4:$J$4,0)+1,0),"")</f>
        <v/>
      </c>
      <c r="R312" s="97" t="s">
        <v>15</v>
      </c>
      <c r="S312" s="473">
        <v>6</v>
      </c>
      <c r="T312" s="98" t="s">
        <v>10</v>
      </c>
      <c r="U312" s="58">
        <v>4</v>
      </c>
      <c r="V312" s="98" t="s">
        <v>38</v>
      </c>
      <c r="W312" s="473">
        <v>6</v>
      </c>
      <c r="X312" s="98" t="s">
        <v>10</v>
      </c>
      <c r="Y312" s="58">
        <v>5</v>
      </c>
      <c r="Z312" s="98" t="s">
        <v>13</v>
      </c>
      <c r="AA312" s="474" t="s">
        <v>20</v>
      </c>
      <c r="AB312" s="475">
        <f t="shared" si="861"/>
        <v>2</v>
      </c>
      <c r="AC312" s="98" t="s">
        <v>33</v>
      </c>
      <c r="AD312" s="476" t="str">
        <f t="shared" ref="AD312" si="936">IFERROR(ROUNDDOWN(ROUND(L311*Q312,0),0)*AB312,"")</f>
        <v/>
      </c>
      <c r="AE312" s="477" t="str">
        <f t="shared" ref="AE312" si="937">IFERROR(ROUNDDOWN(ROUND(L311*(Q312-O312),0),0)*AB312,"")</f>
        <v/>
      </c>
      <c r="AF312" s="478"/>
      <c r="AG312" s="363"/>
      <c r="AH312" s="364"/>
      <c r="AI312" s="365"/>
      <c r="AJ312" s="366"/>
      <c r="AK312" s="367"/>
      <c r="AL312" s="368"/>
      <c r="AM312" s="479" t="str">
        <f t="shared" ref="AM312" si="938">IF(AO311="","",IF(OR(Y311=4,Y312=4,Y313=4),"！加算の要件上は問題ありませんが、算定期間の終わりが令和６年５月になっていません。区分変更の場合は、「基本情報入力シート」で同じ事業所を２行に分けて記入してください。",""))</f>
        <v/>
      </c>
      <c r="AN312" s="480"/>
      <c r="AO312" s="467" t="str">
        <f>IF(K311&lt;&gt;"","P列・R列に色付け","")</f>
        <v/>
      </c>
      <c r="AX312" s="453" t="str">
        <f>G311</f>
        <v/>
      </c>
    </row>
    <row r="313" spans="1:50" ht="32.1" customHeight="1" thickBot="1">
      <c r="A313" s="1276"/>
      <c r="B313" s="1213"/>
      <c r="C313" s="1213"/>
      <c r="D313" s="1213"/>
      <c r="E313" s="1213"/>
      <c r="F313" s="1213"/>
      <c r="G313" s="1216"/>
      <c r="H313" s="1216"/>
      <c r="I313" s="1216"/>
      <c r="J313" s="1216"/>
      <c r="K313" s="1216"/>
      <c r="L313" s="1219"/>
      <c r="M313" s="481" t="s">
        <v>114</v>
      </c>
      <c r="N313" s="586"/>
      <c r="O313" s="482" t="str">
        <f>IFERROR(VLOOKUP(K311,【参考】数式用!$A$5:$J$37,MATCH(N313,【参考】数式用!$B$4:$J$4,0)+1,0),"")</f>
        <v/>
      </c>
      <c r="P313" s="77"/>
      <c r="Q313" s="482" t="str">
        <f>IFERROR(VLOOKUP(K311,【参考】数式用!$A$5:$J$37,MATCH(P313,【参考】数式用!$B$4:$J$4,0)+1,0),"")</f>
        <v/>
      </c>
      <c r="R313" s="483" t="s">
        <v>15</v>
      </c>
      <c r="S313" s="484">
        <v>6</v>
      </c>
      <c r="T313" s="485" t="s">
        <v>10</v>
      </c>
      <c r="U313" s="59">
        <v>4</v>
      </c>
      <c r="V313" s="485" t="s">
        <v>38</v>
      </c>
      <c r="W313" s="484">
        <v>6</v>
      </c>
      <c r="X313" s="485" t="s">
        <v>10</v>
      </c>
      <c r="Y313" s="59">
        <v>5</v>
      </c>
      <c r="Z313" s="485" t="s">
        <v>13</v>
      </c>
      <c r="AA313" s="486" t="s">
        <v>20</v>
      </c>
      <c r="AB313" s="487">
        <f t="shared" si="861"/>
        <v>2</v>
      </c>
      <c r="AC313" s="485" t="s">
        <v>33</v>
      </c>
      <c r="AD313" s="488" t="str">
        <f t="shared" ref="AD313" si="939">IFERROR(ROUNDDOWN(ROUND(L311*Q313,0),0)*AB313,"")</f>
        <v/>
      </c>
      <c r="AE313" s="489" t="str">
        <f t="shared" ref="AE313" si="940">IFERROR(ROUNDDOWN(ROUND(L311*(Q313-O313),0),0)*AB313,"")</f>
        <v/>
      </c>
      <c r="AF313" s="490">
        <f t="shared" si="759"/>
        <v>0</v>
      </c>
      <c r="AG313" s="369"/>
      <c r="AH313" s="370"/>
      <c r="AI313" s="371"/>
      <c r="AJ313" s="372"/>
      <c r="AK313" s="373"/>
      <c r="AL313" s="374"/>
      <c r="AM313" s="491" t="str">
        <f t="shared" ref="AM313" si="941">IF(AO311="","",IF(OR(N311="",AND(N313="ベア加算なし",P313="ベア加算",AG313=""),AND(OR(P311="処遇加算Ⅰ",P311="処遇加算Ⅱ"),AH311=""),AND(P311="処遇加算Ⅲ",AI311=""),AND(P311="処遇加算Ⅰ",AJ311=""),AND(OR(P312="特定加算Ⅰ",P312="特定加算Ⅱ"),AK312=""),AND(P312="特定加算Ⅰ",AL312="")),"！記入が必要な欄（緑色、水色、黄色のセル）に空欄があります。空欄を埋めてください。",""))</f>
        <v/>
      </c>
      <c r="AO313" s="492" t="str">
        <f>IF(K311&lt;&gt;"","P列・R列に色付け","")</f>
        <v/>
      </c>
      <c r="AP313" s="493"/>
      <c r="AQ313" s="493"/>
      <c r="AW313" s="494"/>
      <c r="AX313" s="453" t="str">
        <f>G311</f>
        <v/>
      </c>
    </row>
    <row r="314" spans="1:50">
      <c r="K314" s="401"/>
      <c r="L314" s="341"/>
      <c r="M314" s="341"/>
      <c r="N314" s="505"/>
      <c r="O314" s="506"/>
      <c r="P314" s="505"/>
      <c r="Q314" s="506"/>
      <c r="R314" s="341"/>
      <c r="AO314" s="87"/>
      <c r="AP314" s="87"/>
      <c r="AQ314" s="87"/>
      <c r="AR314" s="87"/>
      <c r="AS314" s="87"/>
      <c r="AT314" s="87"/>
      <c r="AU314" s="87"/>
      <c r="AV314" s="468"/>
      <c r="AW314" s="87"/>
    </row>
  </sheetData>
  <sheetProtection formatCells="0" formatColumns="0" formatRows="0" sort="0" autoFilter="0"/>
  <autoFilter ref="A13:AX313" xr:uid="{00000000-0001-0000-0400-000000000000}">
    <filterColumn colId="1" showButton="0"/>
    <filterColumn colId="2" showButton="0"/>
    <filterColumn colId="3" showButton="0"/>
    <filterColumn colId="4" showButton="0"/>
    <filterColumn colId="17"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autoFilter>
  <mergeCells count="832">
    <mergeCell ref="B287:F289"/>
    <mergeCell ref="B296:F298"/>
    <mergeCell ref="A155:A157"/>
    <mergeCell ref="A158:A160"/>
    <mergeCell ref="A161:A163"/>
    <mergeCell ref="A164:A166"/>
    <mergeCell ref="A167:A169"/>
    <mergeCell ref="A170:A172"/>
    <mergeCell ref="A173:A175"/>
    <mergeCell ref="A176:A178"/>
    <mergeCell ref="A179:A181"/>
    <mergeCell ref="A182:A184"/>
    <mergeCell ref="A185:A187"/>
    <mergeCell ref="A188:A190"/>
    <mergeCell ref="A191:A193"/>
    <mergeCell ref="A194:A196"/>
    <mergeCell ref="A197:A199"/>
    <mergeCell ref="A200:A202"/>
    <mergeCell ref="A203:A205"/>
    <mergeCell ref="A206:A208"/>
    <mergeCell ref="B170:F172"/>
    <mergeCell ref="B233:F235"/>
    <mergeCell ref="A212:A214"/>
    <mergeCell ref="A215:A217"/>
    <mergeCell ref="A218:A220"/>
    <mergeCell ref="A209:A211"/>
    <mergeCell ref="B230:F232"/>
    <mergeCell ref="B260:F262"/>
    <mergeCell ref="B269:F271"/>
    <mergeCell ref="B278:F280"/>
    <mergeCell ref="B173:F175"/>
    <mergeCell ref="B194:F196"/>
    <mergeCell ref="B182:F184"/>
    <mergeCell ref="B185:F187"/>
    <mergeCell ref="B200:F202"/>
    <mergeCell ref="B221:F223"/>
    <mergeCell ref="B209:F211"/>
    <mergeCell ref="B212:F214"/>
    <mergeCell ref="B227:F229"/>
    <mergeCell ref="B176:F178"/>
    <mergeCell ref="B203:F205"/>
    <mergeCell ref="B191:F193"/>
    <mergeCell ref="B218:F220"/>
    <mergeCell ref="B179:F181"/>
    <mergeCell ref="B188:F190"/>
    <mergeCell ref="B197:F199"/>
    <mergeCell ref="B206:F208"/>
    <mergeCell ref="B215:F217"/>
    <mergeCell ref="B224:F226"/>
    <mergeCell ref="B242:F244"/>
    <mergeCell ref="C8:J8"/>
    <mergeCell ref="AM12:AM13"/>
    <mergeCell ref="AX12:AX13"/>
    <mergeCell ref="A302:A304"/>
    <mergeCell ref="A305:A307"/>
    <mergeCell ref="A308:A310"/>
    <mergeCell ref="A311:A313"/>
    <mergeCell ref="B29:F31"/>
    <mergeCell ref="G29:G31"/>
    <mergeCell ref="H29:H31"/>
    <mergeCell ref="A275:A277"/>
    <mergeCell ref="A278:A280"/>
    <mergeCell ref="A281:A283"/>
    <mergeCell ref="A284:A286"/>
    <mergeCell ref="A287:A289"/>
    <mergeCell ref="A290:A292"/>
    <mergeCell ref="A293:A295"/>
    <mergeCell ref="A296:A298"/>
    <mergeCell ref="A299:A301"/>
    <mergeCell ref="A248:A250"/>
    <mergeCell ref="A251:A253"/>
    <mergeCell ref="A254:A256"/>
    <mergeCell ref="K107:K109"/>
    <mergeCell ref="J98:J100"/>
    <mergeCell ref="K98:K100"/>
    <mergeCell ref="A149:A151"/>
    <mergeCell ref="A152:A154"/>
    <mergeCell ref="B134:F136"/>
    <mergeCell ref="B143:F145"/>
    <mergeCell ref="B152:F154"/>
    <mergeCell ref="A110:A112"/>
    <mergeCell ref="A113:A115"/>
    <mergeCell ref="A116:A118"/>
    <mergeCell ref="A119:A121"/>
    <mergeCell ref="A122:A124"/>
    <mergeCell ref="A125:A127"/>
    <mergeCell ref="A128:A130"/>
    <mergeCell ref="A131:A133"/>
    <mergeCell ref="A134:A136"/>
    <mergeCell ref="B116:F118"/>
    <mergeCell ref="B113:F115"/>
    <mergeCell ref="B119:F121"/>
    <mergeCell ref="B128:F130"/>
    <mergeCell ref="B146:F148"/>
    <mergeCell ref="A137:A139"/>
    <mergeCell ref="A140:A142"/>
    <mergeCell ref="A143:A145"/>
    <mergeCell ref="A146:A148"/>
    <mergeCell ref="B125:F127"/>
    <mergeCell ref="G107:G109"/>
    <mergeCell ref="B122:F124"/>
    <mergeCell ref="G125:G127"/>
    <mergeCell ref="G122:G124"/>
    <mergeCell ref="A269:A271"/>
    <mergeCell ref="A272:A274"/>
    <mergeCell ref="A221:A223"/>
    <mergeCell ref="A224:A226"/>
    <mergeCell ref="A227:A229"/>
    <mergeCell ref="A230:A232"/>
    <mergeCell ref="A233:A235"/>
    <mergeCell ref="A236:A238"/>
    <mergeCell ref="A239:A241"/>
    <mergeCell ref="A242:A244"/>
    <mergeCell ref="A245:A247"/>
    <mergeCell ref="A263:A265"/>
    <mergeCell ref="A266:A268"/>
    <mergeCell ref="A260:A262"/>
    <mergeCell ref="A257:A259"/>
    <mergeCell ref="B158:F160"/>
    <mergeCell ref="B164:F166"/>
    <mergeCell ref="B161:F163"/>
    <mergeCell ref="B167:F169"/>
    <mergeCell ref="B155:F157"/>
    <mergeCell ref="B239:F241"/>
    <mergeCell ref="B257:F259"/>
    <mergeCell ref="B245:F247"/>
    <mergeCell ref="A38:A40"/>
    <mergeCell ref="A56:A58"/>
    <mergeCell ref="A59:A61"/>
    <mergeCell ref="A62:A64"/>
    <mergeCell ref="A65:A67"/>
    <mergeCell ref="A68:A70"/>
    <mergeCell ref="A83:A85"/>
    <mergeCell ref="A71:A73"/>
    <mergeCell ref="A74:A76"/>
    <mergeCell ref="A77:A79"/>
    <mergeCell ref="A80:A82"/>
    <mergeCell ref="A92:A94"/>
    <mergeCell ref="B65:F67"/>
    <mergeCell ref="B86:F88"/>
    <mergeCell ref="B74:F76"/>
    <mergeCell ref="B77:F79"/>
    <mergeCell ref="A86:A88"/>
    <mergeCell ref="A89:A91"/>
    <mergeCell ref="A20:A22"/>
    <mergeCell ref="B20:F22"/>
    <mergeCell ref="G20:G22"/>
    <mergeCell ref="A29:A31"/>
    <mergeCell ref="I29:I31"/>
    <mergeCell ref="G32:G34"/>
    <mergeCell ref="H32:H34"/>
    <mergeCell ref="A26:A28"/>
    <mergeCell ref="B26:F28"/>
    <mergeCell ref="G26:G28"/>
    <mergeCell ref="H26:H28"/>
    <mergeCell ref="B59:F61"/>
    <mergeCell ref="B83:F85"/>
    <mergeCell ref="B53:F55"/>
    <mergeCell ref="B62:F64"/>
    <mergeCell ref="B56:F58"/>
    <mergeCell ref="B80:F82"/>
    <mergeCell ref="A44:A46"/>
    <mergeCell ref="A47:A49"/>
    <mergeCell ref="A50:A52"/>
    <mergeCell ref="A53:A55"/>
    <mergeCell ref="B50:F52"/>
    <mergeCell ref="B47:F49"/>
    <mergeCell ref="B44:F46"/>
    <mergeCell ref="A95:A97"/>
    <mergeCell ref="A98:A100"/>
    <mergeCell ref="A101:A103"/>
    <mergeCell ref="A104:A106"/>
    <mergeCell ref="A107:A109"/>
    <mergeCell ref="K41:K43"/>
    <mergeCell ref="L41:L43"/>
    <mergeCell ref="D3:J3"/>
    <mergeCell ref="A3:C3"/>
    <mergeCell ref="A12:A13"/>
    <mergeCell ref="H20:H22"/>
    <mergeCell ref="I20:I22"/>
    <mergeCell ref="J20:J22"/>
    <mergeCell ref="K20:K22"/>
    <mergeCell ref="A17:A19"/>
    <mergeCell ref="B17:F19"/>
    <mergeCell ref="G17:G19"/>
    <mergeCell ref="H17:H19"/>
    <mergeCell ref="I17:I19"/>
    <mergeCell ref="J17:J19"/>
    <mergeCell ref="K17:K19"/>
    <mergeCell ref="L17:L19"/>
    <mergeCell ref="A41:A43"/>
    <mergeCell ref="B32:F34"/>
    <mergeCell ref="K125:K127"/>
    <mergeCell ref="K50:K52"/>
    <mergeCell ref="L50:L52"/>
    <mergeCell ref="B71:F73"/>
    <mergeCell ref="G71:G73"/>
    <mergeCell ref="H71:H73"/>
    <mergeCell ref="I71:I73"/>
    <mergeCell ref="J71:J73"/>
    <mergeCell ref="K71:K73"/>
    <mergeCell ref="L59:L61"/>
    <mergeCell ref="B107:F109"/>
    <mergeCell ref="B92:F94"/>
    <mergeCell ref="G92:G94"/>
    <mergeCell ref="H92:H94"/>
    <mergeCell ref="I92:I94"/>
    <mergeCell ref="J92:J94"/>
    <mergeCell ref="K92:K94"/>
    <mergeCell ref="G98:G100"/>
    <mergeCell ref="H98:H100"/>
    <mergeCell ref="I98:I100"/>
    <mergeCell ref="L53:L55"/>
    <mergeCell ref="B68:F70"/>
    <mergeCell ref="H107:H109"/>
    <mergeCell ref="I107:I109"/>
    <mergeCell ref="B41:F43"/>
    <mergeCell ref="G41:G43"/>
    <mergeCell ref="H41:H43"/>
    <mergeCell ref="I41:I43"/>
    <mergeCell ref="J41:J43"/>
    <mergeCell ref="B38:F40"/>
    <mergeCell ref="G38:G40"/>
    <mergeCell ref="H38:H40"/>
    <mergeCell ref="H125:H127"/>
    <mergeCell ref="I125:I127"/>
    <mergeCell ref="J125:J127"/>
    <mergeCell ref="G47:G49"/>
    <mergeCell ref="H47:H49"/>
    <mergeCell ref="I47:I49"/>
    <mergeCell ref="J107:J109"/>
    <mergeCell ref="G59:G61"/>
    <mergeCell ref="H59:H61"/>
    <mergeCell ref="I59:I61"/>
    <mergeCell ref="J59:J61"/>
    <mergeCell ref="G68:G70"/>
    <mergeCell ref="H68:H70"/>
    <mergeCell ref="I68:I70"/>
    <mergeCell ref="J68:J70"/>
    <mergeCell ref="I77:I79"/>
    <mergeCell ref="L56:L58"/>
    <mergeCell ref="J23:J25"/>
    <mergeCell ref="K23:K25"/>
    <mergeCell ref="L23:L25"/>
    <mergeCell ref="H44:H46"/>
    <mergeCell ref="I44:I46"/>
    <mergeCell ref="J44:J46"/>
    <mergeCell ref="K44:K46"/>
    <mergeCell ref="L44:L46"/>
    <mergeCell ref="I32:I34"/>
    <mergeCell ref="J32:J34"/>
    <mergeCell ref="K32:K34"/>
    <mergeCell ref="H23:H25"/>
    <mergeCell ref="I23:I25"/>
    <mergeCell ref="J35:J37"/>
    <mergeCell ref="K35:K37"/>
    <mergeCell ref="L35:L37"/>
    <mergeCell ref="J47:J49"/>
    <mergeCell ref="K47:K49"/>
    <mergeCell ref="L47:L49"/>
    <mergeCell ref="I26:I28"/>
    <mergeCell ref="I38:I40"/>
    <mergeCell ref="J38:J40"/>
    <mergeCell ref="K38:K40"/>
    <mergeCell ref="K59:K61"/>
    <mergeCell ref="G53:G55"/>
    <mergeCell ref="H53:H55"/>
    <mergeCell ref="I53:I55"/>
    <mergeCell ref="J53:J55"/>
    <mergeCell ref="K53:K55"/>
    <mergeCell ref="G56:G58"/>
    <mergeCell ref="H56:H58"/>
    <mergeCell ref="I56:I58"/>
    <mergeCell ref="J56:J58"/>
    <mergeCell ref="K56:K58"/>
    <mergeCell ref="M12:M13"/>
    <mergeCell ref="K14:K16"/>
    <mergeCell ref="L14:L16"/>
    <mergeCell ref="K12:K13"/>
    <mergeCell ref="L12:L13"/>
    <mergeCell ref="G50:G52"/>
    <mergeCell ref="H50:H52"/>
    <mergeCell ref="I50:I52"/>
    <mergeCell ref="J50:J52"/>
    <mergeCell ref="H12:I12"/>
    <mergeCell ref="J26:J28"/>
    <mergeCell ref="K26:K28"/>
    <mergeCell ref="L26:L28"/>
    <mergeCell ref="J29:J31"/>
    <mergeCell ref="K29:K31"/>
    <mergeCell ref="L29:L31"/>
    <mergeCell ref="G23:G25"/>
    <mergeCell ref="L38:L40"/>
    <mergeCell ref="G44:G46"/>
    <mergeCell ref="B14:F16"/>
    <mergeCell ref="L32:L34"/>
    <mergeCell ref="G35:G37"/>
    <mergeCell ref="H35:H37"/>
    <mergeCell ref="I35:I37"/>
    <mergeCell ref="L20:L22"/>
    <mergeCell ref="A6:J6"/>
    <mergeCell ref="A5:J5"/>
    <mergeCell ref="A7:J7"/>
    <mergeCell ref="A9:J9"/>
    <mergeCell ref="A14:A16"/>
    <mergeCell ref="G14:G16"/>
    <mergeCell ref="H14:H16"/>
    <mergeCell ref="I14:I16"/>
    <mergeCell ref="J14:J16"/>
    <mergeCell ref="B12:F13"/>
    <mergeCell ref="G12:G13"/>
    <mergeCell ref="J12:J13"/>
    <mergeCell ref="A10:L11"/>
    <mergeCell ref="A23:A25"/>
    <mergeCell ref="B23:F25"/>
    <mergeCell ref="A32:A34"/>
    <mergeCell ref="A35:A37"/>
    <mergeCell ref="B35:F37"/>
    <mergeCell ref="AF8:AJ8"/>
    <mergeCell ref="AJ1:AK1"/>
    <mergeCell ref="N12:O12"/>
    <mergeCell ref="P12:AD12"/>
    <mergeCell ref="AE12:AE13"/>
    <mergeCell ref="AR7:AT7"/>
    <mergeCell ref="AU7:AW7"/>
    <mergeCell ref="AR8:AT8"/>
    <mergeCell ref="AU8:AW8"/>
    <mergeCell ref="AF12:AG12"/>
    <mergeCell ref="R13:AC13"/>
    <mergeCell ref="AH12:AI12"/>
    <mergeCell ref="AF11:AG11"/>
    <mergeCell ref="AF7:AJ7"/>
    <mergeCell ref="K68:K70"/>
    <mergeCell ref="L68:L70"/>
    <mergeCell ref="L77:L79"/>
    <mergeCell ref="G62:G64"/>
    <mergeCell ref="H62:H64"/>
    <mergeCell ref="I62:I64"/>
    <mergeCell ref="J62:J64"/>
    <mergeCell ref="K62:K64"/>
    <mergeCell ref="L62:L64"/>
    <mergeCell ref="G65:G67"/>
    <mergeCell ref="H65:H67"/>
    <mergeCell ref="I65:I67"/>
    <mergeCell ref="J65:J67"/>
    <mergeCell ref="K65:K67"/>
    <mergeCell ref="L65:L67"/>
    <mergeCell ref="L71:L73"/>
    <mergeCell ref="G74:G76"/>
    <mergeCell ref="H74:H76"/>
    <mergeCell ref="I74:I76"/>
    <mergeCell ref="J74:J76"/>
    <mergeCell ref="K74:K76"/>
    <mergeCell ref="L74:L76"/>
    <mergeCell ref="G77:G79"/>
    <mergeCell ref="H77:H79"/>
    <mergeCell ref="J77:J79"/>
    <mergeCell ref="K77:K79"/>
    <mergeCell ref="G83:G85"/>
    <mergeCell ref="H83:H85"/>
    <mergeCell ref="I83:I85"/>
    <mergeCell ref="J83:J85"/>
    <mergeCell ref="K83:K85"/>
    <mergeCell ref="L83:L85"/>
    <mergeCell ref="L89:L91"/>
    <mergeCell ref="L92:L94"/>
    <mergeCell ref="G86:G88"/>
    <mergeCell ref="H86:H88"/>
    <mergeCell ref="I86:I88"/>
    <mergeCell ref="J86:J88"/>
    <mergeCell ref="K86:K88"/>
    <mergeCell ref="L86:L88"/>
    <mergeCell ref="G80:G82"/>
    <mergeCell ref="H80:H82"/>
    <mergeCell ref="I80:I82"/>
    <mergeCell ref="J80:J82"/>
    <mergeCell ref="K80:K82"/>
    <mergeCell ref="L80:L82"/>
    <mergeCell ref="G89:G91"/>
    <mergeCell ref="H89:H91"/>
    <mergeCell ref="I89:I91"/>
    <mergeCell ref="J89:J91"/>
    <mergeCell ref="K89:K91"/>
    <mergeCell ref="B95:F97"/>
    <mergeCell ref="G95:G97"/>
    <mergeCell ref="H95:H97"/>
    <mergeCell ref="I95:I97"/>
    <mergeCell ref="J95:J97"/>
    <mergeCell ref="K95:K97"/>
    <mergeCell ref="L95:L97"/>
    <mergeCell ref="B89:F91"/>
    <mergeCell ref="G110:G112"/>
    <mergeCell ref="H110:H112"/>
    <mergeCell ref="I110:I112"/>
    <mergeCell ref="J110:J112"/>
    <mergeCell ref="K110:K112"/>
    <mergeCell ref="L110:L112"/>
    <mergeCell ref="G104:G106"/>
    <mergeCell ref="H104:H106"/>
    <mergeCell ref="I104:I106"/>
    <mergeCell ref="J104:J106"/>
    <mergeCell ref="K104:K106"/>
    <mergeCell ref="L104:L106"/>
    <mergeCell ref="L98:L100"/>
    <mergeCell ref="L107:L109"/>
    <mergeCell ref="B110:F112"/>
    <mergeCell ref="B98:F100"/>
    <mergeCell ref="H122:H124"/>
    <mergeCell ref="I122:I124"/>
    <mergeCell ref="J122:J124"/>
    <mergeCell ref="K122:K124"/>
    <mergeCell ref="L122:L124"/>
    <mergeCell ref="B101:F103"/>
    <mergeCell ref="G101:G103"/>
    <mergeCell ref="H101:H103"/>
    <mergeCell ref="I101:I103"/>
    <mergeCell ref="J101:J103"/>
    <mergeCell ref="K101:K103"/>
    <mergeCell ref="L101:L103"/>
    <mergeCell ref="B104:F106"/>
    <mergeCell ref="G113:G115"/>
    <mergeCell ref="H113:H115"/>
    <mergeCell ref="I113:I115"/>
    <mergeCell ref="J113:J115"/>
    <mergeCell ref="K113:K115"/>
    <mergeCell ref="L113:L115"/>
    <mergeCell ref="G116:G118"/>
    <mergeCell ref="H116:H118"/>
    <mergeCell ref="I116:I118"/>
    <mergeCell ref="J116:J118"/>
    <mergeCell ref="K116:K118"/>
    <mergeCell ref="L116:L118"/>
    <mergeCell ref="G119:G121"/>
    <mergeCell ref="H119:H121"/>
    <mergeCell ref="I119:I121"/>
    <mergeCell ref="J119:J121"/>
    <mergeCell ref="K119:K121"/>
    <mergeCell ref="L119:L121"/>
    <mergeCell ref="K140:K142"/>
    <mergeCell ref="L140:L142"/>
    <mergeCell ref="L125:L127"/>
    <mergeCell ref="G128:G130"/>
    <mergeCell ref="H128:H130"/>
    <mergeCell ref="I128:I130"/>
    <mergeCell ref="J128:J130"/>
    <mergeCell ref="K128:K130"/>
    <mergeCell ref="L128:L130"/>
    <mergeCell ref="G131:G133"/>
    <mergeCell ref="H131:H133"/>
    <mergeCell ref="I131:I133"/>
    <mergeCell ref="J131:J133"/>
    <mergeCell ref="K131:K133"/>
    <mergeCell ref="G134:G136"/>
    <mergeCell ref="H134:H136"/>
    <mergeCell ref="I134:I136"/>
    <mergeCell ref="L131:L133"/>
    <mergeCell ref="B149:F151"/>
    <mergeCell ref="G149:G151"/>
    <mergeCell ref="H149:H151"/>
    <mergeCell ref="I149:I151"/>
    <mergeCell ref="J149:J151"/>
    <mergeCell ref="K149:K151"/>
    <mergeCell ref="L149:L151"/>
    <mergeCell ref="J134:J136"/>
    <mergeCell ref="K134:K136"/>
    <mergeCell ref="L134:L136"/>
    <mergeCell ref="B137:F139"/>
    <mergeCell ref="G137:G139"/>
    <mergeCell ref="H137:H139"/>
    <mergeCell ref="I137:I139"/>
    <mergeCell ref="J137:J139"/>
    <mergeCell ref="K137:K139"/>
    <mergeCell ref="L137:L139"/>
    <mergeCell ref="G140:G142"/>
    <mergeCell ref="H140:H142"/>
    <mergeCell ref="I140:I142"/>
    <mergeCell ref="J140:J142"/>
    <mergeCell ref="B140:F142"/>
    <mergeCell ref="B131:F133"/>
    <mergeCell ref="L158:L160"/>
    <mergeCell ref="L143:L145"/>
    <mergeCell ref="G146:G148"/>
    <mergeCell ref="H146:H148"/>
    <mergeCell ref="I146:I148"/>
    <mergeCell ref="J146:J148"/>
    <mergeCell ref="K146:K148"/>
    <mergeCell ref="L146:L148"/>
    <mergeCell ref="G143:G145"/>
    <mergeCell ref="H143:H145"/>
    <mergeCell ref="I143:I145"/>
    <mergeCell ref="L152:L154"/>
    <mergeCell ref="L155:L157"/>
    <mergeCell ref="J143:J145"/>
    <mergeCell ref="K143:K145"/>
    <mergeCell ref="G152:G154"/>
    <mergeCell ref="H152:H154"/>
    <mergeCell ref="I152:I154"/>
    <mergeCell ref="J152:J154"/>
    <mergeCell ref="K152:K154"/>
    <mergeCell ref="G155:G157"/>
    <mergeCell ref="H155:H157"/>
    <mergeCell ref="I155:I157"/>
    <mergeCell ref="J155:J157"/>
    <mergeCell ref="K155:K157"/>
    <mergeCell ref="H176:H178"/>
    <mergeCell ref="I176:I178"/>
    <mergeCell ref="J176:J178"/>
    <mergeCell ref="K176:K178"/>
    <mergeCell ref="G167:G169"/>
    <mergeCell ref="H167:H169"/>
    <mergeCell ref="I167:I169"/>
    <mergeCell ref="J167:J169"/>
    <mergeCell ref="K167:K169"/>
    <mergeCell ref="G158:G160"/>
    <mergeCell ref="H158:H160"/>
    <mergeCell ref="I158:I160"/>
    <mergeCell ref="J158:J160"/>
    <mergeCell ref="K158:K160"/>
    <mergeCell ref="L161:L163"/>
    <mergeCell ref="G164:G166"/>
    <mergeCell ref="H164:H166"/>
    <mergeCell ref="I164:I166"/>
    <mergeCell ref="J164:J166"/>
    <mergeCell ref="K164:K166"/>
    <mergeCell ref="L164:L166"/>
    <mergeCell ref="G161:G163"/>
    <mergeCell ref="H161:H163"/>
    <mergeCell ref="I161:I163"/>
    <mergeCell ref="J161:J163"/>
    <mergeCell ref="K161:K163"/>
    <mergeCell ref="H188:H190"/>
    <mergeCell ref="I188:I190"/>
    <mergeCell ref="J188:J190"/>
    <mergeCell ref="K188:K190"/>
    <mergeCell ref="G170:G172"/>
    <mergeCell ref="H170:H172"/>
    <mergeCell ref="I170:I172"/>
    <mergeCell ref="L167:L169"/>
    <mergeCell ref="L185:L187"/>
    <mergeCell ref="J170:J172"/>
    <mergeCell ref="K170:K172"/>
    <mergeCell ref="L170:L172"/>
    <mergeCell ref="G179:G181"/>
    <mergeCell ref="H179:H181"/>
    <mergeCell ref="I179:I181"/>
    <mergeCell ref="J179:J181"/>
    <mergeCell ref="K179:K181"/>
    <mergeCell ref="G173:G175"/>
    <mergeCell ref="H173:H175"/>
    <mergeCell ref="I173:I175"/>
    <mergeCell ref="J173:J175"/>
    <mergeCell ref="K173:K175"/>
    <mergeCell ref="L173:L175"/>
    <mergeCell ref="G176:G178"/>
    <mergeCell ref="L200:L202"/>
    <mergeCell ref="G203:G205"/>
    <mergeCell ref="H203:H205"/>
    <mergeCell ref="I203:I205"/>
    <mergeCell ref="L176:L178"/>
    <mergeCell ref="G194:G196"/>
    <mergeCell ref="H194:H196"/>
    <mergeCell ref="I194:I196"/>
    <mergeCell ref="J194:J196"/>
    <mergeCell ref="K194:K196"/>
    <mergeCell ref="L194:L196"/>
    <mergeCell ref="L179:L181"/>
    <mergeCell ref="G182:G184"/>
    <mergeCell ref="H182:H184"/>
    <mergeCell ref="I182:I184"/>
    <mergeCell ref="J182:J184"/>
    <mergeCell ref="K182:K184"/>
    <mergeCell ref="L182:L184"/>
    <mergeCell ref="G185:G187"/>
    <mergeCell ref="H185:H187"/>
    <mergeCell ref="I185:I187"/>
    <mergeCell ref="J185:J187"/>
    <mergeCell ref="K185:K187"/>
    <mergeCell ref="G188:G190"/>
    <mergeCell ref="G212:G214"/>
    <mergeCell ref="H212:H214"/>
    <mergeCell ref="I212:I214"/>
    <mergeCell ref="J212:J214"/>
    <mergeCell ref="L188:L190"/>
    <mergeCell ref="G191:G193"/>
    <mergeCell ref="H191:H193"/>
    <mergeCell ref="I191:I193"/>
    <mergeCell ref="J191:J193"/>
    <mergeCell ref="K191:K193"/>
    <mergeCell ref="L191:L193"/>
    <mergeCell ref="K212:K214"/>
    <mergeCell ref="L212:L214"/>
    <mergeCell ref="G197:G199"/>
    <mergeCell ref="H197:H199"/>
    <mergeCell ref="I197:I199"/>
    <mergeCell ref="J197:J199"/>
    <mergeCell ref="K197:K199"/>
    <mergeCell ref="L197:L199"/>
    <mergeCell ref="G200:G202"/>
    <mergeCell ref="H200:H202"/>
    <mergeCell ref="I200:I202"/>
    <mergeCell ref="J200:J202"/>
    <mergeCell ref="K200:K202"/>
    <mergeCell ref="L224:L226"/>
    <mergeCell ref="G227:G229"/>
    <mergeCell ref="H227:H229"/>
    <mergeCell ref="I227:I229"/>
    <mergeCell ref="J203:J205"/>
    <mergeCell ref="K203:K205"/>
    <mergeCell ref="L203:L205"/>
    <mergeCell ref="K221:K223"/>
    <mergeCell ref="L221:L223"/>
    <mergeCell ref="G206:G208"/>
    <mergeCell ref="H206:H208"/>
    <mergeCell ref="I206:I208"/>
    <mergeCell ref="J206:J208"/>
    <mergeCell ref="K206:K208"/>
    <mergeCell ref="L206:L208"/>
    <mergeCell ref="G209:G211"/>
    <mergeCell ref="H209:H211"/>
    <mergeCell ref="I209:I211"/>
    <mergeCell ref="J209:J211"/>
    <mergeCell ref="K209:K211"/>
    <mergeCell ref="L209:L211"/>
    <mergeCell ref="G215:G217"/>
    <mergeCell ref="H215:H217"/>
    <mergeCell ref="I215:I217"/>
    <mergeCell ref="G221:G223"/>
    <mergeCell ref="H221:H223"/>
    <mergeCell ref="I221:I223"/>
    <mergeCell ref="J221:J223"/>
    <mergeCell ref="G224:G226"/>
    <mergeCell ref="H224:H226"/>
    <mergeCell ref="I224:I226"/>
    <mergeCell ref="J224:J226"/>
    <mergeCell ref="K224:K226"/>
    <mergeCell ref="J215:J217"/>
    <mergeCell ref="K215:K217"/>
    <mergeCell ref="L215:L217"/>
    <mergeCell ref="G218:G220"/>
    <mergeCell ref="H218:H220"/>
    <mergeCell ref="I218:I220"/>
    <mergeCell ref="J218:J220"/>
    <mergeCell ref="K218:K220"/>
    <mergeCell ref="L218:L220"/>
    <mergeCell ref="J227:J229"/>
    <mergeCell ref="K227:K229"/>
    <mergeCell ref="L227:L229"/>
    <mergeCell ref="B236:F238"/>
    <mergeCell ref="G236:G238"/>
    <mergeCell ref="H236:H238"/>
    <mergeCell ref="I236:I238"/>
    <mergeCell ref="J236:J238"/>
    <mergeCell ref="K236:K238"/>
    <mergeCell ref="L236:L238"/>
    <mergeCell ref="G233:G235"/>
    <mergeCell ref="H233:H235"/>
    <mergeCell ref="I233:I235"/>
    <mergeCell ref="J233:J235"/>
    <mergeCell ref="K233:K235"/>
    <mergeCell ref="L233:L235"/>
    <mergeCell ref="G230:G232"/>
    <mergeCell ref="H230:H232"/>
    <mergeCell ref="I230:I232"/>
    <mergeCell ref="J230:J232"/>
    <mergeCell ref="K230:K232"/>
    <mergeCell ref="L230:L232"/>
    <mergeCell ref="G239:G241"/>
    <mergeCell ref="H239:H241"/>
    <mergeCell ref="I239:I241"/>
    <mergeCell ref="J239:J241"/>
    <mergeCell ref="K239:K241"/>
    <mergeCell ref="L239:L241"/>
    <mergeCell ref="G248:G250"/>
    <mergeCell ref="H248:H250"/>
    <mergeCell ref="I248:I250"/>
    <mergeCell ref="J248:J250"/>
    <mergeCell ref="K248:K250"/>
    <mergeCell ref="L248:L250"/>
    <mergeCell ref="G257:G259"/>
    <mergeCell ref="H257:H259"/>
    <mergeCell ref="I257:I259"/>
    <mergeCell ref="J257:J259"/>
    <mergeCell ref="K257:K259"/>
    <mergeCell ref="L257:L259"/>
    <mergeCell ref="G242:G244"/>
    <mergeCell ref="H242:H244"/>
    <mergeCell ref="I242:I244"/>
    <mergeCell ref="J242:J244"/>
    <mergeCell ref="K242:K244"/>
    <mergeCell ref="L242:L244"/>
    <mergeCell ref="G245:G247"/>
    <mergeCell ref="H245:H247"/>
    <mergeCell ref="I245:I247"/>
    <mergeCell ref="J245:J247"/>
    <mergeCell ref="K245:K247"/>
    <mergeCell ref="L245:L247"/>
    <mergeCell ref="B248:F250"/>
    <mergeCell ref="G251:G253"/>
    <mergeCell ref="H251:H253"/>
    <mergeCell ref="I251:I253"/>
    <mergeCell ref="J251:J253"/>
    <mergeCell ref="K251:K253"/>
    <mergeCell ref="L251:L253"/>
    <mergeCell ref="B254:F256"/>
    <mergeCell ref="G254:G256"/>
    <mergeCell ref="H254:H256"/>
    <mergeCell ref="I254:I256"/>
    <mergeCell ref="J254:J256"/>
    <mergeCell ref="K254:K256"/>
    <mergeCell ref="L254:L256"/>
    <mergeCell ref="B251:F253"/>
    <mergeCell ref="B263:F265"/>
    <mergeCell ref="G263:G265"/>
    <mergeCell ref="H263:H265"/>
    <mergeCell ref="I263:I265"/>
    <mergeCell ref="J263:J265"/>
    <mergeCell ref="K263:K265"/>
    <mergeCell ref="L263:L265"/>
    <mergeCell ref="B266:F268"/>
    <mergeCell ref="G266:G268"/>
    <mergeCell ref="H266:H268"/>
    <mergeCell ref="I266:I268"/>
    <mergeCell ref="J266:J268"/>
    <mergeCell ref="K266:K268"/>
    <mergeCell ref="L266:L268"/>
    <mergeCell ref="G275:G277"/>
    <mergeCell ref="H275:H277"/>
    <mergeCell ref="I275:I277"/>
    <mergeCell ref="J275:J277"/>
    <mergeCell ref="K275:K277"/>
    <mergeCell ref="L275:L277"/>
    <mergeCell ref="G260:G262"/>
    <mergeCell ref="H260:H262"/>
    <mergeCell ref="I260:I262"/>
    <mergeCell ref="J260:J262"/>
    <mergeCell ref="K260:K262"/>
    <mergeCell ref="L260:L262"/>
    <mergeCell ref="B284:F286"/>
    <mergeCell ref="G284:G286"/>
    <mergeCell ref="H284:H286"/>
    <mergeCell ref="I284:I286"/>
    <mergeCell ref="J284:J286"/>
    <mergeCell ref="K284:K286"/>
    <mergeCell ref="L284:L286"/>
    <mergeCell ref="G269:G271"/>
    <mergeCell ref="H269:H271"/>
    <mergeCell ref="I269:I271"/>
    <mergeCell ref="J269:J271"/>
    <mergeCell ref="K269:K271"/>
    <mergeCell ref="L269:L271"/>
    <mergeCell ref="B272:F274"/>
    <mergeCell ref="G272:G274"/>
    <mergeCell ref="H272:H274"/>
    <mergeCell ref="I272:I274"/>
    <mergeCell ref="J272:J274"/>
    <mergeCell ref="K272:K274"/>
    <mergeCell ref="L272:L274"/>
    <mergeCell ref="B275:F277"/>
    <mergeCell ref="G278:G280"/>
    <mergeCell ref="H278:H280"/>
    <mergeCell ref="I278:I280"/>
    <mergeCell ref="J278:J280"/>
    <mergeCell ref="K278:K280"/>
    <mergeCell ref="L278:L280"/>
    <mergeCell ref="B281:F283"/>
    <mergeCell ref="G281:G283"/>
    <mergeCell ref="H281:H283"/>
    <mergeCell ref="I281:I283"/>
    <mergeCell ref="J281:J283"/>
    <mergeCell ref="K281:K283"/>
    <mergeCell ref="L281:L283"/>
    <mergeCell ref="B290:F292"/>
    <mergeCell ref="G290:G292"/>
    <mergeCell ref="H290:H292"/>
    <mergeCell ref="I290:I292"/>
    <mergeCell ref="J290:J292"/>
    <mergeCell ref="K290:K292"/>
    <mergeCell ref="L290:L292"/>
    <mergeCell ref="B293:F295"/>
    <mergeCell ref="G293:G295"/>
    <mergeCell ref="H293:H295"/>
    <mergeCell ref="I293:I295"/>
    <mergeCell ref="J293:J295"/>
    <mergeCell ref="K293:K295"/>
    <mergeCell ref="L293:L295"/>
    <mergeCell ref="J302:J304"/>
    <mergeCell ref="K302:K304"/>
    <mergeCell ref="L302:L304"/>
    <mergeCell ref="G287:G289"/>
    <mergeCell ref="H287:H289"/>
    <mergeCell ref="I287:I289"/>
    <mergeCell ref="J287:J289"/>
    <mergeCell ref="K287:K289"/>
    <mergeCell ref="L287:L289"/>
    <mergeCell ref="B308:F310"/>
    <mergeCell ref="G308:G310"/>
    <mergeCell ref="H308:H310"/>
    <mergeCell ref="I308:I310"/>
    <mergeCell ref="J308:J310"/>
    <mergeCell ref="K308:K310"/>
    <mergeCell ref="L308:L310"/>
    <mergeCell ref="B311:F313"/>
    <mergeCell ref="G311:G313"/>
    <mergeCell ref="H311:H313"/>
    <mergeCell ref="I311:I313"/>
    <mergeCell ref="J311:J313"/>
    <mergeCell ref="K311:K313"/>
    <mergeCell ref="L311:L313"/>
    <mergeCell ref="B305:F307"/>
    <mergeCell ref="G305:G307"/>
    <mergeCell ref="H305:H307"/>
    <mergeCell ref="I305:I307"/>
    <mergeCell ref="J305:J307"/>
    <mergeCell ref="K305:K307"/>
    <mergeCell ref="L305:L307"/>
    <mergeCell ref="G296:G298"/>
    <mergeCell ref="H296:H298"/>
    <mergeCell ref="I296:I298"/>
    <mergeCell ref="J296:J298"/>
    <mergeCell ref="K296:K298"/>
    <mergeCell ref="L296:L298"/>
    <mergeCell ref="B299:F301"/>
    <mergeCell ref="G299:G301"/>
    <mergeCell ref="H299:H301"/>
    <mergeCell ref="I299:I301"/>
    <mergeCell ref="J299:J301"/>
    <mergeCell ref="K299:K301"/>
    <mergeCell ref="L299:L301"/>
    <mergeCell ref="B302:F304"/>
    <mergeCell ref="G302:G304"/>
    <mergeCell ref="H302:H304"/>
    <mergeCell ref="I302:I304"/>
  </mergeCells>
  <phoneticPr fontId="12"/>
  <conditionalFormatting sqref="N14:N314 P14:P314">
    <cfRule type="expression" dxfId="37" priority="1702">
      <formula>$AO14=""</formula>
    </cfRule>
  </conditionalFormatting>
  <conditionalFormatting sqref="Q14:Q314">
    <cfRule type="expression" dxfId="36" priority="3">
      <formula>Q14&lt;O14</formula>
    </cfRule>
  </conditionalFormatting>
  <conditionalFormatting sqref="R14:AC314">
    <cfRule type="expression" dxfId="35" priority="1729">
      <formula>OR($P14="",$P14="特定加算なし",$P14="ベア加算なし")</formula>
    </cfRule>
  </conditionalFormatting>
  <conditionalFormatting sqref="AE14:AE314">
    <cfRule type="expression" dxfId="34" priority="2">
      <formula>AE14&lt;0</formula>
    </cfRule>
  </conditionalFormatting>
  <conditionalFormatting sqref="AG16:AG314">
    <cfRule type="expression" dxfId="33" priority="9">
      <formula>AND($N16="ベア加算なし",$P16="ベア加算")</formula>
    </cfRule>
  </conditionalFormatting>
  <conditionalFormatting sqref="AH14:AH314">
    <cfRule type="expression" dxfId="32" priority="1841">
      <formula>OR(P14="処遇加算Ⅰ",P14="処遇加算Ⅱ")</formula>
    </cfRule>
  </conditionalFormatting>
  <conditionalFormatting sqref="AI14:AI314">
    <cfRule type="expression" dxfId="31" priority="1840">
      <formula>P14="処遇加算Ⅲ"</formula>
    </cfRule>
  </conditionalFormatting>
  <conditionalFormatting sqref="AJ14:AJ314">
    <cfRule type="expression" dxfId="30" priority="1839">
      <formula>P14="処遇加算Ⅰ"</formula>
    </cfRule>
  </conditionalFormatting>
  <conditionalFormatting sqref="AK11">
    <cfRule type="expression" dxfId="29" priority="18368">
      <formula>$AK$11="○"</formula>
    </cfRule>
  </conditionalFormatting>
  <conditionalFormatting sqref="AL15:AL314">
    <cfRule type="expression" dxfId="28" priority="1852">
      <formula>P15="特定加算Ⅰ"</formula>
    </cfRule>
  </conditionalFormatting>
  <conditionalFormatting sqref="AM11">
    <cfRule type="expression" dxfId="27" priority="18370">
      <formula>$AK$11&lt;&gt;"×"</formula>
    </cfRule>
  </conditionalFormatting>
  <conditionalFormatting sqref="Y14:Y314">
    <cfRule type="expression" dxfId="26" priority="1">
      <formula>Y14=4</formula>
    </cfRule>
  </conditionalFormatting>
  <conditionalFormatting sqref="AK15:AK313">
    <cfRule type="expression" dxfId="25" priority="18509">
      <formula>OR(P15="特定加算Ⅰ",P15="特定加算Ⅱ")</formula>
    </cfRule>
  </conditionalFormatting>
  <dataValidations count="4">
    <dataValidation imeMode="halfAlpha" allowBlank="1" showInputMessage="1" showErrorMessage="1" sqref="B14 B17 B23 B29 B20 B26 B41 B32 B38 B35 B47 B53 B59 B65 B71 B77 B83 B89 B95 B101 B107 B113 B119 B125 B131 B137 B143 B149 B155 B161 B167 B173 B179 B185 B191 B197 B203 B209 B215 B221 B227 B233 B239 B245 B251 B257 B263 B269 B275 B281 B287 B293 B299 B305 B311 B44 B50 B56 B62 B68 B74 B80 B86 B92 B98 B104 B110 B116 B122 B128 B134 B140 B146 B152 B158 B164 B170 B176 B182 B188 B194 B200 B206 B212 B218 B224 B230 B236 B242 B248 B254 B260 B266 B272 B278 B284 B290 B296 B302 B308 W14:W313 S14:S313 G197:M197 G179:M179 G275:M275 G284:M284 G245:M245 G227:M227 G188:M188 G236:M236 G185:M185 G182:M182 G281:M281 G278:M278 G311:M311 G302:M302 G299:M299 G308:M308 G290:M290 G287:M287 G296:M296 G305:M305 G293:M293 G233:M233 G230:M230 G269:M269 G266:M266 G263:M263 G272:M272 G254:M254 G251:M251 G260:M260 G242:M242 G239:M239 G248:M248 G257:M257 G221:M221 G218:M218 G215:M215 G224:M224 G206:M206 G203:M203 G212:M212 G194:M194 G191:M191 G200:M200 G176:M176 G128:M128 G137:M137 G98:M98 G80:M80 G41:M41 G89:M89 G38:M38 G35:M35 G134:M134 G209:M209 G131:M131 G170:M170 G167:M167 G164:M164 G173:M173 G155:M155 G152:M152 G161:M161 G143:M143 G140:M140 G149:M149 G158:M158 G146:M146 G86:M86 G83:M83 G122:M122 G119:M119 G116:M116 G125:M125 G107:M107 G104:M104 G113:M113 G95:M95 G92:M92 G101:M101 G110:M110 G74:M74 G71:M71 G68:M68 G77:M77 G59:M59 G56:M56 G65:M65 G47:M47 G44:M44 G53:M53 G62:M62 G50:M50 G32:M32 G26:M26 G23:M23 G29:M29 G20:M20 G17:M17 G14:M14" xr:uid="{9D7BBBF0-529A-4139-889E-88335B52E894}"/>
    <dataValidation type="list" allowBlank="1" showInputMessage="1" showErrorMessage="1" sqref="AN21 AN240 AN231 AN234 AN237 AN228 AN267 AN270 AN255 AN258 AN273 AN261 AN264 AN195 AN252 AN198 AN201 AN192 AN183 AN186 AN189 AN180 AN219 AN222 AN207 AN210 AN225 AN213 AN216 AN291 AN294 AN204 AN297 AN288 AN279 AN282 AN285 AN276 AN303 AN306 AN309 AN312 AN300 AN243 AN93 AN84 AN246 AN87 AN249 AN90 AN81 AN120 AN123 AN108 AN111 AN126 AN114 AN117 AN48 AN105 AN51 AN54 AN45 AN27 AN36 AN39 AN42 AN18 AN24 AN33 AN72 AN75 AN60 AN63 AN78 AN66 AN69 AN144 AN147 AN57 AN150 AN177 AN141 AN132 AN135 AN138 AN129 AN168 AN171 AN156 AN159 AN174 AN162 AN165 AN153 AN96 AN99 AN102 AL30 AN15 AL15 AL24 AL18 AL27 AL21 AN30 AL33 AL36 AL39 AL42 AL45 AL48 AL51 AL54 AL57 AL60 AL63 AL66 AL69 AL72 AL75 AL78 AL81 AL84 AL87 AL90 AL93 AL96 AL99 AL102 AL105 AL108 AL111 AL114 AL117 AL120 AL123 AL126 AL129 AL132 AL135 AL138 AL141 AL144 AL147 AL150 AL153 AL156 AL159 AL162 AL165 AL168 AL171 AL174 AL177 AL180 AL183 AL186 AL189 AL192 AL195 AL198 AL201 AL204 AL207 AL210 AL213 AL216 AL219 AL222 AL225 AL228 AL231 AL234 AL237 AL240 AL243 AL246 AL249 AL252 AL255 AL258 AL261 AL264 AL267 AL270 AL273 AL276 AL279 AL282 AL285 AL288 AL291 AL294 AL297 AL300 AL303 AL306 AL309 AL312" xr:uid="{89F9D969-0B2A-473D-8612-572DE778FBCF}">
      <formula1>INDIRECT(AP14)</formula1>
    </dataValidation>
    <dataValidation type="whole" operator="greaterThanOrEqual" allowBlank="1" showInputMessage="1" showErrorMessage="1" prompt="要件を満たす職員数を記入してください。" sqref="AK15 AK18 AK21 AK24 AK27 AK30 AK33 AK36 AK39 AK42 AK45 AK48 AK51 AK54 AK57 AK60 AK63 AK66 AK69 AK72 AK75 AK78 AK81 AK84 AK87 AK90 AK93 AK96 AK99 AK102 AK105 AK108 AK111 AK114 AK117 AK120 AK123 AK126 AK129 AK132 AK135 AK138 AK141 AK144 AK147 AK150 AK153 AK156 AK159 AK162 AK165 AK168 AK171 AK174 AK177 AK180 AK183 AK186 AK189 AK192 AK195 AK198 AK201 AK204 AK207 AK210 AK213 AK216 AK219 AK222 AK225 AK228 AK231 AK234 AK237 AK240 AK243 AK246 AK249 AK252 AK255 AK258 AK261 AK264 AK267 AK270 AK273 AK276 AK279 AK282 AK285 AK288 AK291 AK294 AK297 AK300 AK303 AK306 AK309 AK312" xr:uid="{F027BA2D-6999-4AC6-B317-61A9B1DCC048}">
      <formula1>0</formula1>
    </dataValidation>
    <dataValidation type="list" imeMode="halfAlpha" allowBlank="1" showInputMessage="1" showErrorMessage="1" sqref="Y14:Y313 U14:U313" xr:uid="{E446CE97-4DE0-4465-92B9-C47847EF3A79}">
      <formula1>"4,5"</formula1>
    </dataValidation>
  </dataValidations>
  <pageMargins left="0.70866141732283472" right="0.70866141732283472" top="0.74803149606299213" bottom="0.74803149606299213" header="0.31496062992125984" footer="0.31496062992125984"/>
  <pageSetup paperSize="9" scale="24"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6">
        <x14:dataValidation type="list" allowBlank="1" showInputMessage="1" showErrorMessage="1" xr:uid="{FB378FD6-E085-4BB9-B1D7-64006E1966CE}">
          <x14:formula1>
            <xm:f>【参考】数式用!$B$4:$D$4</xm:f>
          </x14:formula1>
          <xm:sqref>P29 P26 P23 P20 P14 P32 P17 P35 P38 P41 P44 P47 P50 P53 P56 P59 P62 P65 P68 P71 P74 P77 P80 P83 P86 P89 P92 P95 P98 P101 P104 P107 P110 P113 P116 P119 P122 P125 P128 P131 P134 P137 P140 P143 P146 P149 P152 P155 P158 P161 P164 P167 P170 P173 P176 P179 P182 P185 P188 P191 P194 P197 P200 P203 P206 P209 P212 P215 P218 P221 P224 P227 P230 P233 P236 P239 P242 P245 P248 P251 P254 P257 P260 P263 P266 P269 P272 P275 P278 P281 P284 P287 P290 P293 P296 P299 P302 P305 P308 P311</xm:sqref>
        </x14:dataValidation>
        <x14:dataValidation type="list" allowBlank="1" showInputMessage="1" showErrorMessage="1" xr:uid="{EED9C900-33C8-43FB-B557-AC56EFEE80B7}">
          <x14:formula1>
            <xm:f>【参考】数式用!$F$4:$H$4</xm:f>
          </x14:formula1>
          <xm:sqref>P30 P312 P309 P306 P303 P300 P297 P294 P291 P288 P285 P282 P279 P276 P273 P270 P267 P264 P261 P258 P255 P252 P249 P246 P243 P240 P237 P234 P231 P228 P225 P222 P219 P216 P213 P210 P207 P204 P201 P198 P195 P192 P189 P186 P183 P180 P177 P174 P171 P168 P165 P162 P159 P156 P153 P150 P147 P144 P141 P138 P135 P132 P129 P126 P123 P120 P117 P114 P111 P108 P105 P102 P99 P96 P93 P90 P87 P84 P81 P78 P75 P72 P69 P66 P63 P60 P57 P54 P51 P48 P45 P42 P39 P36 N27 N30 P18 N15 N18 N21 P33 N24 P15 P21 P24 P27 N33 N36 N39 N42 N45 N48 N51 N54 N57 N60 N63 N66 N69 N72 N75 N78 N81 N84 N87 N90 N93 N96 N99 N102 N105 N108 N111 N114 N117 N120 N123 N126 N129 N132 N135 N138 N141 N144 N147 N150 N153 N156 N159 N162 N165 N168 N171 N174 N177 N180 N183 N186 N189 N192 N195 N198 N201 N204 N207 N210 N213 N216 N219 N222 N225 N228 N231 N234 N237 N240 N243 N246 N249 N252 N255 N258 N261 N264 N267 N270 N273 N276 N279 N282 N285 N288 N291 N294 N297 N300 N303 N306 N309 N312</xm:sqref>
        </x14:dataValidation>
        <x14:dataValidation type="list" allowBlank="1" showInputMessage="1" showErrorMessage="1" xr:uid="{F0148E1D-EA22-441F-86CB-EC018CAFD32B}">
          <x14:formula1>
            <xm:f>【参考】数式用!$I$4:$J$4</xm:f>
          </x14:formula1>
          <xm:sqref>P31 P313 P310 P307 P304 P301 P298 P295 P292 P289 P286 P283 P280 P277 P274 P271 P268 P265 P262 P259 P256 P253 P250 P247 P244 P241 P238 P235 P232 P229 P226 P223 P220 P217 P214 P211 P208 P205 P202 P199 P196 P193 P190 P187 P184 P181 P178 P175 P172 P169 P166 P163 P160 P157 P154 P151 P148 P145 P142 P139 P136 P133 P130 P127 P124 P121 P118 P115 P112 P109 P106 P103 P100 P97 P94 P91 P88 P85 P82 P79 P76 P73 P70 P67 P64 P61 P58 P55 P52 P49 P46 P43 P40 P37 N28 N31 P19 N16 N19 N22 P34 N25 P16 P22 P25 P28 N34 N37 N40 N43 N46 N49 N52 N55 N58 N61 N64 N67 N70 N73 N76 N79 N82 N85 N88 N91 N94 N97 N100 N103 N106 N109 N112 N115 N118 N121 N124 N127 N130 N133 N136 N139 N142 N145 N148 N151 N154 N157 N160 N163 N166 N169 N172 N175 N178 N181 N184 N187 N190 N193 N196 N199 N202 N205 N208 N211 N214 N217 N220 N223 N226 N229 N232 N235 N238 N241 N244 N247 N250 N253 N256 N259 N262 N265 N268 N271 N274 N277 N280 N283 N286 N289 N292 N295 N298 N301 N304 N307 N310 N313</xm:sqref>
        </x14:dataValidation>
        <x14:dataValidation type="list" allowBlank="1" showInputMessage="1" showErrorMessage="1" xr:uid="{83283E03-2F2D-4108-A174-BBBEB8960A3A}">
          <x14:formula1>
            <xm:f>【参考】数式用!$AK$2:$AK$3</xm:f>
          </x14:formula1>
          <xm:sqref>AI20 AG313 AG310 AG307 AG304 AG301 AG298 AG295 AG292 AG289 AG286 AG283 AG280 AG277 AG274 AG271 AG268 AG265 AG262 AG259 AG256 AG253 AG250 AG247 AG244 AG241 AG238 AG235 AG232 AG229 AG226 AG223 AG220 AG217 AG214 AG211 AG208 AG205 AG202 AG199 AG196 AG193 AG190 AG187 AG184 AG181 AG178 AG175 AG172 AG169 AG166 AG163 AG160 AG157 AG154 AG151 AG148 AG145 AG142 AG139 AG136 AG133 AG130 AG127 AG124 AG121 AG118 AG115 AG112 AG109 AG106 AG103 AG100 AG97 AG94 AG91 AG88 AG85 AG82 AG79 AG76 AG73 AG70 AG67 AG64 AG61 AG58 AG55 AG52 AG49 AG46 AG43 AG40 AG37 AI29 AI23 AI17 AG28 AG22 AG25 AG19 AI32 AG16 AI14 AG34 AI26 AG31 AI35 AI38 AI41 AI44 AI47 AI50 AI53 AI56 AI59 AI62 AI65 AI68 AI71 AI74 AI77 AI80 AI83 AI86 AI89 AI92 AI95 AI98 AI101 AI104 AI107 AI110 AI113 AI116 AI119 AI122 AI125 AI128 AI131 AI134 AI137 AI140 AI143 AI146 AI149 AI152 AI155 AI158 AI161 AI164 AI167 AI170 AI173 AI176 AI179 AI182 AI185 AI188 AI191 AI194 AI197 AI200 AI203 AI206 AI209 AI212 AI215 AI218 AI221 AI224 AI227 AI230 AI233 AI236 AI239 AI242 AI245 AI248 AI251 AI254 AI257 AI260 AI263 AI266 AI269 AI272 AI275 AI278 AI281 AI284 AI287 AI290 AI293 AI296 AI299 AI302 AI305 AI308 AI311</xm:sqref>
        </x14:dataValidation>
        <x14:dataValidation type="list" allowBlank="1" showInputMessage="1" showErrorMessage="1" xr:uid="{DAC6713D-4C0F-4DD3-960C-B09E14C5D00B}">
          <x14:formula1>
            <xm:f>【参考】数式用!$B$4:$E$4</xm:f>
          </x14:formula1>
          <xm:sqref>N14 N17 N20 N23 N26 N29 N32 N35 N38 N41 N44 N47 N50 N53 N56 N59 N62 N65 N68 N71 N74 N77 N80 N83 N86 N89 N92 N95 N98 N101 N104 N107 N110 N113 N116 N119 N122 N125 N128 N131 N134 N137 N140 N143 N146 N149 N152 N155 N158 N161 N164 N167 N170 N173 N176 N179 N182 N185 N188 N191 N194 N197 N200 N203 N206 N209 N212 N215 N218 N221 N224 N227 N230 N233 N236 N239 N242 N245 N248 N251 N254 N257 N260 N263 N266 N269 N272 N275 N278 N281 N284 N287 N290 N293 N296 N299 N302 N305 N308 N311</xm:sqref>
        </x14:dataValidation>
        <x14:dataValidation type="list" allowBlank="1" showInputMessage="1" showErrorMessage="1" xr:uid="{DA5C3058-0595-4197-BC70-03F71769AB95}">
          <x14:formula1>
            <xm:f>【参考】数式用!$AK$5:$AK$7</xm:f>
          </x14:formula1>
          <xm:sqref>AH14 AH17 AH20 AH23 AH26 AH29 AH32 AJ14 AJ17 AJ20 AJ23 AJ26 AJ29 AJ32 AH35 AH38 AH41 AH44 AH47 AH50 AH53 AH56 AH59 AH62 AH65 AH68 AH71 AH74 AH77 AH80 AH83 AH86 AH89 AH92 AH95 AH98 AH101 AH104 AH107 AH110 AH113 AH116 AH119 AH122 AH125 AH128 AH131 AH134 AH137 AH140 AH143 AH146 AH149 AH152 AH155 AH158 AH161 AH164 AH167 AH170 AH173 AH176 AH179 AH182 AH185 AH188 AH191 AH194 AH197 AH200 AH203 AH206 AH209 AH212 AH215 AH218 AH221 AH224 AH227 AH230 AH233 AH236 AH239 AH242 AH245 AH248 AH251 AH254 AH257 AH260 AH263 AH266 AH269 AH272 AH275 AH278 AH281 AH284 AH287 AH290 AH293 AH296 AH299 AH302 AH305 AH308 AH311 AJ35 AJ38 AJ41 AJ44 AJ47 AJ50 AJ53 AJ56 AJ59 AJ62 AJ65 AJ68 AJ71 AJ74 AJ77 AJ80 AJ83 AJ86 AJ89 AJ92 AJ95 AJ98 AJ101 AJ104 AJ107 AJ110 AJ113 AJ116 AJ119 AJ122 AJ125 AJ128 AJ131 AJ134 AJ137 AJ140 AJ143 AJ146 AJ149 AJ152 AJ155 AJ158 AJ161 AJ164 AJ167 AJ170 AJ173 AJ176 AJ179 AJ182 AJ185 AJ188 AJ191 AJ194 AJ197 AJ200 AJ203 AJ206 AJ209 AJ212 AJ215 AJ218 AJ221 AJ224 AJ227 AJ230 AJ233 AJ236 AJ239 AJ242 AJ245 AJ248 AJ251 AJ254 AJ257 AJ260 AJ263 AJ266 AJ269 AJ272 AJ275 AJ278 AJ281 AJ284 AJ287 AJ290 AJ293 AJ296 AJ299 AJ302 AJ305 AJ308 AJ311</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1CF0A7-3E13-495A-94E5-37F3334B84AF}">
  <sheetPr codeName="Sheet3">
    <pageSetUpPr fitToPage="1"/>
  </sheetPr>
  <dimension ref="A1:BK413"/>
  <sheetViews>
    <sheetView view="pageBreakPreview" zoomScale="82" zoomScaleNormal="85" zoomScaleSheetLayoutView="82" zoomScalePageLayoutView="70" workbookViewId="0">
      <selection activeCell="AM34" sqref="AM34:AM35"/>
    </sheetView>
  </sheetViews>
  <sheetFormatPr defaultColWidth="2.5" defaultRowHeight="17.25"/>
  <cols>
    <col min="1" max="1" width="5.625" style="87" customWidth="1"/>
    <col min="2" max="6" width="2.625" style="504" customWidth="1"/>
    <col min="7" max="7" width="12.625" style="87" customWidth="1"/>
    <col min="8" max="8" width="9" style="87" customWidth="1"/>
    <col min="9" max="9" width="9.375" style="585" customWidth="1"/>
    <col min="10" max="10" width="14.625" style="87" customWidth="1"/>
    <col min="11" max="11" width="17.375" style="197" customWidth="1"/>
    <col min="12" max="12" width="15.875" style="87" customWidth="1"/>
    <col min="13" max="13" width="15" style="509" customWidth="1"/>
    <col min="14" max="14" width="5.875" style="509" customWidth="1"/>
    <col min="15" max="15" width="2.125" style="508" customWidth="1"/>
    <col min="16" max="16" width="15" style="509" customWidth="1"/>
    <col min="17" max="17" width="2" style="509" customWidth="1"/>
    <col min="18" max="18" width="7.125" style="509" customWidth="1"/>
    <col min="19" max="19" width="18.375" style="509" customWidth="1"/>
    <col min="20" max="20" width="15.125" style="508" customWidth="1"/>
    <col min="21" max="21" width="7" style="509" customWidth="1"/>
    <col min="22" max="22" width="4.625" style="197" customWidth="1"/>
    <col min="23" max="24" width="2.875" style="197" customWidth="1"/>
    <col min="25" max="25" width="3.625" style="197" customWidth="1"/>
    <col min="26" max="26" width="9.875" style="197" customWidth="1"/>
    <col min="27" max="28" width="2.875" style="197" customWidth="1"/>
    <col min="29" max="29" width="3.5" style="197" customWidth="1"/>
    <col min="30" max="31" width="2.875" style="197" customWidth="1"/>
    <col min="32" max="32" width="4.625" style="197" customWidth="1"/>
    <col min="33" max="33" width="6.125" style="197" customWidth="1"/>
    <col min="34" max="34" width="15.875" style="509" customWidth="1"/>
    <col min="35" max="36" width="14.375" style="509" customWidth="1"/>
    <col min="37" max="37" width="9.875" style="87" customWidth="1"/>
    <col min="38" max="38" width="14.375" style="509" customWidth="1"/>
    <col min="39" max="39" width="9.875" style="87" customWidth="1"/>
    <col min="40" max="40" width="11.875" style="87" customWidth="1"/>
    <col min="41" max="41" width="9.875" style="87" customWidth="1"/>
    <col min="42" max="42" width="12.25" style="87" customWidth="1"/>
    <col min="43" max="43" width="11.875" style="559" customWidth="1"/>
    <col min="44" max="44" width="22.375" style="344" customWidth="1"/>
    <col min="45" max="45" width="50.625" style="344" customWidth="1"/>
    <col min="46" max="46" width="7.125" style="344" customWidth="1"/>
    <col min="47" max="61" width="6.875" style="341" hidden="1" customWidth="1"/>
    <col min="62" max="62" width="6.875" style="494" hidden="1" customWidth="1"/>
    <col min="63" max="63" width="22.125" style="87" hidden="1" customWidth="1"/>
    <col min="64" max="16384" width="2.5" style="87"/>
  </cols>
  <sheetData>
    <row r="1" spans="1:63" ht="29.25" customHeight="1">
      <c r="A1" s="582" t="s">
        <v>2057</v>
      </c>
      <c r="B1" s="395"/>
      <c r="C1" s="395"/>
      <c r="D1" s="395"/>
      <c r="E1" s="395"/>
      <c r="F1" s="395"/>
      <c r="G1" s="86"/>
      <c r="H1" s="86"/>
      <c r="I1" s="583"/>
      <c r="J1" s="86"/>
      <c r="K1" s="85"/>
      <c r="L1" s="86"/>
      <c r="M1" s="397"/>
      <c r="N1" s="397"/>
      <c r="O1" s="510"/>
      <c r="P1" s="511"/>
      <c r="Q1" s="511"/>
      <c r="R1" s="397"/>
      <c r="S1" s="511"/>
      <c r="T1" s="510"/>
      <c r="U1" s="511"/>
      <c r="V1" s="195"/>
      <c r="W1" s="512"/>
      <c r="X1" s="512"/>
      <c r="Y1" s="512"/>
      <c r="Z1" s="512"/>
      <c r="AA1" s="512"/>
      <c r="AB1" s="512"/>
      <c r="AC1" s="512"/>
      <c r="AD1" s="512"/>
      <c r="AE1" s="512"/>
      <c r="AF1" s="512"/>
      <c r="AG1" s="512"/>
      <c r="AH1" s="513"/>
      <c r="AI1" s="511"/>
      <c r="AJ1" s="513"/>
      <c r="AK1" s="514"/>
      <c r="AL1" s="513"/>
      <c r="AM1" s="514"/>
      <c r="AN1" s="84"/>
      <c r="AO1" s="84"/>
      <c r="AP1" s="1318" t="s">
        <v>47</v>
      </c>
      <c r="AQ1" s="1319"/>
      <c r="AR1" s="515" t="str">
        <f>IF(基本情報入力シート!C33="","",基本情報入力シート!C33)</f>
        <v>○○市</v>
      </c>
      <c r="AS1" s="516"/>
      <c r="AT1" s="517"/>
      <c r="BE1" s="494"/>
      <c r="BF1" s="87"/>
      <c r="BG1" s="87"/>
      <c r="BH1" s="87"/>
      <c r="BI1" s="87"/>
      <c r="BJ1" s="87"/>
    </row>
    <row r="2" spans="1:63" ht="21" customHeight="1" thickBot="1">
      <c r="A2" s="86"/>
      <c r="B2" s="396"/>
      <c r="C2" s="396"/>
      <c r="D2" s="396"/>
      <c r="E2" s="396"/>
      <c r="F2" s="396"/>
      <c r="G2" s="397"/>
      <c r="H2" s="397"/>
      <c r="I2" s="584"/>
      <c r="J2" s="397"/>
      <c r="K2" s="85"/>
      <c r="L2" s="397"/>
      <c r="M2" s="397"/>
      <c r="N2" s="397"/>
      <c r="O2" s="510"/>
      <c r="P2" s="511"/>
      <c r="Q2" s="511"/>
      <c r="R2" s="397"/>
      <c r="S2" s="511"/>
      <c r="T2" s="510"/>
      <c r="U2" s="511"/>
      <c r="V2" s="195"/>
      <c r="W2" s="195"/>
      <c r="X2" s="195"/>
      <c r="Y2" s="195"/>
      <c r="Z2" s="195"/>
      <c r="AA2" s="195"/>
      <c r="AB2" s="195"/>
      <c r="AC2" s="195"/>
      <c r="AD2" s="195"/>
      <c r="AE2" s="195"/>
      <c r="AF2" s="195"/>
      <c r="AG2" s="195"/>
      <c r="AH2" s="513"/>
      <c r="AI2" s="511"/>
      <c r="AJ2" s="511"/>
      <c r="AK2" s="84"/>
      <c r="AL2" s="511"/>
      <c r="AM2" s="84"/>
      <c r="AN2" s="84"/>
      <c r="AO2" s="84"/>
      <c r="AP2" s="84"/>
      <c r="AQ2" s="518"/>
      <c r="AR2" s="435"/>
      <c r="AS2" s="435"/>
      <c r="AU2" s="519"/>
      <c r="AV2" s="494"/>
      <c r="AW2" s="519"/>
      <c r="BE2" s="494"/>
      <c r="BF2" s="87"/>
      <c r="BG2" s="87"/>
      <c r="BH2" s="87"/>
      <c r="BI2" s="87"/>
      <c r="BJ2" s="87"/>
    </row>
    <row r="3" spans="1:63" ht="27" customHeight="1" thickBot="1">
      <c r="A3" s="1297" t="s">
        <v>5</v>
      </c>
      <c r="B3" s="1297"/>
      <c r="C3" s="1298"/>
      <c r="D3" s="1294" t="str">
        <f>IF(基本情報入力シート!M38="","",基本情報入力シート!M38)</f>
        <v>○○ケアサービス</v>
      </c>
      <c r="E3" s="1295"/>
      <c r="F3" s="1295"/>
      <c r="G3" s="1295"/>
      <c r="H3" s="1295"/>
      <c r="I3" s="1295"/>
      <c r="J3" s="1296"/>
      <c r="K3" s="85"/>
      <c r="L3" s="406"/>
      <c r="M3" s="414"/>
      <c r="N3" s="414"/>
      <c r="O3" s="520"/>
      <c r="P3" s="521"/>
      <c r="Q3" s="521"/>
      <c r="R3" s="414"/>
      <c r="S3" s="511"/>
      <c r="T3" s="510"/>
      <c r="U3" s="511"/>
      <c r="V3" s="195"/>
      <c r="W3" s="512"/>
      <c r="X3" s="512"/>
      <c r="Y3" s="512"/>
      <c r="Z3" s="512"/>
      <c r="AA3" s="512"/>
      <c r="AB3" s="512"/>
      <c r="AC3" s="512"/>
      <c r="AD3" s="512"/>
      <c r="AE3" s="512"/>
      <c r="AF3" s="512"/>
      <c r="AG3" s="512"/>
      <c r="AH3" s="513"/>
      <c r="AI3" s="511"/>
      <c r="AJ3" s="511"/>
      <c r="AK3" s="84"/>
      <c r="AL3" s="511"/>
      <c r="AM3" s="84"/>
      <c r="AN3" s="84"/>
      <c r="AO3" s="84"/>
      <c r="AP3" s="84"/>
      <c r="AQ3" s="518"/>
      <c r="AR3" s="435"/>
      <c r="AS3" s="435"/>
      <c r="BE3" s="494"/>
      <c r="BF3" s="87"/>
      <c r="BG3" s="87"/>
      <c r="BH3" s="87"/>
      <c r="BI3" s="87"/>
      <c r="BJ3" s="87"/>
    </row>
    <row r="4" spans="1:63" ht="21" customHeight="1" thickBot="1">
      <c r="A4" s="407"/>
      <c r="B4" s="408"/>
      <c r="C4" s="408"/>
      <c r="D4" s="409"/>
      <c r="E4" s="409"/>
      <c r="F4" s="409"/>
      <c r="G4" s="410"/>
      <c r="H4" s="410"/>
      <c r="I4" s="410"/>
      <c r="J4" s="410"/>
      <c r="K4" s="410"/>
      <c r="L4" s="406"/>
      <c r="M4" s="414"/>
      <c r="N4" s="414"/>
      <c r="O4" s="520"/>
      <c r="P4" s="521"/>
      <c r="Q4" s="521"/>
      <c r="R4" s="414"/>
      <c r="S4" s="511"/>
      <c r="T4" s="510"/>
      <c r="U4" s="511"/>
      <c r="V4" s="195"/>
      <c r="W4" s="512"/>
      <c r="X4" s="512"/>
      <c r="Y4" s="512"/>
      <c r="Z4" s="512"/>
      <c r="AA4" s="512"/>
      <c r="AB4" s="512"/>
      <c r="AC4" s="512"/>
      <c r="AD4" s="512"/>
      <c r="AE4" s="512"/>
      <c r="AF4" s="512"/>
      <c r="AG4" s="512"/>
      <c r="AH4" s="513"/>
      <c r="AI4" s="511"/>
      <c r="AJ4" s="511"/>
      <c r="AK4" s="84"/>
      <c r="AL4" s="511"/>
      <c r="AM4" s="84"/>
      <c r="AN4" s="84"/>
      <c r="AO4" s="84"/>
      <c r="AP4" s="84"/>
      <c r="AQ4" s="518"/>
      <c r="AR4" s="435"/>
      <c r="AS4" s="435"/>
      <c r="BE4" s="494"/>
      <c r="BF4" s="87"/>
      <c r="BG4" s="87"/>
      <c r="BH4" s="87"/>
      <c r="BI4" s="87"/>
      <c r="BJ4" s="87"/>
    </row>
    <row r="5" spans="1:63" ht="35.25" customHeight="1">
      <c r="A5" s="1470" t="s">
        <v>2218</v>
      </c>
      <c r="B5" s="1304"/>
      <c r="C5" s="1304"/>
      <c r="D5" s="1304"/>
      <c r="E5" s="1304"/>
      <c r="F5" s="1304"/>
      <c r="G5" s="1304"/>
      <c r="H5" s="1304"/>
      <c r="I5" s="1304"/>
      <c r="J5" s="1304"/>
      <c r="K5" s="1305"/>
      <c r="L5" s="522">
        <f>IFERROR(SUMIF(S:S, "令和６年度の算定予定", AH:AH),"")</f>
        <v>28495180</v>
      </c>
      <c r="M5" s="412" t="s">
        <v>1</v>
      </c>
      <c r="N5" s="414"/>
      <c r="O5" s="520"/>
      <c r="P5" s="521"/>
      <c r="Q5" s="521"/>
      <c r="R5" s="414"/>
      <c r="S5" s="511"/>
      <c r="T5" s="510"/>
      <c r="U5" s="511"/>
      <c r="V5" s="195"/>
      <c r="W5" s="512"/>
      <c r="X5" s="512"/>
      <c r="Y5" s="512"/>
      <c r="Z5" s="512"/>
      <c r="AA5" s="512"/>
      <c r="AB5" s="512"/>
      <c r="AC5" s="512"/>
      <c r="AD5" s="512"/>
      <c r="AE5" s="512"/>
      <c r="AF5" s="512"/>
      <c r="AG5" s="512"/>
      <c r="AH5" s="513"/>
      <c r="AI5" s="511"/>
      <c r="AJ5" s="511"/>
      <c r="AK5" s="84"/>
      <c r="AL5" s="511"/>
      <c r="AM5" s="84"/>
      <c r="AN5" s="523"/>
      <c r="AO5" s="419"/>
      <c r="AP5" s="419"/>
      <c r="AQ5" s="524"/>
      <c r="AR5" s="419"/>
      <c r="AS5" s="422"/>
      <c r="AT5" s="525"/>
      <c r="BE5" s="494"/>
      <c r="BF5" s="87"/>
      <c r="BG5" s="87"/>
      <c r="BH5" s="87"/>
      <c r="BI5" s="87"/>
      <c r="BJ5" s="87"/>
    </row>
    <row r="6" spans="1:63" ht="35.25" customHeight="1" thickBot="1">
      <c r="A6" s="526"/>
      <c r="B6" s="1471" t="s">
        <v>2219</v>
      </c>
      <c r="C6" s="1304"/>
      <c r="D6" s="1304"/>
      <c r="E6" s="1304"/>
      <c r="F6" s="1304"/>
      <c r="G6" s="1304"/>
      <c r="H6" s="1304"/>
      <c r="I6" s="1304"/>
      <c r="J6" s="1304"/>
      <c r="K6" s="1305"/>
      <c r="L6" s="527">
        <f>IFERROR(SUMIF(S:S, "令和６年度の算定予定", AJ:AJ),"")</f>
        <v>11831730</v>
      </c>
      <c r="M6" s="412" t="s">
        <v>1</v>
      </c>
      <c r="N6" s="397"/>
      <c r="O6" s="510"/>
      <c r="P6" s="521"/>
      <c r="Q6" s="521"/>
      <c r="R6" s="414"/>
      <c r="S6" s="511"/>
      <c r="T6" s="510"/>
      <c r="U6" s="511"/>
      <c r="V6" s="195"/>
      <c r="W6" s="512"/>
      <c r="X6" s="512"/>
      <c r="Y6" s="512"/>
      <c r="Z6" s="512"/>
      <c r="AA6" s="512"/>
      <c r="AB6" s="512"/>
      <c r="AC6" s="512"/>
      <c r="AD6" s="512"/>
      <c r="AE6" s="512"/>
      <c r="AF6" s="512"/>
      <c r="AG6" s="512"/>
      <c r="AH6" s="513"/>
      <c r="AI6" s="511"/>
      <c r="AJ6" s="528" t="s">
        <v>2052</v>
      </c>
      <c r="AK6" s="529"/>
      <c r="AL6" s="433"/>
      <c r="AM6" s="529"/>
      <c r="AN6" s="530"/>
      <c r="AO6" s="422"/>
      <c r="AP6" s="422"/>
      <c r="AQ6" s="531"/>
      <c r="AR6" s="422"/>
      <c r="AS6" s="422"/>
      <c r="AT6" s="525"/>
      <c r="AX6" s="532" t="s">
        <v>2044</v>
      </c>
      <c r="AY6" s="1327" t="str">
        <f>IF(OR(AY7="旧処遇加算Ⅰ相当あり",AY8="旧処遇加算Ⅰ相当あり"),"旧処遇加算Ⅰ相当あり","旧処遇加算Ⅰ相当なし")</f>
        <v>旧処遇加算Ⅰ相当あり</v>
      </c>
      <c r="AZ6" s="1327"/>
      <c r="BA6" s="1327"/>
      <c r="BB6" s="1327" t="str">
        <f>IF(OR(BB7="旧処遇加算Ⅰ・Ⅱ相当あり",BB8="旧処遇加算Ⅰ・Ⅱ相当あり"),"旧処遇加算Ⅰ・Ⅱ相当あり","旧処遇加算Ⅰ・Ⅱ相当なし")</f>
        <v>旧処遇加算Ⅰ・Ⅱ相当あり</v>
      </c>
      <c r="BC6" s="1327"/>
      <c r="BD6" s="1327"/>
      <c r="BE6" s="1327" t="str">
        <f>IF(OR(BE7="旧特定加算相当あり",BE8="旧特定加算相当あり"),"旧特定加算相当あり","旧特定加算相当なし")</f>
        <v>旧特定加算相当あり</v>
      </c>
      <c r="BF6" s="1327"/>
      <c r="BG6" s="1327"/>
      <c r="BH6" s="1327" t="str">
        <f>IF(OR(BH7="旧特定加算Ⅰ相当あり",BH8="旧特定加算Ⅰ相当あり"),"旧特定加算Ⅰ相当あり","旧特定加算Ⅰ相当なし")</f>
        <v>旧特定加算Ⅰ相当あり</v>
      </c>
      <c r="BI6" s="1327"/>
      <c r="BJ6" s="1327"/>
    </row>
    <row r="7" spans="1:63" ht="35.25" customHeight="1">
      <c r="A7" s="526"/>
      <c r="B7" s="1471" t="s">
        <v>2175</v>
      </c>
      <c r="C7" s="1304"/>
      <c r="D7" s="1304"/>
      <c r="E7" s="1304"/>
      <c r="F7" s="1304"/>
      <c r="G7" s="1304"/>
      <c r="H7" s="1304"/>
      <c r="I7" s="1304"/>
      <c r="J7" s="1304"/>
      <c r="K7" s="1305"/>
      <c r="L7" s="527">
        <f>IFERROR(SUMIF(S:S, "令和６年度の算定予定", AL:AL),"")</f>
        <v>1988000</v>
      </c>
      <c r="M7" s="412" t="s">
        <v>1</v>
      </c>
      <c r="N7" s="397"/>
      <c r="O7" s="510"/>
      <c r="P7" s="521"/>
      <c r="Q7" s="521"/>
      <c r="R7" s="414"/>
      <c r="S7" s="511"/>
      <c r="T7" s="510"/>
      <c r="U7" s="511"/>
      <c r="V7" s="195"/>
      <c r="W7" s="512"/>
      <c r="X7" s="512"/>
      <c r="Y7" s="512"/>
      <c r="Z7" s="512"/>
      <c r="AA7" s="512"/>
      <c r="AB7" s="512"/>
      <c r="AC7" s="512"/>
      <c r="AD7" s="512"/>
      <c r="AE7" s="512"/>
      <c r="AF7" s="512"/>
      <c r="AG7" s="512"/>
      <c r="AH7" s="513"/>
      <c r="AI7" s="511"/>
      <c r="AJ7" s="1328" t="s">
        <v>1969</v>
      </c>
      <c r="AK7" s="1329"/>
      <c r="AL7" s="1329"/>
      <c r="AM7" s="1329"/>
      <c r="AN7" s="1329"/>
      <c r="AO7" s="1329"/>
      <c r="AP7" s="1330"/>
      <c r="AQ7" s="533">
        <f>SUMIF(S:S,"令和６年度の算定予定",AQ:AQ)</f>
        <v>3</v>
      </c>
      <c r="AR7" s="435"/>
      <c r="AS7" s="435"/>
      <c r="AX7" s="532" t="s">
        <v>2043</v>
      </c>
      <c r="AY7" s="1327" t="str">
        <f>IF((COUNTIFS(S:S,"令和６年度の算定予定",T:T,"新加算Ⅰ")+COUNTIFS(S:S,"令和６年度の算定予定",T:T,"新加算Ⅱ")+COUNTIFS(S:S,"令和６年度の算定予定",T:T,"新加算Ⅲ")+COUNTIFS(S:S,"令和６年度の算定予定",T:T,"新加算Ⅴ（１）")+COUNTIFS(S:S,"令和６年度の算定予定",T:T,"新加算Ⅴ（３）")+COUNTIFS(S:S,"令和６年度の算定予定",T:T,"新加算Ⅴ（８）"))&gt;=1,"旧処遇加算Ⅰ相当あり","旧処遇加算Ⅰ相当なし")</f>
        <v>旧処遇加算Ⅰ相当あり</v>
      </c>
      <c r="AZ7" s="1327"/>
      <c r="BA7" s="1327"/>
      <c r="BB7" s="1327" t="str">
        <f>IF((COUNTIFS(S:S,"令和６年度の算定予定",T:T,"新加算Ⅰ")+COUNTIFS(S:S,"令和６年度の算定予定",T:T,"新加算Ⅱ")+COUNTIFS(S:S,"令和６年度の算定予定",T:T,"新加算Ⅲ")+COUNTIFS(S:S,"令和６年度の算定予定",T:T,"新加算Ⅳ")+COUNTIFS(S:S,"令和６年度の算定予定",T:T,"新加算Ⅴ（１）")+COUNTIFS(S:S,"令和６年度の算定予定",T:T,"新加算Ⅴ（２）")+COUNTIFS(S:S,"令和６年度の算定予定",T:T,"新加算Ⅴ（３）")+COUNTIFS(S:S,"令和６年度の算定予定",T:T,"新加算Ⅴ（４）")+COUNTIFS(S:S,"令和６年度の算定予定",T:T,"新加算Ⅴ（５）")+COUNTIFS(S:S,"令和６年度の算定予定",T:T,"新加算Ⅴ（６）")+COUNTIFS(S:S,"令和６年度の算定予定",T:T,"新加算Ⅴ（８）")+COUNTIFS(S:S,"令和６年度の算定予定",T:T,"新加算Ⅴ（11）"))&gt;=1,"旧処遇加算Ⅰ・Ⅱ相当あり","旧処遇加算Ⅰ・Ⅱ相当なし")</f>
        <v>旧処遇加算Ⅰ・Ⅱ相当あり</v>
      </c>
      <c r="BC7" s="1327"/>
      <c r="BD7" s="1327"/>
      <c r="BE7" s="1327" t="str">
        <f>IF((COUNTIFS(S:S,"令和６年度の算定予定",T:T,"新加算Ⅰ")+COUNTIFS(S:S,"令和６年度の算定予定",T:T,"新加算Ⅱ")+COUNTIFS(S:S,"令和６年度の算定予定",T:T,"新加算Ⅴ（１）")+COUNTIFS(S:S,"令和６年度の算定予定",T:T,"新加算Ⅴ（２）")+COUNTIFS(S:S,"令和６年度の算定予定",T:T,"新加算Ⅴ（３）")+COUNTIFS(S:S,"令和６年度の算定予定",T:T,"新加算Ⅴ（４）")+COUNTIFS(S:S,"令和６年度の算定予定",T:T,"新加算Ⅴ（５）")+COUNTIFS(S:S,"令和６年度の算定予定",T:T,"新加算Ⅴ（６）")+COUNTIFS(S:S,"令和６年度の算定予定",T:T,"新加算Ⅴ（７）")+COUNTIFS(S:S,"令和６年度の算定予定",T:T,"新加算Ⅴ（９）")+COUNTIFS(S:S,"令和６年度の算定予定",T:T,"新加算Ⅴ（10）")+COUNTIFS(S:S,"令和６年度の算定予定",T:T,"新加算Ⅴ（12）"))&gt;=1,"旧特定加算相当あり","旧特定加算相当なし")</f>
        <v>旧特定加算相当あり</v>
      </c>
      <c r="BF7" s="1327"/>
      <c r="BG7" s="1327"/>
      <c r="BH7" s="1327" t="str">
        <f>IF((COUNTIFS(S:S,"令和６年度の算定予定",T:T,"新加算Ⅰ")+COUNTIFS(S:S,"令和６年度の算定予定",T:T,"新加算Ⅴ（１）")+COUNTIFS(S:S,"令和６年度の算定予定",T:T,"新加算Ⅴ（２）")+COUNTIFS(S:S,"令和６年度の算定予定",T:T,"新加算Ⅴ（５）")+COUNTIFS(S:S,"令和６年度の算定予定",T:T,"新加算Ⅴ（７）")+COUNTIFS(S:S,"令和６年度の算定予定",T:T,"新加算Ⅴ（10）"))&gt;=1,"旧特定加算Ⅰ相当あり","旧特定加算Ⅰ相当なし")</f>
        <v>旧特定加算Ⅰ相当あり</v>
      </c>
      <c r="BI7" s="1327"/>
      <c r="BJ7" s="1327"/>
    </row>
    <row r="8" spans="1:63" ht="35.25" customHeight="1" thickBot="1">
      <c r="A8" s="534"/>
      <c r="B8" s="1471" t="s">
        <v>2176</v>
      </c>
      <c r="C8" s="1304"/>
      <c r="D8" s="1304"/>
      <c r="E8" s="1304"/>
      <c r="F8" s="1304"/>
      <c r="G8" s="1304"/>
      <c r="H8" s="1304"/>
      <c r="I8" s="1304"/>
      <c r="J8" s="1304"/>
      <c r="K8" s="1305"/>
      <c r="L8" s="535">
        <f>IFERROR(SUMIF(S:S, "令和６年度の算定予定", AI:AI),"")</f>
        <v>13564920</v>
      </c>
      <c r="M8" s="412" t="s">
        <v>1</v>
      </c>
      <c r="N8" s="397"/>
      <c r="O8" s="510"/>
      <c r="P8" s="528"/>
      <c r="Q8" s="433"/>
      <c r="R8" s="433"/>
      <c r="S8" s="536"/>
      <c r="T8" s="537"/>
      <c r="U8" s="511"/>
      <c r="V8" s="195"/>
      <c r="W8" s="195"/>
      <c r="X8" s="195"/>
      <c r="Y8" s="512"/>
      <c r="Z8" s="195"/>
      <c r="AA8" s="195"/>
      <c r="AB8" s="195"/>
      <c r="AC8" s="195"/>
      <c r="AD8" s="195"/>
      <c r="AE8" s="195"/>
      <c r="AF8" s="195"/>
      <c r="AG8" s="195"/>
      <c r="AH8" s="538"/>
      <c r="AI8" s="511"/>
      <c r="AJ8" s="1328" t="s">
        <v>2224</v>
      </c>
      <c r="AK8" s="1329"/>
      <c r="AL8" s="1329"/>
      <c r="AM8" s="1329"/>
      <c r="AN8" s="1329"/>
      <c r="AO8" s="1329"/>
      <c r="AP8" s="1330"/>
      <c r="AQ8" s="539">
        <f>SUM(BI:BI)</f>
        <v>3</v>
      </c>
      <c r="AR8" s="435"/>
      <c r="AS8" s="435"/>
      <c r="AX8" s="532" t="s">
        <v>2155</v>
      </c>
      <c r="AY8" s="1327" t="str">
        <f>'別紙様式2-4（年度内の区分変更がある場合に記入）'!AU7</f>
        <v>旧処遇加算Ⅰ相当なし</v>
      </c>
      <c r="AZ8" s="1327"/>
      <c r="BA8" s="1327"/>
      <c r="BB8" s="1327" t="str">
        <f>'別紙様式2-4（年度内の区分変更がある場合に記入）'!AW7</f>
        <v>旧処遇加算Ⅰ・Ⅱ相当あり</v>
      </c>
      <c r="BC8" s="1327"/>
      <c r="BD8" s="1327"/>
      <c r="BE8" s="1327" t="str">
        <f>'別紙様式2-4（年度内の区分変更がある場合に記入）'!AY7</f>
        <v>旧特定加算相当なし</v>
      </c>
      <c r="BF8" s="1327"/>
      <c r="BG8" s="1327"/>
      <c r="BH8" s="1327" t="str">
        <f>'別紙様式2-4（年度内の区分変更がある場合に記入）'!BB7</f>
        <v>旧特定加算Ⅰ相当なし</v>
      </c>
      <c r="BI8" s="1327"/>
      <c r="BJ8" s="1327"/>
    </row>
    <row r="9" spans="1:63" ht="35.25" customHeight="1" thickBot="1">
      <c r="A9" s="1472" t="s">
        <v>2067</v>
      </c>
      <c r="B9" s="1473"/>
      <c r="C9" s="1473"/>
      <c r="D9" s="1473"/>
      <c r="E9" s="1473"/>
      <c r="F9" s="1473"/>
      <c r="G9" s="1473"/>
      <c r="H9" s="1473"/>
      <c r="I9" s="1473"/>
      <c r="J9" s="1473"/>
      <c r="K9" s="1474"/>
      <c r="L9" s="540">
        <f>IFERROR(SUMIF(S:S, "（参考）令和７年度の移行予定", AI:AI),"")</f>
        <v>16175520</v>
      </c>
      <c r="M9" s="412" t="s">
        <v>1</v>
      </c>
      <c r="N9" s="397"/>
      <c r="O9" s="510"/>
      <c r="P9" s="528"/>
      <c r="Q9" s="433"/>
      <c r="R9" s="433"/>
      <c r="S9" s="536"/>
      <c r="T9" s="537"/>
      <c r="U9" s="511"/>
      <c r="V9" s="195"/>
      <c r="W9" s="195"/>
      <c r="X9" s="195"/>
      <c r="Y9" s="512"/>
      <c r="Z9" s="195"/>
      <c r="AA9" s="195"/>
      <c r="AB9" s="195"/>
      <c r="AC9" s="195"/>
      <c r="AD9" s="195"/>
      <c r="AE9" s="195"/>
      <c r="AF9" s="195"/>
      <c r="AG9" s="195"/>
      <c r="AH9" s="538"/>
      <c r="AI9" s="511"/>
      <c r="AJ9" s="433"/>
      <c r="AK9" s="429"/>
      <c r="AL9" s="433"/>
      <c r="AN9" s="429"/>
      <c r="AO9" s="429"/>
      <c r="AP9" s="429"/>
      <c r="AQ9" s="541"/>
      <c r="AR9" s="435"/>
      <c r="AS9" s="435"/>
      <c r="AX9" s="542"/>
      <c r="AY9" s="431"/>
      <c r="AZ9" s="431"/>
      <c r="BA9" s="431"/>
      <c r="BB9" s="431"/>
      <c r="BC9" s="431"/>
      <c r="BD9" s="431"/>
      <c r="BE9" s="431"/>
      <c r="BF9" s="431"/>
      <c r="BG9" s="431"/>
      <c r="BH9" s="431"/>
      <c r="BI9" s="431"/>
      <c r="BJ9" s="431"/>
    </row>
    <row r="10" spans="1:63" ht="35.25" customHeight="1" thickBot="1">
      <c r="A10" s="1272" t="s">
        <v>2178</v>
      </c>
      <c r="B10" s="1272"/>
      <c r="C10" s="1272"/>
      <c r="D10" s="1272"/>
      <c r="E10" s="1272"/>
      <c r="F10" s="1272"/>
      <c r="G10" s="1272"/>
      <c r="H10" s="1272"/>
      <c r="I10" s="1272"/>
      <c r="J10" s="1272"/>
      <c r="K10" s="1272"/>
      <c r="L10" s="1272"/>
      <c r="M10" s="397"/>
      <c r="N10" s="397"/>
      <c r="O10" s="510"/>
      <c r="P10" s="528"/>
      <c r="Q10" s="433"/>
      <c r="R10" s="433"/>
      <c r="S10" s="536"/>
      <c r="T10" s="537"/>
      <c r="U10" s="511"/>
      <c r="V10" s="195"/>
      <c r="W10" s="195"/>
      <c r="X10" s="195"/>
      <c r="Y10" s="512"/>
      <c r="Z10" s="195"/>
      <c r="AA10" s="195"/>
      <c r="AB10" s="195"/>
      <c r="AC10" s="195"/>
      <c r="AD10" s="195"/>
      <c r="AE10" s="195"/>
      <c r="AF10" s="195"/>
      <c r="AG10" s="195"/>
      <c r="AH10" s="538"/>
      <c r="AI10" s="511"/>
      <c r="AJ10" s="511"/>
      <c r="AK10" s="84"/>
      <c r="AL10" s="511"/>
      <c r="AM10" s="429"/>
      <c r="AN10" s="429"/>
      <c r="AO10" s="429"/>
      <c r="AP10" s="429"/>
      <c r="AQ10" s="433"/>
      <c r="AR10" s="429"/>
      <c r="AS10" s="435"/>
      <c r="AU10" s="87"/>
      <c r="AV10" s="87"/>
      <c r="AW10" s="87"/>
      <c r="AX10" s="87"/>
      <c r="AY10" s="87"/>
      <c r="AZ10" s="87"/>
      <c r="BA10" s="87"/>
      <c r="BB10" s="87"/>
      <c r="BC10" s="87"/>
      <c r="BD10" s="87"/>
      <c r="BE10" s="87"/>
      <c r="BJ10" s="341"/>
    </row>
    <row r="11" spans="1:63" ht="32.25" customHeight="1" thickBot="1">
      <c r="A11" s="1273"/>
      <c r="B11" s="1273"/>
      <c r="C11" s="1273"/>
      <c r="D11" s="1273"/>
      <c r="E11" s="1273"/>
      <c r="F11" s="1273"/>
      <c r="G11" s="1273"/>
      <c r="H11" s="1273"/>
      <c r="I11" s="1273"/>
      <c r="J11" s="1273"/>
      <c r="K11" s="1273"/>
      <c r="L11" s="1273"/>
      <c r="M11" s="397"/>
      <c r="N11" s="397"/>
      <c r="O11" s="510"/>
      <c r="P11" s="511"/>
      <c r="Q11" s="511"/>
      <c r="R11" s="397"/>
      <c r="S11" s="511"/>
      <c r="T11" s="510"/>
      <c r="U11" s="511"/>
      <c r="V11" s="195"/>
      <c r="W11" s="512"/>
      <c r="X11" s="512"/>
      <c r="Y11" s="512"/>
      <c r="Z11" s="512"/>
      <c r="AA11" s="512"/>
      <c r="AB11" s="512"/>
      <c r="AC11" s="512"/>
      <c r="AD11" s="512"/>
      <c r="AE11" s="512"/>
      <c r="AF11" s="512"/>
      <c r="AG11" s="512"/>
      <c r="AH11" s="543"/>
      <c r="AI11" s="511"/>
      <c r="AJ11" s="543"/>
      <c r="AK11" s="402"/>
      <c r="AL11" s="1336" t="str">
        <f>IFERROR(IF(COUNTIF(BE:BE,"未入力")=0,"○","未入力あり"),"")</f>
        <v>○</v>
      </c>
      <c r="AM11" s="1337"/>
      <c r="AN11" s="544" t="str">
        <f>IFERROR(IF(COUNTIF(BF:BF,"未入力")=0,"○","未入力あり"),"")</f>
        <v>○</v>
      </c>
      <c r="AO11" s="544" t="str">
        <f>IFERROR(IF(COUNTIF(BG:BG,"未入力")=0,"○","未入力あり"),"")</f>
        <v>○</v>
      </c>
      <c r="AP11" s="544" t="str">
        <f>IFERROR(IF(COUNTIF(BH:BH,"未入力")=0,"○","未入力あり"),"")</f>
        <v>○</v>
      </c>
      <c r="AQ11" s="545" t="str">
        <f>IF(BE7="旧特定加算相当なし","",IF(AQ7&gt;=AQ8,"○","×"))</f>
        <v>○</v>
      </c>
      <c r="AR11" s="546" t="str">
        <f>IF(BH7="旧特定加算Ⅰ相当なし","",IF(COUNTIF(BJ:BJ,"未入力")=0,"○","未入力あり"))</f>
        <v>○</v>
      </c>
      <c r="AS11" s="547" t="s">
        <v>2051</v>
      </c>
      <c r="AU11" s="548"/>
      <c r="AV11" s="548"/>
      <c r="AW11" s="87"/>
      <c r="AX11" s="87"/>
      <c r="AY11" s="87"/>
      <c r="AZ11" s="87"/>
      <c r="BA11" s="87"/>
      <c r="BB11" s="87"/>
      <c r="BC11" s="87"/>
    </row>
    <row r="12" spans="1:63" ht="53.25" customHeight="1">
      <c r="A12" s="1436"/>
      <c r="B12" s="1262" t="s">
        <v>2213</v>
      </c>
      <c r="C12" s="1263"/>
      <c r="D12" s="1263"/>
      <c r="E12" s="1263"/>
      <c r="F12" s="1264"/>
      <c r="G12" s="1268" t="s">
        <v>55</v>
      </c>
      <c r="H12" s="1290" t="s">
        <v>79</v>
      </c>
      <c r="I12" s="1290"/>
      <c r="J12" s="1270" t="s">
        <v>60</v>
      </c>
      <c r="K12" s="1286" t="s">
        <v>35</v>
      </c>
      <c r="L12" s="1288" t="s">
        <v>2220</v>
      </c>
      <c r="M12" s="1231" t="s">
        <v>2110</v>
      </c>
      <c r="N12" s="1232" t="s">
        <v>2017</v>
      </c>
      <c r="O12" s="1452" t="s">
        <v>2153</v>
      </c>
      <c r="P12" s="1453"/>
      <c r="Q12" s="1454"/>
      <c r="R12" s="1463" t="s">
        <v>1970</v>
      </c>
      <c r="S12" s="1476" t="s">
        <v>2018</v>
      </c>
      <c r="T12" s="1477"/>
      <c r="U12" s="1232" t="s">
        <v>2215</v>
      </c>
      <c r="V12" s="1438" t="s">
        <v>2221</v>
      </c>
      <c r="W12" s="1447"/>
      <c r="X12" s="1447"/>
      <c r="Y12" s="1447"/>
      <c r="Z12" s="1447"/>
      <c r="AA12" s="1447"/>
      <c r="AB12" s="1447"/>
      <c r="AC12" s="1447"/>
      <c r="AD12" s="1447"/>
      <c r="AE12" s="1447"/>
      <c r="AF12" s="1447"/>
      <c r="AG12" s="1448"/>
      <c r="AH12" s="1438" t="s">
        <v>2222</v>
      </c>
      <c r="AI12" s="1465" t="s">
        <v>2150</v>
      </c>
      <c r="AJ12" s="1444" t="s">
        <v>2040</v>
      </c>
      <c r="AK12" s="1445"/>
      <c r="AL12" s="1338" t="s">
        <v>2023</v>
      </c>
      <c r="AM12" s="1237"/>
      <c r="AN12" s="1236" t="s">
        <v>170</v>
      </c>
      <c r="AO12" s="1237"/>
      <c r="AP12" s="441" t="s">
        <v>164</v>
      </c>
      <c r="AQ12" s="441" t="s">
        <v>168</v>
      </c>
      <c r="AR12" s="442" t="s">
        <v>169</v>
      </c>
      <c r="AS12" s="1480" t="s">
        <v>2147</v>
      </c>
      <c r="AT12" s="452"/>
      <c r="AU12" s="1475" t="s">
        <v>2146</v>
      </c>
      <c r="AV12" s="1475"/>
      <c r="BK12" s="1308" t="s">
        <v>2170</v>
      </c>
    </row>
    <row r="13" spans="1:63" ht="159.75" customHeight="1" thickBot="1">
      <c r="A13" s="1437"/>
      <c r="B13" s="1265"/>
      <c r="C13" s="1266"/>
      <c r="D13" s="1266"/>
      <c r="E13" s="1266"/>
      <c r="F13" s="1267"/>
      <c r="G13" s="1269"/>
      <c r="H13" s="443" t="s">
        <v>2148</v>
      </c>
      <c r="I13" s="443" t="s">
        <v>2149</v>
      </c>
      <c r="J13" s="1271"/>
      <c r="K13" s="1287"/>
      <c r="L13" s="1289"/>
      <c r="M13" s="1458"/>
      <c r="N13" s="1446"/>
      <c r="O13" s="1455"/>
      <c r="P13" s="1456"/>
      <c r="Q13" s="1457"/>
      <c r="R13" s="1464"/>
      <c r="S13" s="1478"/>
      <c r="T13" s="1479"/>
      <c r="U13" s="1446"/>
      <c r="V13" s="1449"/>
      <c r="W13" s="1450"/>
      <c r="X13" s="1450"/>
      <c r="Y13" s="1450"/>
      <c r="Z13" s="1450"/>
      <c r="AA13" s="1450"/>
      <c r="AB13" s="1450"/>
      <c r="AC13" s="1450"/>
      <c r="AD13" s="1450"/>
      <c r="AE13" s="1450"/>
      <c r="AF13" s="1450"/>
      <c r="AG13" s="1451"/>
      <c r="AH13" s="1439"/>
      <c r="AI13" s="1466"/>
      <c r="AJ13" s="549" t="s">
        <v>2167</v>
      </c>
      <c r="AK13" s="448" t="s">
        <v>2037</v>
      </c>
      <c r="AL13" s="448" t="s">
        <v>2022</v>
      </c>
      <c r="AM13" s="449" t="s">
        <v>2038</v>
      </c>
      <c r="AN13" s="449" t="s">
        <v>2151</v>
      </c>
      <c r="AO13" s="448" t="s">
        <v>2152</v>
      </c>
      <c r="AP13" s="450" t="s">
        <v>163</v>
      </c>
      <c r="AQ13" s="450" t="s">
        <v>2156</v>
      </c>
      <c r="AR13" s="589" t="s">
        <v>2223</v>
      </c>
      <c r="AS13" s="1307"/>
      <c r="AT13" s="550"/>
      <c r="AU13" s="453" t="s">
        <v>2033</v>
      </c>
      <c r="AV13" s="551" t="s">
        <v>2060</v>
      </c>
      <c r="AW13" s="552" t="s">
        <v>2061</v>
      </c>
      <c r="AX13" s="453" t="s">
        <v>2027</v>
      </c>
      <c r="AY13" s="1311" t="s">
        <v>2042</v>
      </c>
      <c r="AZ13" s="1311"/>
      <c r="BA13" s="1311"/>
      <c r="BB13" s="1311"/>
      <c r="BC13" s="1311"/>
      <c r="BD13" s="1311"/>
      <c r="BE13" s="453" t="s">
        <v>2041</v>
      </c>
      <c r="BF13" s="453" t="s">
        <v>2028</v>
      </c>
      <c r="BG13" s="453" t="s">
        <v>2029</v>
      </c>
      <c r="BH13" s="453" t="s">
        <v>2030</v>
      </c>
      <c r="BI13" s="456" t="s">
        <v>2031</v>
      </c>
      <c r="BJ13" s="456" t="s">
        <v>2032</v>
      </c>
      <c r="BK13" s="1469"/>
    </row>
    <row r="14" spans="1:63" ht="30" customHeight="1">
      <c r="A14" s="1274">
        <v>1</v>
      </c>
      <c r="B14" s="1240" t="str">
        <f>IF(基本情報入力シート!C54="","",基本情報入力シート!C54)</f>
        <v>1314567891</v>
      </c>
      <c r="C14" s="1241"/>
      <c r="D14" s="1241"/>
      <c r="E14" s="1241"/>
      <c r="F14" s="1242"/>
      <c r="G14" s="1259" t="str">
        <f>IF(基本情報入力シート!M54="","",基本情報入力シート!M54)</f>
        <v>東京都</v>
      </c>
      <c r="H14" s="1259" t="str">
        <f>IF(基本情報入力シート!R54="","",基本情報入力シート!R54)</f>
        <v>東京都</v>
      </c>
      <c r="I14" s="1259" t="str">
        <f>IF(基本情報入力シート!W54="","",基本情報入力シート!W54)</f>
        <v>千代田区</v>
      </c>
      <c r="J14" s="1422" t="str">
        <f>IF(基本情報入力シート!X54="","",基本情報入力シート!X54)</f>
        <v>障害福祉事業所名称０１</v>
      </c>
      <c r="K14" s="1259" t="str">
        <f>IF(基本情報入力シート!Y54="","",基本情報入力シート!Y54)</f>
        <v>居宅介護</v>
      </c>
      <c r="L14" s="1435">
        <f>IF(基本情報入力シート!AB54="","",基本情報入力シート!AB54)</f>
        <v>620000</v>
      </c>
      <c r="M14" s="553" t="str">
        <f>IF('別紙様式2-2（４・５月分）'!P14="","",'別紙様式2-2（４・５月分）'!P14)</f>
        <v>処遇加算Ⅰ</v>
      </c>
      <c r="N14" s="1459">
        <f>IF(SUM('別紙様式2-2（４・５月分）'!Q14:Q16)=0,"",SUM('別紙様式2-2（４・５月分）'!Q14:Q16))</f>
        <v>0.38900000000000001</v>
      </c>
      <c r="O14" s="1403" t="str">
        <f>IFERROR(VLOOKUP('別紙様式2-2（４・５月分）'!AQ14,【参考】数式用!$AR$5:$AS$22,2,FALSE),"")</f>
        <v>新加算Ⅰ</v>
      </c>
      <c r="P14" s="1404"/>
      <c r="Q14" s="1405"/>
      <c r="R14" s="1409">
        <f>IFERROR(VLOOKUP(K14,【参考】数式用!$A$5:$AB$37,MATCH(O14,【参考】数式用!$B$4:$AB$4,0)+1,0),"")</f>
        <v>0.41700000000000004</v>
      </c>
      <c r="S14" s="1411" t="s">
        <v>2021</v>
      </c>
      <c r="T14" s="1413" t="s">
        <v>1959</v>
      </c>
      <c r="U14" s="1415">
        <f>IFERROR(VLOOKUP(K14,【参考】数式用!$A$5:$AB$37,MATCH(T14,【参考】数式用!$B$4:$AB$4,0)+1,0),"")</f>
        <v>0.41700000000000004</v>
      </c>
      <c r="V14" s="1417" t="s">
        <v>15</v>
      </c>
      <c r="W14" s="1355">
        <v>6</v>
      </c>
      <c r="X14" s="1357" t="s">
        <v>10</v>
      </c>
      <c r="Y14" s="1355">
        <v>6</v>
      </c>
      <c r="Z14" s="1357" t="s">
        <v>38</v>
      </c>
      <c r="AA14" s="1355">
        <v>7</v>
      </c>
      <c r="AB14" s="1357" t="s">
        <v>10</v>
      </c>
      <c r="AC14" s="1355">
        <v>3</v>
      </c>
      <c r="AD14" s="1357" t="s">
        <v>13</v>
      </c>
      <c r="AE14" s="1357" t="s">
        <v>20</v>
      </c>
      <c r="AF14" s="1357">
        <f>IF(W14&gt;=1,(AA14*12+AC14)-(W14*12+Y14)+1,"")</f>
        <v>10</v>
      </c>
      <c r="AG14" s="1359" t="s">
        <v>33</v>
      </c>
      <c r="AH14" s="1361">
        <f>IFERROR(ROUNDDOWN(ROUND(L14*U14,0),0)*AF14,"")</f>
        <v>2585400</v>
      </c>
      <c r="AI14" s="1363">
        <f>IFERROR(ROUNDDOWN(ROUND((L14*(U14-AW14)),0),0)*AF14,"")</f>
        <v>1004400</v>
      </c>
      <c r="AJ14" s="1365">
        <f>IFERROR(IF(OR(M14="",M15="",M17=""),0,ROUNDDOWN(ROUNDDOWN(ROUND(L14*VLOOKUP(K14,【参考】数式用!$A$5:$AB$37,MATCH("新加算Ⅳ",【参考】数式用!$B$4:$AB$4,0)+1,0),0),0)*AF14*0.5,0)),"")</f>
        <v>846300</v>
      </c>
      <c r="AK14" s="1349"/>
      <c r="AL14" s="1353">
        <f>IFERROR(IF(OR(M17="ベア加算",M17=""),0, IF(OR(T14="新加算Ⅰ",T14="新加算Ⅱ",T14="新加算Ⅲ",T14="新加算Ⅳ"),ROUNDDOWN(ROUND(L14*VLOOKUP(K14,【参考】数式用!$A$5:$I$37,MATCH("ベア加算",【参考】数式用!$B$4:$I$4,0)+1,0),0),0)*AF14,0)),"")</f>
        <v>0</v>
      </c>
      <c r="AM14" s="1339"/>
      <c r="AN14" s="1345" t="s">
        <v>2026</v>
      </c>
      <c r="AO14" s="1341"/>
      <c r="AP14" s="1341" t="s">
        <v>2026</v>
      </c>
      <c r="AQ14" s="1343">
        <v>1</v>
      </c>
      <c r="AR14" s="1323" t="s">
        <v>2380</v>
      </c>
      <c r="AS14" s="466" t="str">
        <f>IF(AU14="","",IF(U14&lt;N14,"！加算の要件上は問題ありませんが、令和６年４・５月と比較して令和６年６月に加算率が下がる計画になっています。",""))</f>
        <v/>
      </c>
      <c r="AT14" s="554"/>
      <c r="AU14" s="1311" t="str">
        <f>IF(K14&lt;&gt;"","V列に色付け","")</f>
        <v>V列に色付け</v>
      </c>
      <c r="AV14" s="555" t="str">
        <f>IF('別紙様式2-2（４・５月分）'!N14="","",'別紙様式2-2（４・５月分）'!N14)</f>
        <v>処遇加算Ⅱ</v>
      </c>
      <c r="AW14" s="1313">
        <f>IF(SUM('別紙様式2-2（４・５月分）'!O14:O16)=0,"",SUM('別紙様式2-2（４・５月分）'!O14:O16))</f>
        <v>0.255</v>
      </c>
      <c r="AX14" s="1314" t="str">
        <f>IFERROR(VLOOKUP(K14,【参考】数式用!$AH$2:$AI$34,2,FALSE),"")</f>
        <v>居宅介護</v>
      </c>
      <c r="AY14" s="1230" t="s">
        <v>1959</v>
      </c>
      <c r="AZ14" s="1230" t="s">
        <v>1960</v>
      </c>
      <c r="BA14" s="1230" t="s">
        <v>1961</v>
      </c>
      <c r="BB14" s="1230" t="s">
        <v>1962</v>
      </c>
      <c r="BC14" s="1230" t="str">
        <f>IF(AND(O14&lt;&gt;"新加算Ⅰ",O14&lt;&gt;"新加算Ⅱ",O14&lt;&gt;"新加算Ⅲ",O14&lt;&gt;"新加算Ⅳ"),O14,IF(P16&lt;&gt;"",P16,""))</f>
        <v xml:space="preserve"> </v>
      </c>
      <c r="BD14" s="1230"/>
      <c r="BE14" s="1230" t="str">
        <f>IF(AL14&lt;&gt;0,IF(AM14="○","入力済","未入力"),"")</f>
        <v/>
      </c>
      <c r="BF14" s="1230" t="str">
        <f>IF(OR(T14="新加算Ⅰ",T14="新加算Ⅱ",T14="新加算Ⅲ",T14="新加算Ⅳ",T14="新加算Ⅴ（１）",T14="新加算Ⅴ（２）",T14="新加算Ⅴ（３）",T14="新加算ⅠⅤ（４）",T14="新加算Ⅴ（５）",T14="新加算Ⅴ（６）",T14="新加算Ⅴ（８）",T14="新加算Ⅴ（11）"),IF(OR(AN14="○",AN14="令和６年度中に満たす"),"入力済","未入力"),"")</f>
        <v>入力済</v>
      </c>
      <c r="BG14" s="1230" t="str">
        <f>IF(OR(T14="新加算Ⅴ（７）",T14="新加算Ⅴ（９）",T14="新加算Ⅴ（10）",T14="新加算Ⅴ（12）",T14="新加算Ⅴ（13）",T14="新加算Ⅴ（14）"),IF(OR(AO14="○",AO14="令和６年度中に満たす"),"入力済","未入力"),"")</f>
        <v/>
      </c>
      <c r="BH14" s="1331" t="str">
        <f>IF(OR(T14="新加算Ⅰ",T14="新加算Ⅱ",T14="新加算Ⅲ",T14="新加算Ⅴ（１）",T14="新加算Ⅴ（３）",T14="新加算Ⅴ（８）"),IF(OR(AP14="○",AP14="令和６年度中に満たす"),"入力済","未入力"),"")</f>
        <v>入力済</v>
      </c>
      <c r="BI14" s="1335">
        <f>IF(OR(T14="新加算Ⅰ",T14="新加算Ⅱ",T14="新加算Ⅴ（１）",T14="新加算Ⅴ（２）",T14="新加算Ⅴ（３）",T14="新加算Ⅴ（４）",T14="新加算Ⅴ（５）",T14="新加算Ⅴ（６）",T14="新加算Ⅴ（７）",T14="新加算Ⅴ（９）",T14="新加算Ⅴ（10）",T14="新加算Ⅴ（12）"),1,"")</f>
        <v>1</v>
      </c>
      <c r="BJ14" s="1311" t="str">
        <f>IF(OR(T14="新加算Ⅰ",T14="新加算Ⅴ（１）",T14="新加算Ⅴ（２）",T14="新加算Ⅴ（５）",T14="新加算Ⅴ（７）",T14="新加算Ⅴ（10）"),IF(AR14="","未入力","入力済"),"")</f>
        <v>入力済</v>
      </c>
      <c r="BK14" s="453" t="str">
        <f>G14</f>
        <v>東京都</v>
      </c>
    </row>
    <row r="15" spans="1:63" ht="15" customHeight="1">
      <c r="A15" s="1275"/>
      <c r="B15" s="1243"/>
      <c r="C15" s="1244"/>
      <c r="D15" s="1244"/>
      <c r="E15" s="1244"/>
      <c r="F15" s="1245"/>
      <c r="G15" s="1260"/>
      <c r="H15" s="1260"/>
      <c r="I15" s="1260"/>
      <c r="J15" s="1423"/>
      <c r="K15" s="1260"/>
      <c r="L15" s="1429"/>
      <c r="M15" s="1379" t="str">
        <f>IF('別紙様式2-2（４・５月分）'!P15="","",'別紙様式2-2（４・５月分）'!P15)</f>
        <v>特定加算Ⅰ</v>
      </c>
      <c r="N15" s="1460"/>
      <c r="O15" s="1406"/>
      <c r="P15" s="1407"/>
      <c r="Q15" s="1408"/>
      <c r="R15" s="1410"/>
      <c r="S15" s="1412"/>
      <c r="T15" s="1414"/>
      <c r="U15" s="1416"/>
      <c r="V15" s="1418"/>
      <c r="W15" s="1356"/>
      <c r="X15" s="1358"/>
      <c r="Y15" s="1356"/>
      <c r="Z15" s="1358"/>
      <c r="AA15" s="1356"/>
      <c r="AB15" s="1358"/>
      <c r="AC15" s="1356"/>
      <c r="AD15" s="1358"/>
      <c r="AE15" s="1358"/>
      <c r="AF15" s="1358"/>
      <c r="AG15" s="1360"/>
      <c r="AH15" s="1362"/>
      <c r="AI15" s="1364"/>
      <c r="AJ15" s="1366"/>
      <c r="AK15" s="1350"/>
      <c r="AL15" s="1354"/>
      <c r="AM15" s="1340"/>
      <c r="AN15" s="1346"/>
      <c r="AO15" s="1342"/>
      <c r="AP15" s="1342"/>
      <c r="AQ15" s="1344"/>
      <c r="AR15" s="1324"/>
      <c r="AS15" s="1310" t="str">
        <f>IF(AU14="","",IF(AF14&gt;10,"！令和６年度の新加算の「算定対象月」が10か月を超えています。標準的な「算定対象月」は令和６年６月から令和７年３月です。",IF(OR(AA14&lt;&gt;7,AC14&lt;&gt;3),"！算定期間の終わりが令和７年３月になっていません。区分変更を行う場合は、別紙様式2-4に記入してください。","")))</f>
        <v/>
      </c>
      <c r="AT15" s="554"/>
      <c r="AU15" s="1311"/>
      <c r="AV15" s="1320" t="str">
        <f>IF('別紙様式2-2（４・５月分）'!N15="","",'別紙様式2-2（４・５月分）'!N15)</f>
        <v>特定加算Ⅱ</v>
      </c>
      <c r="AW15" s="1313"/>
      <c r="AX15" s="1314"/>
      <c r="AY15" s="1230"/>
      <c r="AZ15" s="1230"/>
      <c r="BA15" s="1230"/>
      <c r="BB15" s="1230"/>
      <c r="BC15" s="1230"/>
      <c r="BD15" s="1230"/>
      <c r="BE15" s="1230"/>
      <c r="BF15" s="1230"/>
      <c r="BG15" s="1230"/>
      <c r="BH15" s="1332"/>
      <c r="BI15" s="1335"/>
      <c r="BJ15" s="1311"/>
      <c r="BK15" s="453" t="str">
        <f>G14</f>
        <v>東京都</v>
      </c>
    </row>
    <row r="16" spans="1:63" ht="15" customHeight="1">
      <c r="A16" s="1303"/>
      <c r="B16" s="1243"/>
      <c r="C16" s="1244"/>
      <c r="D16" s="1244"/>
      <c r="E16" s="1244"/>
      <c r="F16" s="1245"/>
      <c r="G16" s="1260"/>
      <c r="H16" s="1260"/>
      <c r="I16" s="1260"/>
      <c r="J16" s="1423"/>
      <c r="K16" s="1260"/>
      <c r="L16" s="1429"/>
      <c r="M16" s="1380"/>
      <c r="N16" s="1461"/>
      <c r="O16" s="1440" t="s">
        <v>2025</v>
      </c>
      <c r="P16" s="1383" t="str">
        <f>IFERROR(VLOOKUP('別紙様式2-2（４・５月分）'!AQ14,【参考】数式用!$AR$5:$AT$22,3,FALSE),"")</f>
        <v xml:space="preserve"> </v>
      </c>
      <c r="Q16" s="1442" t="s">
        <v>2036</v>
      </c>
      <c r="R16" s="1387" t="str">
        <f>IFERROR(VLOOKUP(K14,【参考】数式用!$A$5:$AB$37,MATCH(P16,【参考】数式用!$B$4:$AB$4,0)+1,0),"")</f>
        <v/>
      </c>
      <c r="S16" s="1389" t="s">
        <v>161</v>
      </c>
      <c r="T16" s="1391" t="s">
        <v>1959</v>
      </c>
      <c r="U16" s="1393">
        <f>IFERROR(VLOOKUP(K14,【参考】数式用!$A$5:$AB$37,MATCH(T16,【参考】数式用!$B$4:$AB$4,0)+1,0),"")</f>
        <v>0.41700000000000004</v>
      </c>
      <c r="V16" s="1395" t="s">
        <v>15</v>
      </c>
      <c r="W16" s="1427">
        <v>7</v>
      </c>
      <c r="X16" s="1371" t="s">
        <v>10</v>
      </c>
      <c r="Y16" s="1427">
        <v>4</v>
      </c>
      <c r="Z16" s="1371" t="s">
        <v>38</v>
      </c>
      <c r="AA16" s="1427">
        <v>8</v>
      </c>
      <c r="AB16" s="1371" t="s">
        <v>10</v>
      </c>
      <c r="AC16" s="1427">
        <v>3</v>
      </c>
      <c r="AD16" s="1371" t="s">
        <v>13</v>
      </c>
      <c r="AE16" s="1371" t="s">
        <v>20</v>
      </c>
      <c r="AF16" s="1371">
        <v>12</v>
      </c>
      <c r="AG16" s="1367" t="s">
        <v>33</v>
      </c>
      <c r="AH16" s="1373">
        <f>IFERROR(ROUNDDOWN(ROUND(L14*U16,0),0)*AF16,"")</f>
        <v>3102480</v>
      </c>
      <c r="AI16" s="1375">
        <f>IFERROR(ROUNDDOWN(ROUND((L14*(U16-AW14)),0),0)*AF16,"")</f>
        <v>1205280</v>
      </c>
      <c r="AJ16" s="1377">
        <f>IFERROR(IF(OR(M14="",M15="",M17=""),0,ROUNDDOWN(ROUNDDOWN(ROUND(L14*VLOOKUP(K14,【参考】数式用!$A$5:$AB$37,MATCH("新加算Ⅳ",【参考】数式用!$B$4:$AB$4,0)+1,0),0),0)*AF16*0.5,0)),"")</f>
        <v>1015560</v>
      </c>
      <c r="AK16" s="1347" t="str">
        <f>IF(T16&lt;&gt;"","新規に適用","")</f>
        <v>新規に適用</v>
      </c>
      <c r="AL16" s="1351">
        <f>IFERROR(IF(OR(M17="ベア加算",M17=""),0, IF(OR(T14="新加算Ⅰ",T14="新加算Ⅱ",T14="新加算Ⅲ",T14="新加算Ⅳ"),0,ROUNDDOWN(ROUND(L14*VLOOKUP(K14,【参考】数式用!$A$5:$I$37,MATCH("ベア加算",【参考】数式用!$B$4:$I$4,0)+1,0),0),0)*AF16)),"")</f>
        <v>0</v>
      </c>
      <c r="AM16" s="1321" t="str">
        <f>IF(AND(T16&lt;&gt;"",AM14=""),"新規に適用",IF(AND(T16&lt;&gt;"",AM14&lt;&gt;""),"継続で適用",""))</f>
        <v>新規に適用</v>
      </c>
      <c r="AN16" s="1321" t="str">
        <f>IF(AND(T16&lt;&gt;"",AN14=""),"新規に適用",IF(AND(T16&lt;&gt;"",AN14&lt;&gt;""),"継続で適用",""))</f>
        <v>継続で適用</v>
      </c>
      <c r="AO16" s="1369"/>
      <c r="AP16" s="1321" t="str">
        <f>IF(AND(T16&lt;&gt;"",AP14=""),"新規に適用",IF(AND(T16&lt;&gt;"",AP14&lt;&gt;""),"継続で適用",""))</f>
        <v>継続で適用</v>
      </c>
      <c r="AQ16" s="1325" t="str">
        <f>IF(AND(T16&lt;&gt;"",AN14=""),"新規に適用",IF(AND(T16&lt;&gt;"",OR(T14="新加算Ⅰ",T14="新加算Ⅱ",T14="新加算Ⅴ（１）",T14="新加算Ⅴ（２）",T14="新加算Ⅴ（３）",T14="新加算Ⅴ（４）",T14="新加算Ⅴ（５）",T14="新加算Ⅴ（６）",T14="新加算Ⅴ（７）",T14="新加算Ⅴ（９）",T14="新加算Ⅴ（10）",T14="新加算Ⅴ（12）")),"継続で適用",""))</f>
        <v>継続で適用</v>
      </c>
      <c r="AR16" s="1425" t="str">
        <f>IF(AND(T16&lt;&gt;"",AR14=""),"新規に適用",IF(AND(T16&lt;&gt;"",AR14&lt;&gt;""),"継続で適用",""))</f>
        <v>継続で適用</v>
      </c>
      <c r="AS16" s="1310"/>
      <c r="AT16" s="554"/>
      <c r="AU16" s="1311" t="str">
        <f>IF(K14&lt;&gt;"","V列に色付け","")</f>
        <v>V列に色付け</v>
      </c>
      <c r="AV16" s="1320"/>
      <c r="AW16" s="1313"/>
      <c r="AX16" s="87"/>
      <c r="AY16" s="87"/>
      <c r="AZ16" s="87"/>
      <c r="BA16" s="87"/>
      <c r="BB16" s="87"/>
      <c r="BC16" s="87"/>
      <c r="BD16" s="87"/>
      <c r="BE16" s="87"/>
      <c r="BF16" s="87"/>
      <c r="BG16" s="87"/>
      <c r="BH16" s="87"/>
      <c r="BI16" s="87"/>
      <c r="BJ16" s="87"/>
      <c r="BK16" s="453" t="str">
        <f>G14</f>
        <v>東京都</v>
      </c>
    </row>
    <row r="17" spans="1:63" ht="30" customHeight="1" thickBot="1">
      <c r="A17" s="1276"/>
      <c r="B17" s="1419"/>
      <c r="C17" s="1420"/>
      <c r="D17" s="1420"/>
      <c r="E17" s="1420"/>
      <c r="F17" s="1421"/>
      <c r="G17" s="1261"/>
      <c r="H17" s="1261"/>
      <c r="I17" s="1261"/>
      <c r="J17" s="1424"/>
      <c r="K17" s="1261"/>
      <c r="L17" s="1430"/>
      <c r="M17" s="556" t="str">
        <f>IF('別紙様式2-2（４・５月分）'!P16="","",'別紙様式2-2（４・５月分）'!P16)</f>
        <v>ベア加算</v>
      </c>
      <c r="N17" s="1462"/>
      <c r="O17" s="1441"/>
      <c r="P17" s="1384"/>
      <c r="Q17" s="1443"/>
      <c r="R17" s="1388"/>
      <c r="S17" s="1390"/>
      <c r="T17" s="1392"/>
      <c r="U17" s="1394"/>
      <c r="V17" s="1396"/>
      <c r="W17" s="1428"/>
      <c r="X17" s="1372"/>
      <c r="Y17" s="1428"/>
      <c r="Z17" s="1372"/>
      <c r="AA17" s="1428"/>
      <c r="AB17" s="1372"/>
      <c r="AC17" s="1428"/>
      <c r="AD17" s="1372"/>
      <c r="AE17" s="1372"/>
      <c r="AF17" s="1372"/>
      <c r="AG17" s="1368"/>
      <c r="AH17" s="1374"/>
      <c r="AI17" s="1376"/>
      <c r="AJ17" s="1378"/>
      <c r="AK17" s="1348"/>
      <c r="AL17" s="1352"/>
      <c r="AM17" s="1322"/>
      <c r="AN17" s="1322"/>
      <c r="AO17" s="1370"/>
      <c r="AP17" s="1322"/>
      <c r="AQ17" s="1326"/>
      <c r="AR17" s="1426"/>
      <c r="AS17" s="491" t="str">
        <f>IF(AU14="","",IF(OR(T14="",AND(M17="ベア加算なし",OR(T14="新加算Ⅰ",T14="新加算Ⅱ",T14="新加算Ⅲ",T14="新加算Ⅳ"),AM14=""),AND(OR(T14="新加算Ⅰ",T14="新加算Ⅱ",T14="新加算Ⅲ",T14="新加算Ⅳ",T14="新加算Ⅴ（１）",T14="新加算Ⅴ（２）",T14="新加算Ⅴ（３）",T14="新加算Ⅴ（４）",T14="新加算Ⅴ（５）",T14="新加算Ⅴ（６）",T14="新加算Ⅴ（８）",T14="新加算Ⅴ（11）"),AN14=""),AND(OR(T14="新加算Ⅴ（７）",T14="新加算Ⅴ（９）",T14="新加算Ⅴ（10）",T14="新加算Ⅴ（12）",T14="新加算Ⅴ（13）",T14="新加算Ⅴ（14）"),AO14=""),AND(OR(T14="新加算Ⅰ",T14="新加算Ⅱ",T14="新加算Ⅲ",T14="新加算Ⅴ（１）",T14="新加算Ⅴ（３）",T14="新加算Ⅴ（８）"),AP14=""),AND(OR(T14="新加算Ⅰ",T14="新加算Ⅱ",T14="新加算Ⅴ（１）",T14="新加算Ⅴ（２）",T14="新加算Ⅴ（３）",T14="新加算Ⅴ（４）",T14="新加算Ⅴ（５）",T14="新加算Ⅴ（６）",T14="新加算Ⅴ（７）",T14="新加算Ⅴ（９）",T14="新加算Ⅴ（10）",T14="新加算Ⅴ（12）"),AQ14=""),AND(OR(T14="新加算Ⅰ",T14="新加算Ⅴ（１）",T14="新加算Ⅴ（２）",T14="新加算Ⅴ（５）",T14="新加算Ⅴ（７）",T14="新加算Ⅴ（10）"),AR14="")),"！記入が必要な欄（ピンク色のセル）に空欄があります。空欄を埋めてください。",""))</f>
        <v/>
      </c>
      <c r="AT17" s="554"/>
      <c r="AU17" s="1311"/>
      <c r="AV17" s="555" t="str">
        <f>IF('別紙様式2-2（４・５月分）'!N16="","",'別紙様式2-2（４・５月分）'!N16)</f>
        <v>ベア加算なし</v>
      </c>
      <c r="AW17" s="1313"/>
      <c r="AX17" s="87"/>
      <c r="AY17" s="87"/>
      <c r="AZ17" s="87"/>
      <c r="BA17" s="87"/>
      <c r="BB17" s="87"/>
      <c r="BC17" s="87"/>
      <c r="BD17" s="87"/>
      <c r="BE17" s="87"/>
      <c r="BF17" s="87"/>
      <c r="BG17" s="87"/>
      <c r="BH17" s="87"/>
      <c r="BI17" s="87"/>
      <c r="BJ17" s="87"/>
      <c r="BK17" s="453" t="str">
        <f>G14</f>
        <v>東京都</v>
      </c>
    </row>
    <row r="18" spans="1:63" ht="30" customHeight="1">
      <c r="A18" s="1301">
        <v>2</v>
      </c>
      <c r="B18" s="1243" t="str">
        <f>IF(基本情報入力シート!C55="","",基本情報入力シート!C55)</f>
        <v>1314567892</v>
      </c>
      <c r="C18" s="1244"/>
      <c r="D18" s="1244"/>
      <c r="E18" s="1244"/>
      <c r="F18" s="1245"/>
      <c r="G18" s="1260" t="str">
        <f>IF(基本情報入力シート!M55="","",基本情報入力シート!M55)</f>
        <v>東京都</v>
      </c>
      <c r="H18" s="1260" t="str">
        <f>IF(基本情報入力シート!R55="","",基本情報入力シート!R55)</f>
        <v>東京都</v>
      </c>
      <c r="I18" s="1260" t="str">
        <f>IF(基本情報入力シート!W55="","",基本情報入力シート!W55)</f>
        <v>豊島区</v>
      </c>
      <c r="J18" s="1423" t="str">
        <f>IF(基本情報入力シート!X55="","",基本情報入力シート!X55)</f>
        <v>障害福祉事業所名称０２</v>
      </c>
      <c r="K18" s="1260" t="str">
        <f>IF(基本情報入力シート!Y55="","",基本情報入力シート!Y55)</f>
        <v>居宅介護</v>
      </c>
      <c r="L18" s="1429">
        <f>IF(基本情報入力シート!AB55="","",基本情報入力シート!AB55)</f>
        <v>770000</v>
      </c>
      <c r="M18" s="553" t="str">
        <f>IF('別紙様式2-2（４・５月分）'!P17="","",'別紙様式2-2（４・５月分）'!P17)</f>
        <v>処遇加算Ⅰ</v>
      </c>
      <c r="N18" s="1399">
        <f>IF(SUM('別紙様式2-2（４・５月分）'!Q17:Q19)=0,"",SUM('別紙様式2-2（４・５月分）'!Q17:Q19))</f>
        <v>0.374</v>
      </c>
      <c r="O18" s="1403" t="str">
        <f>IFERROR(VLOOKUP('別紙様式2-2（４・５月分）'!AQ17,【参考】数式用!$AR$5:$AS$22,2,FALSE),"")</f>
        <v>新加算Ⅱ</v>
      </c>
      <c r="P18" s="1404"/>
      <c r="Q18" s="1405"/>
      <c r="R18" s="1409">
        <f>IFERROR(VLOOKUP(K18,【参考】数式用!$A$5:$AB$37,MATCH(O18,【参考】数式用!$B$4:$AB$4,0)+1,0),"")</f>
        <v>0.40200000000000002</v>
      </c>
      <c r="S18" s="1411" t="s">
        <v>2021</v>
      </c>
      <c r="T18" s="1413" t="s">
        <v>1959</v>
      </c>
      <c r="U18" s="1415">
        <f>IFERROR(VLOOKUP(K18,【参考】数式用!$A$5:$AB$37,MATCH(T18,【参考】数式用!$B$4:$AB$4,0)+1,0),"")</f>
        <v>0.41700000000000004</v>
      </c>
      <c r="V18" s="1417" t="s">
        <v>15</v>
      </c>
      <c r="W18" s="1355">
        <v>6</v>
      </c>
      <c r="X18" s="1357" t="s">
        <v>10</v>
      </c>
      <c r="Y18" s="1355">
        <v>6</v>
      </c>
      <c r="Z18" s="1357" t="s">
        <v>38</v>
      </c>
      <c r="AA18" s="1355">
        <v>7</v>
      </c>
      <c r="AB18" s="1357" t="s">
        <v>10</v>
      </c>
      <c r="AC18" s="1355">
        <v>3</v>
      </c>
      <c r="AD18" s="1357" t="s">
        <v>13</v>
      </c>
      <c r="AE18" s="1357" t="s">
        <v>20</v>
      </c>
      <c r="AF18" s="1357">
        <f>IF(W18&gt;=1,(AA18*12+AC18)-(W18*12+Y18)+1,"")</f>
        <v>10</v>
      </c>
      <c r="AG18" s="1359" t="s">
        <v>33</v>
      </c>
      <c r="AH18" s="1361">
        <f t="shared" ref="AH18" si="0">IFERROR(ROUNDDOWN(ROUND(L18*U18,0),0)*AF18,"")</f>
        <v>3210900</v>
      </c>
      <c r="AI18" s="1363">
        <f t="shared" ref="AI18" si="1">IFERROR(ROUNDDOWN(ROUND((L18*(U18-AW18)),0),0)*AF18,"")</f>
        <v>1247400</v>
      </c>
      <c r="AJ18" s="1365">
        <f>IFERROR(IF(OR(M18="",M19="",M21=""),0,ROUNDDOWN(ROUNDDOWN(ROUND(L18*VLOOKUP(K18,【参考】数式用!$A$5:$AB$37,MATCH("新加算Ⅳ",【参考】数式用!$B$4:$AB$4,0)+1,0),0),0)*AF18*0.5,0)),"")</f>
        <v>1051050</v>
      </c>
      <c r="AK18" s="1349"/>
      <c r="AL18" s="1353">
        <f>IFERROR(IF(OR(M21="ベア加算",M21=""),0, IF(OR(T18="新加算Ⅰ",T18="新加算Ⅱ",T18="新加算Ⅲ",T18="新加算Ⅳ"),ROUNDDOWN(ROUND(L18*VLOOKUP(K18,【参考】数式用!$A$5:$I$37,MATCH("ベア加算",【参考】数式用!$B$4:$I$4,0)+1,0),0),0)*AF18,0)),"")</f>
        <v>0</v>
      </c>
      <c r="AM18" s="1339"/>
      <c r="AN18" s="1345" t="s">
        <v>2026</v>
      </c>
      <c r="AO18" s="1341"/>
      <c r="AP18" s="1341" t="s">
        <v>2026</v>
      </c>
      <c r="AQ18" s="1343">
        <v>1</v>
      </c>
      <c r="AR18" s="1323" t="s">
        <v>2380</v>
      </c>
      <c r="AS18" s="466" t="str">
        <f t="shared" ref="AS18" si="2">IF(AU18="","",IF(U18&lt;N18,"！加算の要件上は問題ありませんが、令和６年４・５月と比較して令和６年６月に加算率が下がる計画になっています。",""))</f>
        <v/>
      </c>
      <c r="AT18" s="557"/>
      <c r="AU18" s="1311" t="str">
        <f>IF(K18&lt;&gt;"","V列に色付け","")</f>
        <v>V列に色付け</v>
      </c>
      <c r="AV18" s="555" t="str">
        <f>IF('別紙様式2-2（４・５月分）'!N17="","",'別紙様式2-2（４・５月分）'!N17)</f>
        <v>処遇加算Ⅱ</v>
      </c>
      <c r="AW18" s="1313">
        <f>IF(SUM('別紙様式2-2（４・５月分）'!O17:O19)=0,"",SUM('別紙様式2-2（４・５月分）'!O17:O19))</f>
        <v>0.255</v>
      </c>
      <c r="AX18" s="1314" t="str">
        <f>IFERROR(VLOOKUP(K18,【参考】数式用!$AH$2:$AI$34,2,FALSE),"")</f>
        <v>居宅介護</v>
      </c>
      <c r="AY18" s="1230" t="s">
        <v>1959</v>
      </c>
      <c r="AZ18" s="1230" t="s">
        <v>1960</v>
      </c>
      <c r="BA18" s="1230" t="s">
        <v>1961</v>
      </c>
      <c r="BB18" s="1230" t="s">
        <v>1962</v>
      </c>
      <c r="BC18" s="1230" t="str">
        <f>IF(AND(O18&lt;&gt;"新加算Ⅰ",O18&lt;&gt;"新加算Ⅱ",O18&lt;&gt;"新加算Ⅲ",O18&lt;&gt;"新加算Ⅳ"),O18,IF(P20&lt;&gt;"",P20,""))</f>
        <v xml:space="preserve"> </v>
      </c>
      <c r="BD18" s="1230"/>
      <c r="BE18" s="1230" t="str">
        <f t="shared" ref="BE18" si="3">IF(AL18&lt;&gt;0,IF(AM18="○","入力済","未入力"),"")</f>
        <v/>
      </c>
      <c r="BF18" s="1230" t="str">
        <f>IF(OR(T18="新加算Ⅰ",T18="新加算Ⅱ",T18="新加算Ⅲ",T18="新加算Ⅳ",T18="新加算Ⅴ（１）",T18="新加算Ⅴ（２）",T18="新加算Ⅴ（３）",T18="新加算ⅠⅤ（４）",T18="新加算Ⅴ（５）",T18="新加算Ⅴ（６）",T18="新加算Ⅴ（８）",T18="新加算Ⅴ（11）"),IF(OR(AN18="○",AN18="令和６年度中に満たす"),"入力済","未入力"),"")</f>
        <v>入力済</v>
      </c>
      <c r="BG18" s="1230" t="str">
        <f>IF(OR(T18="新加算Ⅴ（７）",T18="新加算Ⅴ（９）",T18="新加算Ⅴ（10）",T18="新加算Ⅴ（12）",T18="新加算Ⅴ（13）",T18="新加算Ⅴ（14）"),IF(OR(AO18="○",AO18="令和６年度中に満たす"),"入力済","未入力"),"")</f>
        <v/>
      </c>
      <c r="BH18" s="1331" t="str">
        <f t="shared" ref="BH18" si="4">IF(OR(T18="新加算Ⅰ",T18="新加算Ⅱ",T18="新加算Ⅲ",T18="新加算Ⅴ（１）",T18="新加算Ⅴ（３）",T18="新加算Ⅴ（８）"),IF(OR(AP18="○",AP18="令和６年度中に満たす"),"入力済","未入力"),"")</f>
        <v>入力済</v>
      </c>
      <c r="BI18" s="1333">
        <f t="shared" ref="BI18" si="5">IF(OR(T18="新加算Ⅰ",T18="新加算Ⅱ",T18="新加算Ⅴ（１）",T18="新加算Ⅴ（２）",T18="新加算Ⅴ（３）",T18="新加算Ⅴ（４）",T18="新加算Ⅴ（５）",T18="新加算Ⅴ（６）",T18="新加算Ⅴ（７）",T18="新加算Ⅴ（９）",T18="新加算Ⅴ（10）",T18="新加算Ⅴ（12）"),1,"")</f>
        <v>1</v>
      </c>
      <c r="BJ18" s="1311" t="str">
        <f>IF(OR(T18="新加算Ⅰ",T18="新加算Ⅴ（１）",T18="新加算Ⅴ（２）",T18="新加算Ⅴ（５）",T18="新加算Ⅴ（７）",T18="新加算Ⅴ（10）"),IF(AR18="","未入力","入力済"),"")</f>
        <v>入力済</v>
      </c>
      <c r="BK18" s="453" t="str">
        <f>G18</f>
        <v>東京都</v>
      </c>
    </row>
    <row r="19" spans="1:63" ht="15" customHeight="1">
      <c r="A19" s="1275"/>
      <c r="B19" s="1243"/>
      <c r="C19" s="1244"/>
      <c r="D19" s="1244"/>
      <c r="E19" s="1244"/>
      <c r="F19" s="1245"/>
      <c r="G19" s="1260"/>
      <c r="H19" s="1260"/>
      <c r="I19" s="1260"/>
      <c r="J19" s="1423"/>
      <c r="K19" s="1260"/>
      <c r="L19" s="1429"/>
      <c r="M19" s="1379" t="str">
        <f>IF('別紙様式2-2（４・５月分）'!P18="","",'別紙様式2-2（４・５月分）'!P18)</f>
        <v>特定加算Ⅱ</v>
      </c>
      <c r="N19" s="1400"/>
      <c r="O19" s="1406"/>
      <c r="P19" s="1407"/>
      <c r="Q19" s="1408"/>
      <c r="R19" s="1410"/>
      <c r="S19" s="1412"/>
      <c r="T19" s="1414"/>
      <c r="U19" s="1416"/>
      <c r="V19" s="1418"/>
      <c r="W19" s="1356"/>
      <c r="X19" s="1358"/>
      <c r="Y19" s="1356"/>
      <c r="Z19" s="1358"/>
      <c r="AA19" s="1356"/>
      <c r="AB19" s="1358"/>
      <c r="AC19" s="1356"/>
      <c r="AD19" s="1358"/>
      <c r="AE19" s="1358"/>
      <c r="AF19" s="1358"/>
      <c r="AG19" s="1360"/>
      <c r="AH19" s="1362"/>
      <c r="AI19" s="1364"/>
      <c r="AJ19" s="1366"/>
      <c r="AK19" s="1350"/>
      <c r="AL19" s="1354"/>
      <c r="AM19" s="1340"/>
      <c r="AN19" s="1346"/>
      <c r="AO19" s="1342"/>
      <c r="AP19" s="1342"/>
      <c r="AQ19" s="1344"/>
      <c r="AR19" s="1324"/>
      <c r="AS19" s="1310" t="str">
        <f t="shared" ref="AS19" si="6">IF(AU18="","",IF(AF18&gt;10,"！令和６年度の新加算の「算定対象月」が10か月を超えています。標準的な「算定対象月」は令和６年６月から令和７年３月です。",IF(OR(AA18&lt;&gt;7,AC18&lt;&gt;3),"！算定期間の終わりが令和７年３月になっていません。区分変更を行う場合は、別紙様式2-4に記入してください。","")))</f>
        <v/>
      </c>
      <c r="AT19" s="557"/>
      <c r="AU19" s="1311"/>
      <c r="AV19" s="1320" t="str">
        <f>IF('別紙様式2-2（４・５月分）'!N18="","",'別紙様式2-2（４・５月分）'!N18)</f>
        <v>特定加算Ⅱ</v>
      </c>
      <c r="AW19" s="1313"/>
      <c r="AX19" s="1314"/>
      <c r="AY19" s="1230"/>
      <c r="AZ19" s="1230"/>
      <c r="BA19" s="1230"/>
      <c r="BB19" s="1230"/>
      <c r="BC19" s="1230"/>
      <c r="BD19" s="1230"/>
      <c r="BE19" s="1230"/>
      <c r="BF19" s="1230"/>
      <c r="BG19" s="1230"/>
      <c r="BH19" s="1332"/>
      <c r="BI19" s="1334"/>
      <c r="BJ19" s="1311"/>
      <c r="BK19" s="453" t="str">
        <f>G18</f>
        <v>東京都</v>
      </c>
    </row>
    <row r="20" spans="1:63" ht="15" customHeight="1">
      <c r="A20" s="1303"/>
      <c r="B20" s="1243"/>
      <c r="C20" s="1244"/>
      <c r="D20" s="1244"/>
      <c r="E20" s="1244"/>
      <c r="F20" s="1245"/>
      <c r="G20" s="1260"/>
      <c r="H20" s="1260"/>
      <c r="I20" s="1260"/>
      <c r="J20" s="1423"/>
      <c r="K20" s="1260"/>
      <c r="L20" s="1429"/>
      <c r="M20" s="1380"/>
      <c r="N20" s="1401"/>
      <c r="O20" s="1440" t="s">
        <v>2025</v>
      </c>
      <c r="P20" s="1383" t="str">
        <f>IFERROR(VLOOKUP('別紙様式2-2（４・５月分）'!AQ17,【参考】数式用!$AR$5:$AT$22,3,FALSE),"")</f>
        <v xml:space="preserve"> </v>
      </c>
      <c r="Q20" s="1442" t="s">
        <v>2036</v>
      </c>
      <c r="R20" s="1387" t="str">
        <f>IFERROR(VLOOKUP(K18,【参考】数式用!$A$5:$AB$37,MATCH(P20,【参考】数式用!$B$4:$AB$4,0)+1,0),"")</f>
        <v/>
      </c>
      <c r="S20" s="1389" t="s">
        <v>161</v>
      </c>
      <c r="T20" s="1391" t="s">
        <v>1959</v>
      </c>
      <c r="U20" s="1393">
        <f>IFERROR(VLOOKUP(K18,【参考】数式用!$A$5:$AB$37,MATCH(T20,【参考】数式用!$B$4:$AB$4,0)+1,0),"")</f>
        <v>0.41700000000000004</v>
      </c>
      <c r="V20" s="1395" t="s">
        <v>15</v>
      </c>
      <c r="W20" s="1427">
        <v>7</v>
      </c>
      <c r="X20" s="1371" t="s">
        <v>10</v>
      </c>
      <c r="Y20" s="1427">
        <v>4</v>
      </c>
      <c r="Z20" s="1371" t="s">
        <v>38</v>
      </c>
      <c r="AA20" s="1427">
        <v>8</v>
      </c>
      <c r="AB20" s="1371" t="s">
        <v>10</v>
      </c>
      <c r="AC20" s="1427">
        <v>3</v>
      </c>
      <c r="AD20" s="1371" t="s">
        <v>13</v>
      </c>
      <c r="AE20" s="1371" t="s">
        <v>20</v>
      </c>
      <c r="AF20" s="1371">
        <f>IF(W20&gt;=1,(AA20*12+AC20)-(W20*12+Y20)+1,"")</f>
        <v>12</v>
      </c>
      <c r="AG20" s="1367" t="s">
        <v>33</v>
      </c>
      <c r="AH20" s="1373">
        <f t="shared" ref="AH20" si="7">IFERROR(ROUNDDOWN(ROUND(L18*U20,0),0)*AF20,"")</f>
        <v>3853080</v>
      </c>
      <c r="AI20" s="1375">
        <f t="shared" ref="AI20" si="8">IFERROR(ROUNDDOWN(ROUND((L18*(U20-AW18)),0),0)*AF20,"")</f>
        <v>1496880</v>
      </c>
      <c r="AJ20" s="1377">
        <f>IFERROR(IF(OR(M18="",M19="",M21=""),0,ROUNDDOWN(ROUNDDOWN(ROUND(L18*VLOOKUP(K18,【参考】数式用!$A$5:$AB$37,MATCH("新加算Ⅳ",【参考】数式用!$B$4:$AB$4,0)+1,0),0),0)*AF20*0.5,0)),"")</f>
        <v>1261260</v>
      </c>
      <c r="AK20" s="1347" t="str">
        <f>IF(T20&lt;&gt;"","新規に適用","")</f>
        <v>新規に適用</v>
      </c>
      <c r="AL20" s="1351">
        <f>IFERROR(IF(OR(M21="ベア加算",M21=""),0, IF(OR(T18="新加算Ⅰ",T18="新加算Ⅱ",T18="新加算Ⅲ",T18="新加算Ⅳ"),0,ROUNDDOWN(ROUND(L18*VLOOKUP(K18,【参考】数式用!$A$5:$I$37,MATCH("ベア加算",【参考】数式用!$B$4:$I$4,0)+1,0),0),0)*AF20)),"")</f>
        <v>0</v>
      </c>
      <c r="AM20" s="1321" t="str">
        <f>IF(AND(T20&lt;&gt;"",AM18=""),"新規に適用",IF(AND(T20&lt;&gt;"",AM18&lt;&gt;""),"継続で適用",""))</f>
        <v>新規に適用</v>
      </c>
      <c r="AN20" s="1321" t="str">
        <f>IF(AND(T20&lt;&gt;"",AN18=""),"新規に適用",IF(AND(T20&lt;&gt;"",AN18&lt;&gt;""),"継続で適用",""))</f>
        <v>継続で適用</v>
      </c>
      <c r="AO20" s="1369"/>
      <c r="AP20" s="1321" t="str">
        <f>IF(AND(T20&lt;&gt;"",AP18=""),"新規に適用",IF(AND(T20&lt;&gt;"",AP18&lt;&gt;""),"継続で適用",""))</f>
        <v>継続で適用</v>
      </c>
      <c r="AQ20" s="1325" t="str">
        <f t="shared" ref="AQ20" si="9">IF(AND(T20&lt;&gt;"",AN18=""),"新規に適用",IF(AND(T20&lt;&gt;"",OR(T18="新加算Ⅰ",T18="新加算Ⅱ",T18="新加算Ⅴ（１）",T18="新加算Ⅴ（２）",T18="新加算Ⅴ（３）",T18="新加算Ⅴ（４）",T18="新加算Ⅴ（５）",T18="新加算Ⅴ（６）",T18="新加算Ⅴ（７）",T18="新加算Ⅴ（９）",T18="新加算Ⅴ（10）",T18="新加算Ⅴ（12）")),"継続で適用",""))</f>
        <v>継続で適用</v>
      </c>
      <c r="AR20" s="1321" t="str">
        <f>IF(AND(T20&lt;&gt;"",AR18=""),"新規に適用",IF(AND(T20&lt;&gt;"",AR18&lt;&gt;""),"継続で適用",""))</f>
        <v>継続で適用</v>
      </c>
      <c r="AS20" s="1310"/>
      <c r="AT20" s="557"/>
      <c r="AU20" s="1311" t="str">
        <f>IF(K18&lt;&gt;"","V列に色付け","")</f>
        <v>V列に色付け</v>
      </c>
      <c r="AV20" s="1320"/>
      <c r="AW20" s="1313"/>
      <c r="AX20" s="87"/>
      <c r="AY20" s="87"/>
      <c r="AZ20" s="87"/>
      <c r="BA20" s="87"/>
      <c r="BB20" s="87"/>
      <c r="BC20" s="87"/>
      <c r="BD20" s="87"/>
      <c r="BE20" s="87"/>
      <c r="BF20" s="87"/>
      <c r="BG20" s="87"/>
      <c r="BH20" s="87"/>
      <c r="BI20" s="87"/>
      <c r="BJ20" s="87"/>
      <c r="BK20" s="453" t="str">
        <f>G18</f>
        <v>東京都</v>
      </c>
    </row>
    <row r="21" spans="1:63" ht="30" customHeight="1" thickBot="1">
      <c r="A21" s="1276"/>
      <c r="B21" s="1419"/>
      <c r="C21" s="1420"/>
      <c r="D21" s="1420"/>
      <c r="E21" s="1420"/>
      <c r="F21" s="1421"/>
      <c r="G21" s="1261"/>
      <c r="H21" s="1261"/>
      <c r="I21" s="1261"/>
      <c r="J21" s="1424"/>
      <c r="K21" s="1261"/>
      <c r="L21" s="1430"/>
      <c r="M21" s="556" t="str">
        <f>IF('別紙様式2-2（４・５月分）'!P19="","",'別紙様式2-2（４・５月分）'!P19)</f>
        <v>ベア加算</v>
      </c>
      <c r="N21" s="1402"/>
      <c r="O21" s="1441"/>
      <c r="P21" s="1384"/>
      <c r="Q21" s="1443"/>
      <c r="R21" s="1388"/>
      <c r="S21" s="1390"/>
      <c r="T21" s="1392"/>
      <c r="U21" s="1394"/>
      <c r="V21" s="1396"/>
      <c r="W21" s="1428"/>
      <c r="X21" s="1372"/>
      <c r="Y21" s="1428"/>
      <c r="Z21" s="1372"/>
      <c r="AA21" s="1428"/>
      <c r="AB21" s="1372"/>
      <c r="AC21" s="1428"/>
      <c r="AD21" s="1372"/>
      <c r="AE21" s="1372"/>
      <c r="AF21" s="1372"/>
      <c r="AG21" s="1368"/>
      <c r="AH21" s="1374"/>
      <c r="AI21" s="1376"/>
      <c r="AJ21" s="1378"/>
      <c r="AK21" s="1348"/>
      <c r="AL21" s="1352"/>
      <c r="AM21" s="1322"/>
      <c r="AN21" s="1322"/>
      <c r="AO21" s="1370"/>
      <c r="AP21" s="1322"/>
      <c r="AQ21" s="1326"/>
      <c r="AR21" s="1322"/>
      <c r="AS21" s="491" t="str">
        <f t="shared" ref="AS21" si="10">IF(AU18="","",IF(OR(T18="",AND(M21="ベア加算なし",OR(T18="新加算Ⅰ",T18="新加算Ⅱ",T18="新加算Ⅲ",T18="新加算Ⅳ"),AM18=""),AND(OR(T18="新加算Ⅰ",T18="新加算Ⅱ",T18="新加算Ⅲ",T18="新加算Ⅳ",T18="新加算Ⅴ（１）",T18="新加算Ⅴ（２）",T18="新加算Ⅴ（３）",T18="新加算Ⅴ（４）",T18="新加算Ⅴ（５）",T18="新加算Ⅴ（６）",T18="新加算Ⅴ（８）",T18="新加算Ⅴ（11）"),AN18=""),AND(OR(T18="新加算Ⅴ（７）",T18="新加算Ⅴ（９）",T18="新加算Ⅴ（10）",T18="新加算Ⅴ（12）",T18="新加算Ⅴ（13）",T18="新加算Ⅴ（14）"),AO18=""),AND(OR(T18="新加算Ⅰ",T18="新加算Ⅱ",T18="新加算Ⅲ",T18="新加算Ⅴ（１）",T18="新加算Ⅴ（３）",T18="新加算Ⅴ（８）"),AP18=""),AND(OR(T18="新加算Ⅰ",T18="新加算Ⅱ",T18="新加算Ⅴ（１）",T18="新加算Ⅴ（２）",T18="新加算Ⅴ（３）",T18="新加算Ⅴ（４）",T18="新加算Ⅴ（５）",T18="新加算Ⅴ（６）",T18="新加算Ⅴ（７）",T18="新加算Ⅴ（９）",T18="新加算Ⅴ（10）",T18="新加算Ⅴ（12）"),AQ18=""),AND(OR(T18="新加算Ⅰ",T18="新加算Ⅴ（１）",T18="新加算Ⅴ（２）",T18="新加算Ⅴ（５）",T18="新加算Ⅴ（７）",T18="新加算Ⅴ（10）"),AR18="")),"！記入が必要な欄（ピンク色のセル）に空欄があります。空欄を埋めてください。",""))</f>
        <v/>
      </c>
      <c r="AT21" s="557"/>
      <c r="AU21" s="1311"/>
      <c r="AV21" s="555" t="str">
        <f>IF('別紙様式2-2（４・５月分）'!N19="","",'別紙様式2-2（４・５月分）'!N19)</f>
        <v>ベア加算なし</v>
      </c>
      <c r="AW21" s="1313"/>
      <c r="AX21" s="87"/>
      <c r="AY21" s="87"/>
      <c r="AZ21" s="87"/>
      <c r="BA21" s="87"/>
      <c r="BB21" s="87"/>
      <c r="BC21" s="87"/>
      <c r="BD21" s="87"/>
      <c r="BE21" s="87"/>
      <c r="BF21" s="87"/>
      <c r="BG21" s="87"/>
      <c r="BH21" s="87"/>
      <c r="BI21" s="87"/>
      <c r="BJ21" s="87"/>
      <c r="BK21" s="453" t="str">
        <f>G18</f>
        <v>東京都</v>
      </c>
    </row>
    <row r="22" spans="1:63" ht="30" customHeight="1">
      <c r="A22" s="1274">
        <v>3</v>
      </c>
      <c r="B22" s="1240" t="str">
        <f>IF(基本情報入力シート!C56="","",基本情報入力シート!C56)</f>
        <v>1314567893</v>
      </c>
      <c r="C22" s="1241"/>
      <c r="D22" s="1241"/>
      <c r="E22" s="1241"/>
      <c r="F22" s="1242"/>
      <c r="G22" s="1259" t="str">
        <f>IF(基本情報入力シート!M56="","",基本情報入力シート!M56)</f>
        <v>東京都</v>
      </c>
      <c r="H22" s="1259" t="str">
        <f>IF(基本情報入力シート!R56="","",基本情報入力シート!R56)</f>
        <v>東京都</v>
      </c>
      <c r="I22" s="1259" t="str">
        <f>IF(基本情報入力シート!W56="","",基本情報入力シート!W56)</f>
        <v>世田谷区</v>
      </c>
      <c r="J22" s="1422" t="str">
        <f>IF(基本情報入力シート!X56="","",基本情報入力シート!X56)</f>
        <v>障害福祉事業所名称０３</v>
      </c>
      <c r="K22" s="1259" t="str">
        <f>IF(基本情報入力シート!Y56="","",基本情報入力シート!Y56)</f>
        <v>生活介護</v>
      </c>
      <c r="L22" s="1435">
        <f>IF(基本情報入力シート!AB56="","",基本情報入力シート!AB56)</f>
        <v>4740000</v>
      </c>
      <c r="M22" s="553" t="str">
        <f>IF('別紙様式2-2（４・５月分）'!P20="","",'別紙様式2-2（４・５月分）'!P20)</f>
        <v>処遇加算Ⅱ</v>
      </c>
      <c r="N22" s="1399">
        <f>IF(SUM('別紙様式2-2（４・５月分）'!Q20:Q22)=0,"",SUM('別紙様式2-2（４・５月分）'!Q20:Q22))</f>
        <v>4.2999999999999997E-2</v>
      </c>
      <c r="O22" s="1403" t="str">
        <f>IFERROR(VLOOKUP('別紙様式2-2（４・５月分）'!AQ20,【参考】数式用!$AR$5:$AS$22,2,FALSE),"")</f>
        <v>新加算Ⅳ</v>
      </c>
      <c r="P22" s="1404"/>
      <c r="Q22" s="1405"/>
      <c r="R22" s="1409">
        <f>IFERROR(VLOOKUP(K22,【参考】数式用!$A$5:$AB$37,MATCH(O22,【参考】数式用!$B$4:$AB$4,0)+1,0),"")</f>
        <v>5.4999999999999993E-2</v>
      </c>
      <c r="S22" s="1411" t="s">
        <v>2021</v>
      </c>
      <c r="T22" s="1431" t="s">
        <v>1962</v>
      </c>
      <c r="U22" s="1415">
        <f>IFERROR(VLOOKUP(K22,【参考】数式用!$A$5:$AB$37,MATCH(T22,【参考】数式用!$B$4:$AB$4,0)+1,0),"")</f>
        <v>5.4999999999999993E-2</v>
      </c>
      <c r="V22" s="1417" t="s">
        <v>15</v>
      </c>
      <c r="W22" s="1355">
        <v>6</v>
      </c>
      <c r="X22" s="1357" t="s">
        <v>10</v>
      </c>
      <c r="Y22" s="1355">
        <v>6</v>
      </c>
      <c r="Z22" s="1357" t="s">
        <v>38</v>
      </c>
      <c r="AA22" s="1355">
        <v>7</v>
      </c>
      <c r="AB22" s="1357" t="s">
        <v>10</v>
      </c>
      <c r="AC22" s="1355">
        <v>3</v>
      </c>
      <c r="AD22" s="1357" t="s">
        <v>13</v>
      </c>
      <c r="AE22" s="1357" t="s">
        <v>20</v>
      </c>
      <c r="AF22" s="1357">
        <f>IF(W22&gt;=1,(AA22*12+AC22)-(W22*12+Y22)+1,"")</f>
        <v>10</v>
      </c>
      <c r="AG22" s="1359" t="s">
        <v>33</v>
      </c>
      <c r="AH22" s="1361">
        <f t="shared" ref="AH22" si="11">IFERROR(ROUNDDOWN(ROUND(L22*U22,0),0)*AF22,"")</f>
        <v>2607000</v>
      </c>
      <c r="AI22" s="1363">
        <f t="shared" ref="AI22" si="12">IFERROR(ROUNDDOWN(ROUND((L22*(U22-AW22)),0),0)*AF22,"")</f>
        <v>568800</v>
      </c>
      <c r="AJ22" s="1365">
        <f>IFERROR(IF(OR(M22="",M23="",M25=""),0,ROUNDDOWN(ROUNDDOWN(ROUND(L22*VLOOKUP(K22,【参考】数式用!$A$5:$AB$37,MATCH("新加算Ⅳ",【参考】数式用!$B$4:$AB$4,0)+1,0),0),0)*AF22*0.5,0)),"")</f>
        <v>1303500</v>
      </c>
      <c r="AK22" s="1349"/>
      <c r="AL22" s="1353">
        <f>IFERROR(IF(OR(M25="ベア加算",M25=""),0, IF(OR(T22="新加算Ⅰ",T22="新加算Ⅱ",T22="新加算Ⅲ",T22="新加算Ⅳ"),ROUNDDOWN(ROUND(L22*VLOOKUP(K22,【参考】数式用!$A$5:$I$37,MATCH("ベア加算",【参考】数式用!$B$4:$I$4,0)+1,0),0),0)*AF22,0)),"")</f>
        <v>0</v>
      </c>
      <c r="AM22" s="1339"/>
      <c r="AN22" s="1345" t="s">
        <v>2379</v>
      </c>
      <c r="AO22" s="1341"/>
      <c r="AP22" s="1341"/>
      <c r="AQ22" s="1343"/>
      <c r="AR22" s="1323"/>
      <c r="AS22" s="466" t="str">
        <f t="shared" ref="AS22" si="13">IF(AU22="","",IF(U22&lt;N22,"！加算の要件上は問題ありませんが、令和６年４・５月と比較して令和６年６月に加算率が下がる計画になっています。",""))</f>
        <v/>
      </c>
      <c r="AT22" s="557"/>
      <c r="AU22" s="1311" t="str">
        <f>IF(K22&lt;&gt;"","V列に色付け","")</f>
        <v>V列に色付け</v>
      </c>
      <c r="AV22" s="555" t="str">
        <f>IF('別紙様式2-2（４・５月分）'!N20="","",'別紙様式2-2（４・５月分）'!N20)</f>
        <v>処遇加算Ⅱ</v>
      </c>
      <c r="AW22" s="1313">
        <f>IF(SUM('別紙様式2-2（４・５月分）'!O20:O22)=0,"",SUM('別紙様式2-2（４・５月分）'!O20:O22))</f>
        <v>4.2999999999999997E-2</v>
      </c>
      <c r="AX22" s="1314" t="str">
        <f>IFERROR(VLOOKUP(K22,【参考】数式用!$AH$2:$AI$34,2,FALSE),"")</f>
        <v>生活介護</v>
      </c>
      <c r="AY22" s="1230" t="s">
        <v>1959</v>
      </c>
      <c r="AZ22" s="1230" t="s">
        <v>1960</v>
      </c>
      <c r="BA22" s="1230" t="s">
        <v>1961</v>
      </c>
      <c r="BB22" s="1230" t="s">
        <v>1962</v>
      </c>
      <c r="BC22" s="1230" t="str">
        <f>IF(AND(O22&lt;&gt;"新加算Ⅰ",O22&lt;&gt;"新加算Ⅱ",O22&lt;&gt;"新加算Ⅲ",O22&lt;&gt;"新加算Ⅳ"),O22,IF(P24&lt;&gt;"",P24,""))</f>
        <v xml:space="preserve"> </v>
      </c>
      <c r="BD22" s="1230"/>
      <c r="BE22" s="1230" t="str">
        <f t="shared" ref="BE22" si="14">IF(AL22&lt;&gt;0,IF(AM22="○","入力済","未入力"),"")</f>
        <v/>
      </c>
      <c r="BF22" s="1230" t="str">
        <f>IF(OR(T22="新加算Ⅰ",T22="新加算Ⅱ",T22="新加算Ⅲ",T22="新加算Ⅳ",T22="新加算Ⅴ（１）",T22="新加算Ⅴ（２）",T22="新加算Ⅴ（３）",T22="新加算ⅠⅤ（４）",T22="新加算Ⅴ（５）",T22="新加算Ⅴ（６）",T22="新加算Ⅴ（８）",T22="新加算Ⅴ（11）"),IF(OR(AN22="○",AN22="令和６年度中に満たす"),"入力済","未入力"),"")</f>
        <v>入力済</v>
      </c>
      <c r="BG22" s="1230" t="str">
        <f>IF(OR(T22="新加算Ⅴ（７）",T22="新加算Ⅴ（９）",T22="新加算Ⅴ（10）",T22="新加算Ⅴ（12）",T22="新加算Ⅴ（13）",T22="新加算Ⅴ（14）"),IF(OR(AO22="○",AO22="令和６年度中に満たす"),"入力済","未入力"),"")</f>
        <v/>
      </c>
      <c r="BH22" s="1331" t="str">
        <f t="shared" ref="BH22" si="15">IF(OR(T22="新加算Ⅰ",T22="新加算Ⅱ",T22="新加算Ⅲ",T22="新加算Ⅴ（１）",T22="新加算Ⅴ（３）",T22="新加算Ⅴ（８）"),IF(OR(AP22="○",AP22="令和６年度中に満たす"),"入力済","未入力"),"")</f>
        <v/>
      </c>
      <c r="BI22" s="1333" t="str">
        <f t="shared" ref="BI22" si="16">IF(OR(T22="新加算Ⅰ",T22="新加算Ⅱ",T22="新加算Ⅴ（１）",T22="新加算Ⅴ（２）",T22="新加算Ⅴ（３）",T22="新加算Ⅴ（４）",T22="新加算Ⅴ（５）",T22="新加算Ⅴ（６）",T22="新加算Ⅴ（７）",T22="新加算Ⅴ（９）",T22="新加算Ⅴ（10）",T22="新加算Ⅴ（12）"),1,"")</f>
        <v/>
      </c>
      <c r="BJ22" s="1311" t="str">
        <f>IF(OR(T22="新加算Ⅰ",T22="新加算Ⅴ（１）",T22="新加算Ⅴ（２）",T22="新加算Ⅴ（５）",T22="新加算Ⅴ（７）",T22="新加算Ⅴ（10）"),IF(AR22="","未入力","入力済"),"")</f>
        <v/>
      </c>
      <c r="BK22" s="453" t="str">
        <f>G22</f>
        <v>東京都</v>
      </c>
    </row>
    <row r="23" spans="1:63" ht="15" customHeight="1">
      <c r="A23" s="1275"/>
      <c r="B23" s="1243"/>
      <c r="C23" s="1244"/>
      <c r="D23" s="1244"/>
      <c r="E23" s="1244"/>
      <c r="F23" s="1245"/>
      <c r="G23" s="1260"/>
      <c r="H23" s="1260"/>
      <c r="I23" s="1260"/>
      <c r="J23" s="1423"/>
      <c r="K23" s="1260"/>
      <c r="L23" s="1429"/>
      <c r="M23" s="1379" t="str">
        <f>IF('別紙様式2-2（４・５月分）'!P21="","",'別紙様式2-2（４・５月分）'!P21)</f>
        <v>特定加算なし</v>
      </c>
      <c r="N23" s="1400"/>
      <c r="O23" s="1406"/>
      <c r="P23" s="1407"/>
      <c r="Q23" s="1408"/>
      <c r="R23" s="1410"/>
      <c r="S23" s="1412"/>
      <c r="T23" s="1432"/>
      <c r="U23" s="1416"/>
      <c r="V23" s="1418"/>
      <c r="W23" s="1356"/>
      <c r="X23" s="1358"/>
      <c r="Y23" s="1356"/>
      <c r="Z23" s="1358"/>
      <c r="AA23" s="1356"/>
      <c r="AB23" s="1358"/>
      <c r="AC23" s="1356"/>
      <c r="AD23" s="1358"/>
      <c r="AE23" s="1358"/>
      <c r="AF23" s="1358"/>
      <c r="AG23" s="1360"/>
      <c r="AH23" s="1362"/>
      <c r="AI23" s="1364"/>
      <c r="AJ23" s="1366"/>
      <c r="AK23" s="1350"/>
      <c r="AL23" s="1354"/>
      <c r="AM23" s="1340"/>
      <c r="AN23" s="1346"/>
      <c r="AO23" s="1342"/>
      <c r="AP23" s="1342"/>
      <c r="AQ23" s="1344"/>
      <c r="AR23" s="1324"/>
      <c r="AS23" s="1310" t="str">
        <f t="shared" ref="AS23" si="17">IF(AU22="","",IF(AF22&gt;10,"！令和６年度の新加算の「算定対象月」が10か月を超えています。標準的な「算定対象月」は令和６年６月から令和７年３月です。",IF(OR(AA22&lt;&gt;7,AC22&lt;&gt;3),"！算定期間の終わりが令和７年３月になっていません。区分変更を行う場合は、別紙様式2-4に記入してください。","")))</f>
        <v/>
      </c>
      <c r="AT23" s="557"/>
      <c r="AU23" s="1311"/>
      <c r="AV23" s="1320" t="str">
        <f>IF('別紙様式2-2（４・５月分）'!N21="","",'別紙様式2-2（４・５月分）'!N21)</f>
        <v>特定加算なし</v>
      </c>
      <c r="AW23" s="1313"/>
      <c r="AX23" s="1314"/>
      <c r="AY23" s="1230"/>
      <c r="AZ23" s="1230"/>
      <c r="BA23" s="1230"/>
      <c r="BB23" s="1230"/>
      <c r="BC23" s="1230"/>
      <c r="BD23" s="1230"/>
      <c r="BE23" s="1230"/>
      <c r="BF23" s="1230"/>
      <c r="BG23" s="1230"/>
      <c r="BH23" s="1332"/>
      <c r="BI23" s="1334"/>
      <c r="BJ23" s="1311"/>
      <c r="BK23" s="453" t="str">
        <f>G22</f>
        <v>東京都</v>
      </c>
    </row>
    <row r="24" spans="1:63" ht="15" customHeight="1">
      <c r="A24" s="1303"/>
      <c r="B24" s="1243"/>
      <c r="C24" s="1244"/>
      <c r="D24" s="1244"/>
      <c r="E24" s="1244"/>
      <c r="F24" s="1245"/>
      <c r="G24" s="1260"/>
      <c r="H24" s="1260"/>
      <c r="I24" s="1260"/>
      <c r="J24" s="1423"/>
      <c r="K24" s="1260"/>
      <c r="L24" s="1429"/>
      <c r="M24" s="1380"/>
      <c r="N24" s="1401"/>
      <c r="O24" s="1381" t="s">
        <v>2025</v>
      </c>
      <c r="P24" s="1383" t="str">
        <f>IFERROR(VLOOKUP('別紙様式2-2（４・５月分）'!AQ20,【参考】数式用!$AR$5:$AT$22,3,FALSE),"")</f>
        <v xml:space="preserve"> </v>
      </c>
      <c r="Q24" s="1385" t="s">
        <v>2036</v>
      </c>
      <c r="R24" s="1387" t="str">
        <f>IFERROR(VLOOKUP(K22,【参考】数式用!$A$5:$AB$37,MATCH(P24,【参考】数式用!$B$4:$AB$4,0)+1,0),"")</f>
        <v/>
      </c>
      <c r="S24" s="1389" t="s">
        <v>161</v>
      </c>
      <c r="T24" s="1391" t="s">
        <v>1962</v>
      </c>
      <c r="U24" s="1393">
        <f>IFERROR(VLOOKUP(K22,【参考】数式用!$A$5:$AB$37,MATCH(T24,【参考】数式用!$B$4:$AB$4,0)+1,0),"")</f>
        <v>5.4999999999999993E-2</v>
      </c>
      <c r="V24" s="1395" t="s">
        <v>15</v>
      </c>
      <c r="W24" s="1427">
        <v>7</v>
      </c>
      <c r="X24" s="1371" t="s">
        <v>10</v>
      </c>
      <c r="Y24" s="1427">
        <v>4</v>
      </c>
      <c r="Z24" s="1371" t="s">
        <v>38</v>
      </c>
      <c r="AA24" s="1427">
        <v>8</v>
      </c>
      <c r="AB24" s="1371" t="s">
        <v>10</v>
      </c>
      <c r="AC24" s="1427">
        <v>3</v>
      </c>
      <c r="AD24" s="1371" t="s">
        <v>13</v>
      </c>
      <c r="AE24" s="1371" t="s">
        <v>20</v>
      </c>
      <c r="AF24" s="1371">
        <f>IF(W24&gt;=1,(AA24*12+AC24)-(W24*12+Y24)+1,"")</f>
        <v>12</v>
      </c>
      <c r="AG24" s="1367" t="s">
        <v>33</v>
      </c>
      <c r="AH24" s="1373">
        <f t="shared" ref="AH24" si="18">IFERROR(ROUNDDOWN(ROUND(L22*U24,0),0)*AF24,"")</f>
        <v>3128400</v>
      </c>
      <c r="AI24" s="1375">
        <f t="shared" ref="AI24" si="19">IFERROR(ROUNDDOWN(ROUND((L22*(U24-AW22)),0),0)*AF24,"")</f>
        <v>682560</v>
      </c>
      <c r="AJ24" s="1377">
        <f>IFERROR(IF(OR(M22="",M23="",M25=""),0,ROUNDDOWN(ROUNDDOWN(ROUND(L22*VLOOKUP(K22,【参考】数式用!$A$5:$AB$37,MATCH("新加算Ⅳ",【参考】数式用!$B$4:$AB$4,0)+1,0),0),0)*AF24*0.5,0)),"")</f>
        <v>1564200</v>
      </c>
      <c r="AK24" s="1347" t="str">
        <f>IF(T24&lt;&gt;"","新規に適用","")</f>
        <v>新規に適用</v>
      </c>
      <c r="AL24" s="1351">
        <f>IFERROR(IF(OR(M25="ベア加算",M25=""),0, IF(OR(T22="新加算Ⅰ",T22="新加算Ⅱ",T22="新加算Ⅲ",T22="新加算Ⅳ"),0,ROUNDDOWN(ROUND(L22*VLOOKUP(K22,【参考】数式用!$A$5:$I$37,MATCH("ベア加算",【参考】数式用!$B$4:$I$4,0)+1,0),0),0)*AF24)),"")</f>
        <v>0</v>
      </c>
      <c r="AM24" s="1321" t="str">
        <f>IF(AND(T24&lt;&gt;"",AM22=""),"新規に適用",IF(AND(T24&lt;&gt;"",AM22&lt;&gt;""),"継続で適用",""))</f>
        <v>新規に適用</v>
      </c>
      <c r="AN24" s="1321" t="str">
        <f>IF(AND(T24&lt;&gt;"",AN22=""),"新規に適用",IF(AND(T24&lt;&gt;"",AN22&lt;&gt;""),"継続で適用",""))</f>
        <v>継続で適用</v>
      </c>
      <c r="AO24" s="1369"/>
      <c r="AP24" s="1321" t="str">
        <f>IF(AND(T24&lt;&gt;"",AP22=""),"新規に適用",IF(AND(T24&lt;&gt;"",AP22&lt;&gt;""),"継続で適用",""))</f>
        <v>新規に適用</v>
      </c>
      <c r="AQ24" s="1325" t="str">
        <f t="shared" ref="AQ24" si="20">IF(AND(T24&lt;&gt;"",AN22=""),"新規に適用",IF(AND(T24&lt;&gt;"",OR(T22="新加算Ⅰ",T22="新加算Ⅱ",T22="新加算Ⅴ（１）",T22="新加算Ⅴ（２）",T22="新加算Ⅴ（３）",T22="新加算Ⅴ（４）",T22="新加算Ⅴ（５）",T22="新加算Ⅴ（６）",T22="新加算Ⅴ（７）",T22="新加算Ⅴ（９）",T22="新加算Ⅴ（10）",T22="新加算Ⅴ（12）")),"継続で適用",""))</f>
        <v/>
      </c>
      <c r="AR24" s="1321" t="str">
        <f>IF(AND(T24&lt;&gt;"",AR22=""),"新規に適用",IF(AND(T24&lt;&gt;"",AR22&lt;&gt;""),"継続で適用",""))</f>
        <v>新規に適用</v>
      </c>
      <c r="AS24" s="1310"/>
      <c r="AT24" s="557"/>
      <c r="AU24" s="1311" t="str">
        <f>IF(K22&lt;&gt;"","V列に色付け","")</f>
        <v>V列に色付け</v>
      </c>
      <c r="AV24" s="1320"/>
      <c r="AW24" s="1313"/>
      <c r="AX24" s="87"/>
      <c r="AY24" s="87"/>
      <c r="AZ24" s="87"/>
      <c r="BA24" s="87"/>
      <c r="BB24" s="87"/>
      <c r="BC24" s="87"/>
      <c r="BD24" s="87"/>
      <c r="BE24" s="87"/>
      <c r="BF24" s="87"/>
      <c r="BG24" s="87"/>
      <c r="BH24" s="87"/>
      <c r="BI24" s="87"/>
      <c r="BJ24" s="87"/>
      <c r="BK24" s="453" t="str">
        <f>G22</f>
        <v>東京都</v>
      </c>
    </row>
    <row r="25" spans="1:63" ht="30" customHeight="1" thickBot="1">
      <c r="A25" s="1276"/>
      <c r="B25" s="1419"/>
      <c r="C25" s="1420"/>
      <c r="D25" s="1420"/>
      <c r="E25" s="1420"/>
      <c r="F25" s="1421"/>
      <c r="G25" s="1261"/>
      <c r="H25" s="1261"/>
      <c r="I25" s="1261"/>
      <c r="J25" s="1424"/>
      <c r="K25" s="1261"/>
      <c r="L25" s="1430"/>
      <c r="M25" s="556" t="str">
        <f>IF('別紙様式2-2（４・５月分）'!P22="","",'別紙様式2-2（４・５月分）'!P22)</f>
        <v>ベア加算</v>
      </c>
      <c r="N25" s="1402"/>
      <c r="O25" s="1382"/>
      <c r="P25" s="1384"/>
      <c r="Q25" s="1386"/>
      <c r="R25" s="1388"/>
      <c r="S25" s="1390"/>
      <c r="T25" s="1392"/>
      <c r="U25" s="1394"/>
      <c r="V25" s="1396"/>
      <c r="W25" s="1428"/>
      <c r="X25" s="1372"/>
      <c r="Y25" s="1428"/>
      <c r="Z25" s="1372"/>
      <c r="AA25" s="1428"/>
      <c r="AB25" s="1372"/>
      <c r="AC25" s="1428"/>
      <c r="AD25" s="1372"/>
      <c r="AE25" s="1372"/>
      <c r="AF25" s="1372"/>
      <c r="AG25" s="1368"/>
      <c r="AH25" s="1374"/>
      <c r="AI25" s="1376"/>
      <c r="AJ25" s="1378"/>
      <c r="AK25" s="1348"/>
      <c r="AL25" s="1352"/>
      <c r="AM25" s="1322"/>
      <c r="AN25" s="1322"/>
      <c r="AO25" s="1370"/>
      <c r="AP25" s="1322"/>
      <c r="AQ25" s="1326"/>
      <c r="AR25" s="1322"/>
      <c r="AS25" s="491" t="str">
        <f t="shared" ref="AS25" si="21">IF(AU22="","",IF(OR(T22="",AND(M25="ベア加算なし",OR(T22="新加算Ⅰ",T22="新加算Ⅱ",T22="新加算Ⅲ",T22="新加算Ⅳ"),AM22=""),AND(OR(T22="新加算Ⅰ",T22="新加算Ⅱ",T22="新加算Ⅲ",T22="新加算Ⅳ",T22="新加算Ⅴ（１）",T22="新加算Ⅴ（２）",T22="新加算Ⅴ（３）",T22="新加算Ⅴ（４）",T22="新加算Ⅴ（５）",T22="新加算Ⅴ（６）",T22="新加算Ⅴ（８）",T22="新加算Ⅴ（11）"),AN22=""),AND(OR(T22="新加算Ⅴ（７）",T22="新加算Ⅴ（９）",T22="新加算Ⅴ（10）",T22="新加算Ⅴ（12）",T22="新加算Ⅴ（13）",T22="新加算Ⅴ（14）"),AO22=""),AND(OR(T22="新加算Ⅰ",T22="新加算Ⅱ",T22="新加算Ⅲ",T22="新加算Ⅴ（１）",T22="新加算Ⅴ（３）",T22="新加算Ⅴ（８）"),AP22=""),AND(OR(T22="新加算Ⅰ",T22="新加算Ⅱ",T22="新加算Ⅴ（１）",T22="新加算Ⅴ（２）",T22="新加算Ⅴ（３）",T22="新加算Ⅴ（４）",T22="新加算Ⅴ（５）",T22="新加算Ⅴ（６）",T22="新加算Ⅴ（７）",T22="新加算Ⅴ（９）",T22="新加算Ⅴ（10）",T22="新加算Ⅴ（12）"),AQ22=""),AND(OR(T22="新加算Ⅰ",T22="新加算Ⅴ（１）",T22="新加算Ⅴ（２）",T22="新加算Ⅴ（５）",T22="新加算Ⅴ（７）",T22="新加算Ⅴ（10）"),AR22="")),"！記入が必要な欄（ピンク色のセル）に空欄があります。空欄を埋めてください。",""))</f>
        <v/>
      </c>
      <c r="AT25" s="557"/>
      <c r="AU25" s="1311"/>
      <c r="AV25" s="555" t="str">
        <f>IF('別紙様式2-2（４・５月分）'!N22="","",'別紙様式2-2（４・５月分）'!N22)</f>
        <v>ベア加算</v>
      </c>
      <c r="AW25" s="1313"/>
      <c r="AX25" s="87"/>
      <c r="AY25" s="87"/>
      <c r="AZ25" s="87"/>
      <c r="BA25" s="87"/>
      <c r="BB25" s="87"/>
      <c r="BC25" s="87"/>
      <c r="BD25" s="87"/>
      <c r="BE25" s="87"/>
      <c r="BF25" s="87"/>
      <c r="BG25" s="87"/>
      <c r="BH25" s="87"/>
      <c r="BI25" s="87"/>
      <c r="BJ25" s="87"/>
      <c r="BK25" s="453" t="str">
        <f>G22</f>
        <v>東京都</v>
      </c>
    </row>
    <row r="26" spans="1:63" ht="30" customHeight="1">
      <c r="A26" s="1301">
        <v>4</v>
      </c>
      <c r="B26" s="1243" t="str">
        <f>IF(基本情報入力シート!C57="","",基本情報入力シート!C57)</f>
        <v>1314567894</v>
      </c>
      <c r="C26" s="1244"/>
      <c r="D26" s="1244"/>
      <c r="E26" s="1244"/>
      <c r="F26" s="1245"/>
      <c r="G26" s="1260" t="str">
        <f>IF(基本情報入力シート!M57="","",基本情報入力シート!M57)</f>
        <v>さいたま市</v>
      </c>
      <c r="H26" s="1260" t="str">
        <f>IF(基本情報入力シート!R57="","",基本情報入力シート!R57)</f>
        <v>埼玉県</v>
      </c>
      <c r="I26" s="1260" t="str">
        <f>IF(基本情報入力シート!W57="","",基本情報入力シート!W57)</f>
        <v>さいたま市</v>
      </c>
      <c r="J26" s="1423" t="str">
        <f>IF(基本情報入力シート!X57="","",基本情報入力シート!X57)</f>
        <v>障害福祉事業所名称０４</v>
      </c>
      <c r="K26" s="1260" t="str">
        <f>IF(基本情報入力シート!Y57="","",基本情報入力シート!Y57)</f>
        <v>就労継続支援Ｂ型</v>
      </c>
      <c r="L26" s="1429">
        <f>IF(基本情報入力シート!AB57="","",基本情報入力シート!AB57)</f>
        <v>2370000</v>
      </c>
      <c r="M26" s="553" t="str">
        <f>IF('別紙様式2-2（４・５月分）'!P23="","",'別紙様式2-2（４・５月分）'!P23)</f>
        <v>処遇加算Ⅲ</v>
      </c>
      <c r="N26" s="1399">
        <f>IF(SUM('別紙様式2-2（４・５月分）'!Q23:Q25)=0,"",SUM('別紙様式2-2（４・５月分）'!Q23:Q25))</f>
        <v>2.1999999999999999E-2</v>
      </c>
      <c r="O26" s="1403" t="str">
        <f>IFERROR(VLOOKUP('別紙様式2-2（４・５月分）'!AQ23,【参考】数式用!$AR$5:$AS$22,2,FALSE),"")</f>
        <v>新加算Ⅴ（14）</v>
      </c>
      <c r="P26" s="1404"/>
      <c r="Q26" s="1405"/>
      <c r="R26" s="1409">
        <f>IFERROR(VLOOKUP(K26,【参考】数式用!$A$5:$AB$37,MATCH(O26,【参考】数式用!$B$4:$AB$4,0)+1,0),"")</f>
        <v>3.1E-2</v>
      </c>
      <c r="S26" s="1411" t="s">
        <v>2021</v>
      </c>
      <c r="T26" s="1431" t="s">
        <v>2381</v>
      </c>
      <c r="U26" s="1415">
        <f>IFERROR(VLOOKUP(K26,【参考】数式用!$A$5:$AB$37,MATCH(T26,【参考】数式用!$B$4:$AB$4,0)+1,0),"")</f>
        <v>3.1E-2</v>
      </c>
      <c r="V26" s="1417" t="s">
        <v>15</v>
      </c>
      <c r="W26" s="1355">
        <v>6</v>
      </c>
      <c r="X26" s="1357" t="s">
        <v>10</v>
      </c>
      <c r="Y26" s="1355">
        <v>6</v>
      </c>
      <c r="Z26" s="1357" t="s">
        <v>38</v>
      </c>
      <c r="AA26" s="1355">
        <v>6</v>
      </c>
      <c r="AB26" s="1357" t="s">
        <v>10</v>
      </c>
      <c r="AC26" s="1355">
        <v>9</v>
      </c>
      <c r="AD26" s="1357" t="s">
        <v>13</v>
      </c>
      <c r="AE26" s="1357" t="s">
        <v>20</v>
      </c>
      <c r="AF26" s="1357">
        <f>IF(W26&gt;=1,(AA26*12+AC26)-(W26*12+Y26)+1,"")</f>
        <v>4</v>
      </c>
      <c r="AG26" s="1359" t="s">
        <v>33</v>
      </c>
      <c r="AH26" s="1361">
        <f t="shared" ref="AH26" si="22">IFERROR(ROUNDDOWN(ROUND(L26*U26,0),0)*AF26,"")</f>
        <v>293880</v>
      </c>
      <c r="AI26" s="1363">
        <f t="shared" ref="AI26" si="23">IFERROR(ROUNDDOWN(ROUND((L26*(U26-AW26)),0),0)*AF26,"")</f>
        <v>85320</v>
      </c>
      <c r="AJ26" s="1365">
        <f>IFERROR(IF(OR(M26="",M27="",M29=""),0,ROUNDDOWN(ROUNDDOWN(ROUND(L26*VLOOKUP(K26,【参考】数式用!$A$5:$AB$37,MATCH("新加算Ⅳ",【参考】数式用!$B$4:$AB$4,0)+1,0),0),0)*AF26*0.5,0)),"")</f>
        <v>293880</v>
      </c>
      <c r="AK26" s="1349"/>
      <c r="AL26" s="1353">
        <f>IFERROR(IF(OR(M29="ベア加算",M29=""),0, IF(OR(T26="新加算Ⅰ",T26="新加算Ⅱ",T26="新加算Ⅲ",T26="新加算Ⅳ"),ROUNDDOWN(ROUND(L26*VLOOKUP(K26,【参考】数式用!$A$5:$I$37,MATCH("ベア加算",【参考】数式用!$B$4:$I$4,0)+1,0),0),0)*AF26,0)),"")</f>
        <v>0</v>
      </c>
      <c r="AM26" s="1339"/>
      <c r="AN26" s="1345"/>
      <c r="AO26" s="1341" t="s">
        <v>2379</v>
      </c>
      <c r="AP26" s="1341"/>
      <c r="AQ26" s="1343"/>
      <c r="AR26" s="1323"/>
      <c r="AS26" s="466" t="str">
        <f t="shared" ref="AS26" si="24">IF(AU26="","",IF(U26&lt;N26,"！加算の要件上は問題ありませんが、令和６年４・５月と比較して令和６年６月に加算率が下がる計画になっています。",""))</f>
        <v/>
      </c>
      <c r="AT26" s="557"/>
      <c r="AU26" s="1311" t="str">
        <f>IF(K26&lt;&gt;"","V列に色付け","")</f>
        <v>V列に色付け</v>
      </c>
      <c r="AV26" s="555" t="str">
        <f>IF('別紙様式2-2（４・５月分）'!N23="","",'別紙様式2-2（４・５月分）'!N23)</f>
        <v>処遇加算Ⅲ</v>
      </c>
      <c r="AW26" s="1313">
        <f>IF(SUM('別紙様式2-2（４・５月分）'!O23:O25)=0,"",SUM('別紙様式2-2（４・５月分）'!O23:O25))</f>
        <v>2.1999999999999999E-2</v>
      </c>
      <c r="AX26" s="1314" t="str">
        <f>IFERROR(VLOOKUP(K26,【参考】数式用!$AH$2:$AI$34,2,FALSE),"")</f>
        <v>就労継続支援Ｂ型</v>
      </c>
      <c r="AY26" s="1230" t="s">
        <v>1959</v>
      </c>
      <c r="AZ26" s="1230" t="s">
        <v>1960</v>
      </c>
      <c r="BA26" s="1230" t="s">
        <v>1961</v>
      </c>
      <c r="BB26" s="1230" t="s">
        <v>1962</v>
      </c>
      <c r="BC26" s="1230" t="str">
        <f>IF(AND(O26&lt;&gt;"新加算Ⅰ",O26&lt;&gt;"新加算Ⅱ",O26&lt;&gt;"新加算Ⅲ",O26&lt;&gt;"新加算Ⅳ"),O26,IF(P28&lt;&gt;"",P28,""))</f>
        <v>新加算Ⅴ（14）</v>
      </c>
      <c r="BD26" s="1230"/>
      <c r="BE26" s="1230" t="str">
        <f t="shared" ref="BE26" si="25">IF(AL26&lt;&gt;0,IF(AM26="○","入力済","未入力"),"")</f>
        <v/>
      </c>
      <c r="BF26" s="1230" t="str">
        <f>IF(OR(T26="新加算Ⅰ",T26="新加算Ⅱ",T26="新加算Ⅲ",T26="新加算Ⅳ",T26="新加算Ⅴ（１）",T26="新加算Ⅴ（２）",T26="新加算Ⅴ（３）",T26="新加算ⅠⅤ（４）",T26="新加算Ⅴ（５）",T26="新加算Ⅴ（６）",T26="新加算Ⅴ（８）",T26="新加算Ⅴ（11）"),IF(OR(AN26="○",AN26="令和６年度中に満たす"),"入力済","未入力"),"")</f>
        <v/>
      </c>
      <c r="BG26" s="1230" t="str">
        <f>IF(OR(T26="新加算Ⅴ（７）",T26="新加算Ⅴ（９）",T26="新加算Ⅴ（10）",T26="新加算Ⅴ（12）",T26="新加算Ⅴ（13）",T26="新加算Ⅴ（14）"),IF(OR(AO26="○",AO26="令和６年度中に満たす"),"入力済","未入力"),"")</f>
        <v>入力済</v>
      </c>
      <c r="BH26" s="1331" t="str">
        <f t="shared" ref="BH26" si="26">IF(OR(T26="新加算Ⅰ",T26="新加算Ⅱ",T26="新加算Ⅲ",T26="新加算Ⅴ（１）",T26="新加算Ⅴ（３）",T26="新加算Ⅴ（８）"),IF(OR(AP26="○",AP26="令和６年度中に満たす"),"入力済","未入力"),"")</f>
        <v/>
      </c>
      <c r="BI26" s="1333" t="str">
        <f t="shared" ref="BI26" si="27">IF(OR(T26="新加算Ⅰ",T26="新加算Ⅱ",T26="新加算Ⅴ（１）",T26="新加算Ⅴ（２）",T26="新加算Ⅴ（３）",T26="新加算Ⅴ（４）",T26="新加算Ⅴ（５）",T26="新加算Ⅴ（６）",T26="新加算Ⅴ（７）",T26="新加算Ⅴ（９）",T26="新加算Ⅴ（10）",T26="新加算Ⅴ（12）"),1,"")</f>
        <v/>
      </c>
      <c r="BJ26" s="1311" t="str">
        <f>IF(OR(T26="新加算Ⅰ",T26="新加算Ⅴ（１）",T26="新加算Ⅴ（２）",T26="新加算Ⅴ（５）",T26="新加算Ⅴ（７）",T26="新加算Ⅴ（10）"),IF(AR26="","未入力","入力済"),"")</f>
        <v/>
      </c>
      <c r="BK26" s="453" t="str">
        <f>G26</f>
        <v>さいたま市</v>
      </c>
    </row>
    <row r="27" spans="1:63" ht="15" customHeight="1">
      <c r="A27" s="1275"/>
      <c r="B27" s="1243"/>
      <c r="C27" s="1244"/>
      <c r="D27" s="1244"/>
      <c r="E27" s="1244"/>
      <c r="F27" s="1245"/>
      <c r="G27" s="1260"/>
      <c r="H27" s="1260"/>
      <c r="I27" s="1260"/>
      <c r="J27" s="1423"/>
      <c r="K27" s="1260"/>
      <c r="L27" s="1429"/>
      <c r="M27" s="1379" t="str">
        <f>IF('別紙様式2-2（４・５月分）'!P24="","",'別紙様式2-2（４・５月分）'!P24)</f>
        <v>特定加算なし</v>
      </c>
      <c r="N27" s="1400"/>
      <c r="O27" s="1406"/>
      <c r="P27" s="1407"/>
      <c r="Q27" s="1408"/>
      <c r="R27" s="1410"/>
      <c r="S27" s="1412"/>
      <c r="T27" s="1432"/>
      <c r="U27" s="1416"/>
      <c r="V27" s="1418"/>
      <c r="W27" s="1356"/>
      <c r="X27" s="1358"/>
      <c r="Y27" s="1356"/>
      <c r="Z27" s="1358"/>
      <c r="AA27" s="1356"/>
      <c r="AB27" s="1358"/>
      <c r="AC27" s="1356"/>
      <c r="AD27" s="1358"/>
      <c r="AE27" s="1358"/>
      <c r="AF27" s="1358"/>
      <c r="AG27" s="1360"/>
      <c r="AH27" s="1362"/>
      <c r="AI27" s="1364"/>
      <c r="AJ27" s="1366"/>
      <c r="AK27" s="1350"/>
      <c r="AL27" s="1354"/>
      <c r="AM27" s="1340"/>
      <c r="AN27" s="1346"/>
      <c r="AO27" s="1342"/>
      <c r="AP27" s="1342"/>
      <c r="AQ27" s="1344"/>
      <c r="AR27" s="1324"/>
      <c r="AS27" s="1310" t="str">
        <f t="shared" ref="AS27" si="28">IF(AU26="","",IF(AF26&gt;10,"！令和６年度の新加算の「算定対象月」が10か月を超えています。標準的な「算定対象月」は令和６年６月から令和７年３月です。",IF(OR(AA26&lt;&gt;7,AC26&lt;&gt;3),"！算定期間の終わりが令和７年３月になっていません。区分変更を行う場合は、別紙様式2-4に記入してください。","")))</f>
        <v>！算定期間の終わりが令和７年３月になっていません。区分変更を行う場合は、別紙様式2-4に記入してください。</v>
      </c>
      <c r="AT27" s="557"/>
      <c r="AU27" s="1311"/>
      <c r="AV27" s="1320" t="str">
        <f>IF('別紙様式2-2（４・５月分）'!N24="","",'別紙様式2-2（４・５月分）'!N24)</f>
        <v>特定加算なし</v>
      </c>
      <c r="AW27" s="1313"/>
      <c r="AX27" s="1314"/>
      <c r="AY27" s="1230"/>
      <c r="AZ27" s="1230"/>
      <c r="BA27" s="1230"/>
      <c r="BB27" s="1230"/>
      <c r="BC27" s="1230"/>
      <c r="BD27" s="1230"/>
      <c r="BE27" s="1230"/>
      <c r="BF27" s="1230"/>
      <c r="BG27" s="1230"/>
      <c r="BH27" s="1332"/>
      <c r="BI27" s="1334"/>
      <c r="BJ27" s="1311"/>
      <c r="BK27" s="453" t="str">
        <f>G26</f>
        <v>さいたま市</v>
      </c>
    </row>
    <row r="28" spans="1:63" ht="15" customHeight="1">
      <c r="A28" s="1303"/>
      <c r="B28" s="1243"/>
      <c r="C28" s="1244"/>
      <c r="D28" s="1244"/>
      <c r="E28" s="1244"/>
      <c r="F28" s="1245"/>
      <c r="G28" s="1260"/>
      <c r="H28" s="1260"/>
      <c r="I28" s="1260"/>
      <c r="J28" s="1423"/>
      <c r="K28" s="1260"/>
      <c r="L28" s="1429"/>
      <c r="M28" s="1380"/>
      <c r="N28" s="1401"/>
      <c r="O28" s="1381" t="s">
        <v>2025</v>
      </c>
      <c r="P28" s="1433" t="str">
        <f>IFERROR(VLOOKUP('別紙様式2-2（４・５月分）'!AQ23,【参考】数式用!$AR$5:$AT$22,3,FALSE),"")</f>
        <v xml:space="preserve"> </v>
      </c>
      <c r="Q28" s="1385" t="s">
        <v>2036</v>
      </c>
      <c r="R28" s="1387" t="str">
        <f>IFERROR(VLOOKUP(K26,【参考】数式用!$A$5:$AB$37,MATCH(P28,【参考】数式用!$B$4:$AB$4,0)+1,0),"")</f>
        <v/>
      </c>
      <c r="S28" s="1389" t="s">
        <v>161</v>
      </c>
      <c r="T28" s="1391"/>
      <c r="U28" s="1393" t="str">
        <f>IFERROR(VLOOKUP(K26,【参考】数式用!$A$5:$AB$37,MATCH(T28,【参考】数式用!$B$4:$AB$4,0)+1,0),"")</f>
        <v/>
      </c>
      <c r="V28" s="1395" t="s">
        <v>15</v>
      </c>
      <c r="W28" s="1427">
        <v>7</v>
      </c>
      <c r="X28" s="1371" t="s">
        <v>10</v>
      </c>
      <c r="Y28" s="1427">
        <v>4</v>
      </c>
      <c r="Z28" s="1371" t="s">
        <v>38</v>
      </c>
      <c r="AA28" s="1427">
        <v>8</v>
      </c>
      <c r="AB28" s="1371" t="s">
        <v>10</v>
      </c>
      <c r="AC28" s="1427">
        <v>3</v>
      </c>
      <c r="AD28" s="1371" t="s">
        <v>13</v>
      </c>
      <c r="AE28" s="1371" t="s">
        <v>20</v>
      </c>
      <c r="AF28" s="1371">
        <f>IF(W28&gt;=1,(AA28*12+AC28)-(W28*12+Y28)+1,"")</f>
        <v>12</v>
      </c>
      <c r="AG28" s="1367" t="s">
        <v>33</v>
      </c>
      <c r="AH28" s="1373" t="str">
        <f t="shared" ref="AH28" si="29">IFERROR(ROUNDDOWN(ROUND(L26*U28,0),0)*AF28,"")</f>
        <v/>
      </c>
      <c r="AI28" s="1375" t="str">
        <f t="shared" ref="AI28" si="30">IFERROR(ROUNDDOWN(ROUND((L26*(U28-AW26)),0),0)*AF28,"")</f>
        <v/>
      </c>
      <c r="AJ28" s="1377">
        <f>IFERROR(IF(OR(M26="",M27="",M29=""),0,ROUNDDOWN(ROUNDDOWN(ROUND(L26*VLOOKUP(K26,【参考】数式用!$A$5:$AB$37,MATCH("新加算Ⅳ",【参考】数式用!$B$4:$AB$4,0)+1,0),0),0)*AF28*0.5,0)),"")</f>
        <v>881640</v>
      </c>
      <c r="AK28" s="1347" t="str">
        <f>IF(T28&lt;&gt;"","新規に適用","")</f>
        <v/>
      </c>
      <c r="AL28" s="1351">
        <f>IFERROR(IF(OR(M29="ベア加算",M29=""),0, IF(OR(T26="新加算Ⅰ",T26="新加算Ⅱ",T26="新加算Ⅲ",T26="新加算Ⅳ"),0,ROUNDDOWN(ROUND(L26*VLOOKUP(K26,【参考】数式用!$A$5:$I$37,MATCH("ベア加算",【参考】数式用!$B$4:$I$4,0)+1,0),0),0)*AF28)),"")</f>
        <v>369720</v>
      </c>
      <c r="AM28" s="1321" t="str">
        <f>IF(AND(T28&lt;&gt;"",AM26=""),"新規に適用",IF(AND(T28&lt;&gt;"",AM26&lt;&gt;""),"継続で適用",""))</f>
        <v/>
      </c>
      <c r="AN28" s="1321" t="str">
        <f>IF(AND(T28&lt;&gt;"",AN26=""),"新規に適用",IF(AND(T28&lt;&gt;"",AN26&lt;&gt;""),"継続で適用",""))</f>
        <v/>
      </c>
      <c r="AO28" s="1369"/>
      <c r="AP28" s="1321" t="str">
        <f>IF(AND(T28&lt;&gt;"",AP26=""),"新規に適用",IF(AND(T28&lt;&gt;"",AP26&lt;&gt;""),"継続で適用",""))</f>
        <v/>
      </c>
      <c r="AQ28" s="1325" t="str">
        <f t="shared" ref="AQ28" si="31">IF(AND(T28&lt;&gt;"",AN26=""),"新規に適用",IF(AND(T28&lt;&gt;"",OR(T26="新加算Ⅰ",T26="新加算Ⅱ",T26="新加算Ⅴ（１）",T26="新加算Ⅴ（２）",T26="新加算Ⅴ（３）",T26="新加算Ⅴ（４）",T26="新加算Ⅴ（５）",T26="新加算Ⅴ（６）",T26="新加算Ⅴ（７）",T26="新加算Ⅴ（９）",T26="新加算Ⅴ（10）",T26="新加算Ⅴ（12）")),"継続で適用",""))</f>
        <v/>
      </c>
      <c r="AR28" s="1321" t="str">
        <f>IF(AND(T28&lt;&gt;"",AR26=""),"新規に適用",IF(AND(T28&lt;&gt;"",AR26&lt;&gt;""),"継続で適用",""))</f>
        <v/>
      </c>
      <c r="AS28" s="1310"/>
      <c r="AT28" s="557"/>
      <c r="AU28" s="1311" t="str">
        <f>IF(K26&lt;&gt;"","V列に色付け","")</f>
        <v>V列に色付け</v>
      </c>
      <c r="AV28" s="1320"/>
      <c r="AW28" s="1313"/>
      <c r="AX28" s="87"/>
      <c r="AY28" s="87"/>
      <c r="AZ28" s="87"/>
      <c r="BA28" s="87"/>
      <c r="BB28" s="87"/>
      <c r="BC28" s="87"/>
      <c r="BD28" s="87"/>
      <c r="BE28" s="87"/>
      <c r="BF28" s="87"/>
      <c r="BG28" s="87"/>
      <c r="BH28" s="87"/>
      <c r="BI28" s="87"/>
      <c r="BJ28" s="87"/>
      <c r="BK28" s="453" t="str">
        <f>G26</f>
        <v>さいたま市</v>
      </c>
    </row>
    <row r="29" spans="1:63" ht="30" customHeight="1" thickBot="1">
      <c r="A29" s="1276"/>
      <c r="B29" s="1419"/>
      <c r="C29" s="1420"/>
      <c r="D29" s="1420"/>
      <c r="E29" s="1420"/>
      <c r="F29" s="1421"/>
      <c r="G29" s="1261"/>
      <c r="H29" s="1261"/>
      <c r="I29" s="1261"/>
      <c r="J29" s="1424"/>
      <c r="K29" s="1261"/>
      <c r="L29" s="1430"/>
      <c r="M29" s="556" t="str">
        <f>IF('別紙様式2-2（４・５月分）'!P25="","",'別紙様式2-2（４・５月分）'!P25)</f>
        <v>ベア加算なし</v>
      </c>
      <c r="N29" s="1402"/>
      <c r="O29" s="1382"/>
      <c r="P29" s="1434"/>
      <c r="Q29" s="1386"/>
      <c r="R29" s="1388"/>
      <c r="S29" s="1390"/>
      <c r="T29" s="1392"/>
      <c r="U29" s="1394"/>
      <c r="V29" s="1396"/>
      <c r="W29" s="1428"/>
      <c r="X29" s="1372"/>
      <c r="Y29" s="1428"/>
      <c r="Z29" s="1372"/>
      <c r="AA29" s="1428"/>
      <c r="AB29" s="1372"/>
      <c r="AC29" s="1428"/>
      <c r="AD29" s="1372"/>
      <c r="AE29" s="1372"/>
      <c r="AF29" s="1372"/>
      <c r="AG29" s="1368"/>
      <c r="AH29" s="1374"/>
      <c r="AI29" s="1376"/>
      <c r="AJ29" s="1378"/>
      <c r="AK29" s="1348"/>
      <c r="AL29" s="1352"/>
      <c r="AM29" s="1322"/>
      <c r="AN29" s="1322"/>
      <c r="AO29" s="1370"/>
      <c r="AP29" s="1322"/>
      <c r="AQ29" s="1326"/>
      <c r="AR29" s="1322"/>
      <c r="AS29" s="491" t="str">
        <f t="shared" ref="AS29" si="32">IF(AU26="","",IF(OR(T26="",AND(M29="ベア加算なし",OR(T26="新加算Ⅰ",T26="新加算Ⅱ",T26="新加算Ⅲ",T26="新加算Ⅳ"),AM26=""),AND(OR(T26="新加算Ⅰ",T26="新加算Ⅱ",T26="新加算Ⅲ",T26="新加算Ⅳ",T26="新加算Ⅴ（１）",T26="新加算Ⅴ（２）",T26="新加算Ⅴ（３）",T26="新加算Ⅴ（４）",T26="新加算Ⅴ（５）",T26="新加算Ⅴ（６）",T26="新加算Ⅴ（８）",T26="新加算Ⅴ（11）"),AN26=""),AND(OR(T26="新加算Ⅴ（７）",T26="新加算Ⅴ（９）",T26="新加算Ⅴ（10）",T26="新加算Ⅴ（12）",T26="新加算Ⅴ（13）",T26="新加算Ⅴ（14）"),AO26=""),AND(OR(T26="新加算Ⅰ",T26="新加算Ⅱ",T26="新加算Ⅲ",T26="新加算Ⅴ（１）",T26="新加算Ⅴ（３）",T26="新加算Ⅴ（８）"),AP26=""),AND(OR(T26="新加算Ⅰ",T26="新加算Ⅱ",T26="新加算Ⅴ（１）",T26="新加算Ⅴ（２）",T26="新加算Ⅴ（３）",T26="新加算Ⅴ（４）",T26="新加算Ⅴ（５）",T26="新加算Ⅴ（６）",T26="新加算Ⅴ（７）",T26="新加算Ⅴ（９）",T26="新加算Ⅴ（10）",T26="新加算Ⅴ（12）"),AQ26=""),AND(OR(T26="新加算Ⅰ",T26="新加算Ⅴ（１）",T26="新加算Ⅴ（２）",T26="新加算Ⅴ（５）",T26="新加算Ⅴ（７）",T26="新加算Ⅴ（10）"),AR26="")),"！記入が必要な欄（ピンク色のセル）に空欄があります。空欄を埋めてください。",""))</f>
        <v/>
      </c>
      <c r="AT29" s="557"/>
      <c r="AU29" s="1311"/>
      <c r="AV29" s="555" t="str">
        <f>IF('別紙様式2-2（４・５月分）'!N25="","",'別紙様式2-2（４・５月分）'!N25)</f>
        <v>ベア加算なし</v>
      </c>
      <c r="AW29" s="1313"/>
      <c r="AX29" s="87"/>
      <c r="AY29" s="87"/>
      <c r="AZ29" s="87"/>
      <c r="BA29" s="87"/>
      <c r="BB29" s="87"/>
      <c r="BC29" s="87"/>
      <c r="BD29" s="87"/>
      <c r="BE29" s="87"/>
      <c r="BF29" s="87"/>
      <c r="BG29" s="87"/>
      <c r="BH29" s="87"/>
      <c r="BI29" s="87"/>
      <c r="BJ29" s="87"/>
      <c r="BK29" s="453" t="str">
        <f>G26</f>
        <v>さいたま市</v>
      </c>
    </row>
    <row r="30" spans="1:63" ht="30" customHeight="1">
      <c r="A30" s="1274">
        <v>5</v>
      </c>
      <c r="B30" s="1240" t="str">
        <f>IF(基本情報入力シート!C58="","",基本情報入力シート!C58)</f>
        <v>1314567895</v>
      </c>
      <c r="C30" s="1241"/>
      <c r="D30" s="1241"/>
      <c r="E30" s="1241"/>
      <c r="F30" s="1242"/>
      <c r="G30" s="1259" t="str">
        <f>IF(基本情報入力シート!M58="","",基本情報入力シート!M58)</f>
        <v>千葉市</v>
      </c>
      <c r="H30" s="1259" t="str">
        <f>IF(基本情報入力シート!R58="","",基本情報入力シート!R58)</f>
        <v>千葉県</v>
      </c>
      <c r="I30" s="1259" t="str">
        <f>IF(基本情報入力シート!W58="","",基本情報入力シート!W58)</f>
        <v>千葉市</v>
      </c>
      <c r="J30" s="1422" t="str">
        <f>IF(基本情報入力シート!X58="","",基本情報入力シート!X58)</f>
        <v>障害福祉事業所名称０５</v>
      </c>
      <c r="K30" s="1259" t="str">
        <f>IF(基本情報入力シート!Y58="","",基本情報入力シート!Y58)</f>
        <v>施設入所支援</v>
      </c>
      <c r="L30" s="1435">
        <f>IF(基本情報入力シート!AB58="","",基本情報入力シート!AB58)</f>
        <v>7100000</v>
      </c>
      <c r="M30" s="553" t="str">
        <f>IF('別紙様式2-2（４・５月分）'!P26="","",'別紙様式2-2（４・５月分）'!P26)</f>
        <v>処遇加算Ⅱ</v>
      </c>
      <c r="N30" s="1399">
        <f>IF(SUM('別紙様式2-2（４・５月分）'!Q26:Q28)=0,"",SUM('別紙様式2-2（４・５月分）'!Q26:Q28))</f>
        <v>6.3E-2</v>
      </c>
      <c r="O30" s="1403" t="str">
        <f>IFERROR(VLOOKUP('別紙様式2-2（４・５月分）'!AQ26,【参考】数式用!$AR$5:$AS$22,2,FALSE),"")</f>
        <v/>
      </c>
      <c r="P30" s="1404"/>
      <c r="Q30" s="1405"/>
      <c r="R30" s="1409" t="str">
        <f>IFERROR(VLOOKUP(K30,【参考】数式用!$A$5:$AB$37,MATCH(O30,【参考】数式用!$B$4:$AB$4,0)+1,0),"")</f>
        <v/>
      </c>
      <c r="S30" s="1411" t="s">
        <v>2021</v>
      </c>
      <c r="T30" s="1431" t="s">
        <v>2382</v>
      </c>
      <c r="U30" s="1415" t="str">
        <f>IFERROR(VLOOKUP(K30,【参考】数式用!$A$5:$AB$37,MATCH(T30,【参考】数式用!$B$4:$AB$4,0)+1,0),"")</f>
        <v/>
      </c>
      <c r="V30" s="1417" t="s">
        <v>15</v>
      </c>
      <c r="W30" s="1355">
        <v>6</v>
      </c>
      <c r="X30" s="1357" t="s">
        <v>10</v>
      </c>
      <c r="Y30" s="1355">
        <v>6</v>
      </c>
      <c r="Z30" s="1357" t="s">
        <v>38</v>
      </c>
      <c r="AA30" s="1355">
        <v>7</v>
      </c>
      <c r="AB30" s="1357" t="s">
        <v>10</v>
      </c>
      <c r="AC30" s="1355">
        <v>3</v>
      </c>
      <c r="AD30" s="1357" t="s">
        <v>13</v>
      </c>
      <c r="AE30" s="1357" t="s">
        <v>20</v>
      </c>
      <c r="AF30" s="1357">
        <f>IF(W30&gt;=1,(AA30*12+AC30)-(W30*12+Y30)+1,"")</f>
        <v>10</v>
      </c>
      <c r="AG30" s="1359" t="s">
        <v>33</v>
      </c>
      <c r="AH30" s="1361" t="str">
        <f t="shared" ref="AH30" si="33">IFERROR(ROUNDDOWN(ROUND(L30*U30,0),0)*AF30,"")</f>
        <v/>
      </c>
      <c r="AI30" s="1363" t="str">
        <f t="shared" ref="AI30" si="34">IFERROR(ROUNDDOWN(ROUND((L30*(U30-AW30)),0),0)*AF30,"")</f>
        <v/>
      </c>
      <c r="AJ30" s="1365">
        <f>IFERROR(IF(OR(M30="",M31="",M33=""),0,ROUNDDOWN(ROUNDDOWN(ROUND(L30*VLOOKUP(K30,【参考】数式用!$A$5:$AB$37,MATCH("新加算Ⅳ",【参考】数式用!$B$4:$AB$4,0)+1,0),0),0)*AF30*0.5,0)),"")</f>
        <v>0</v>
      </c>
      <c r="AK30" s="1349"/>
      <c r="AL30" s="1353">
        <f>IFERROR(IF(OR(M33="ベア加算",M33=""),0, IF(OR(T30="新加算Ⅰ",T30="新加算Ⅱ",T30="新加算Ⅲ",T30="新加算Ⅳ"),ROUNDDOWN(ROUND(L30*VLOOKUP(K30,【参考】数式用!$A$5:$I$37,MATCH("ベア加算",【参考】数式用!$B$4:$I$4,0)+1,0),0),0)*AF30,0)),"")</f>
        <v>0</v>
      </c>
      <c r="AM30" s="1339"/>
      <c r="AN30" s="1345"/>
      <c r="AO30" s="1341"/>
      <c r="AP30" s="1341"/>
      <c r="AQ30" s="1343"/>
      <c r="AR30" s="1323"/>
      <c r="AS30" s="466" t="str">
        <f t="shared" ref="AS30" si="35">IF(AU30="","",IF(U30&lt;N30,"！加算の要件上は問題ありませんが、令和６年４・５月と比較して令和６年６月に加算率が下がる計画になっています。",""))</f>
        <v/>
      </c>
      <c r="AT30" s="557"/>
      <c r="AU30" s="1311" t="str">
        <f>IF(K30&lt;&gt;"","V列に色付け","")</f>
        <v>V列に色付け</v>
      </c>
      <c r="AV30" s="558" t="str">
        <f>IF('別紙様式2-2（４・５月分）'!N26="","",'別紙様式2-2（４・５月分）'!N26)</f>
        <v>処遇加算Ⅱ</v>
      </c>
      <c r="AW30" s="1315">
        <f>IF(SUM('別紙様式2-2（４・５月分）'!O26:O28)=0,"",SUM('別紙様式2-2（４・５月分）'!O26:O28))</f>
        <v>6.3E-2</v>
      </c>
      <c r="AX30" s="1314" t="str">
        <f>IFERROR(VLOOKUP(K30,【参考】数式用!$AH$2:$AI$34,2,FALSE),"")</f>
        <v>施設入所支援</v>
      </c>
      <c r="AY30" s="1230" t="s">
        <v>1959</v>
      </c>
      <c r="AZ30" s="1230" t="s">
        <v>1960</v>
      </c>
      <c r="BA30" s="1230" t="s">
        <v>1961</v>
      </c>
      <c r="BB30" s="1230" t="s">
        <v>1962</v>
      </c>
      <c r="BC30" s="1230" t="str">
        <f>IF(AND(O30&lt;&gt;"新加算Ⅰ",O30&lt;&gt;"新加算Ⅱ",O30&lt;&gt;"新加算Ⅲ",O30&lt;&gt;"新加算Ⅳ"),O30,IF(P32&lt;&gt;"",P32,""))</f>
        <v/>
      </c>
      <c r="BD30" s="1230"/>
      <c r="BE30" s="1230" t="str">
        <f t="shared" ref="BE30" si="36">IF(AL30&lt;&gt;0,IF(AM30="○","入力済","未入力"),"")</f>
        <v/>
      </c>
      <c r="BF30" s="1230" t="str">
        <f>IF(OR(T30="新加算Ⅰ",T30="新加算Ⅱ",T30="新加算Ⅲ",T30="新加算Ⅳ",T30="新加算Ⅴ（１）",T30="新加算Ⅴ（２）",T30="新加算Ⅴ（３）",T30="新加算ⅠⅤ（４）",T30="新加算Ⅴ（５）",T30="新加算Ⅴ（６）",T30="新加算Ⅴ（８）",T30="新加算Ⅴ（11）"),IF(OR(AN30="○",AN30="令和６年度中に満たす"),"入力済","未入力"),"")</f>
        <v/>
      </c>
      <c r="BG30" s="1230" t="str">
        <f>IF(OR(T30="新加算Ⅴ（７）",T30="新加算Ⅴ（９）",T30="新加算Ⅴ（10）",T30="新加算Ⅴ（12）",T30="新加算Ⅴ（13）",T30="新加算Ⅴ（14）"),IF(OR(AO30="○",AO30="令和６年度中に満たす"),"入力済","未入力"),"")</f>
        <v/>
      </c>
      <c r="BH30" s="1331" t="str">
        <f t="shared" ref="BH30" si="37">IF(OR(T30="新加算Ⅰ",T30="新加算Ⅱ",T30="新加算Ⅲ",T30="新加算Ⅴ（１）",T30="新加算Ⅴ（３）",T30="新加算Ⅴ（８）"),IF(OR(AP30="○",AP30="令和６年度中に満たす"),"入力済","未入力"),"")</f>
        <v/>
      </c>
      <c r="BI30" s="1333" t="str">
        <f t="shared" ref="BI30" si="38">IF(OR(T30="新加算Ⅰ",T30="新加算Ⅱ",T30="新加算Ⅴ（１）",T30="新加算Ⅴ（２）",T30="新加算Ⅴ（３）",T30="新加算Ⅴ（４）",T30="新加算Ⅴ（５）",T30="新加算Ⅴ（６）",T30="新加算Ⅴ（７）",T30="新加算Ⅴ（９）",T30="新加算Ⅴ（10）",T30="新加算Ⅴ（12）"),1,"")</f>
        <v/>
      </c>
      <c r="BJ30" s="1311" t="str">
        <f>IF(OR(T30="新加算Ⅰ",T30="新加算Ⅴ（１）",T30="新加算Ⅴ（２）",T30="新加算Ⅴ（５）",T30="新加算Ⅴ（７）",T30="新加算Ⅴ（10）"),IF(AR30="","未入力","入力済"),"")</f>
        <v/>
      </c>
      <c r="BK30" s="453" t="str">
        <f>G30</f>
        <v>千葉市</v>
      </c>
    </row>
    <row r="31" spans="1:63" ht="15" customHeight="1">
      <c r="A31" s="1275"/>
      <c r="B31" s="1243"/>
      <c r="C31" s="1244"/>
      <c r="D31" s="1244"/>
      <c r="E31" s="1244"/>
      <c r="F31" s="1245"/>
      <c r="G31" s="1260"/>
      <c r="H31" s="1260"/>
      <c r="I31" s="1260"/>
      <c r="J31" s="1423"/>
      <c r="K31" s="1260"/>
      <c r="L31" s="1429"/>
      <c r="M31" s="1379" t="str">
        <f>IF('別紙様式2-2（４・５月分）'!P27="","",'別紙様式2-2（４・５月分）'!P27)</f>
        <v/>
      </c>
      <c r="N31" s="1400"/>
      <c r="O31" s="1406"/>
      <c r="P31" s="1407"/>
      <c r="Q31" s="1408"/>
      <c r="R31" s="1410"/>
      <c r="S31" s="1412"/>
      <c r="T31" s="1432"/>
      <c r="U31" s="1416"/>
      <c r="V31" s="1418"/>
      <c r="W31" s="1356"/>
      <c r="X31" s="1358"/>
      <c r="Y31" s="1356"/>
      <c r="Z31" s="1358"/>
      <c r="AA31" s="1356"/>
      <c r="AB31" s="1358"/>
      <c r="AC31" s="1356"/>
      <c r="AD31" s="1358"/>
      <c r="AE31" s="1358"/>
      <c r="AF31" s="1358"/>
      <c r="AG31" s="1360"/>
      <c r="AH31" s="1362"/>
      <c r="AI31" s="1364"/>
      <c r="AJ31" s="1366"/>
      <c r="AK31" s="1350"/>
      <c r="AL31" s="1354"/>
      <c r="AM31" s="1340"/>
      <c r="AN31" s="1346"/>
      <c r="AO31" s="1342"/>
      <c r="AP31" s="1342"/>
      <c r="AQ31" s="1344"/>
      <c r="AR31" s="1324"/>
      <c r="AS31" s="1310" t="str">
        <f t="shared" ref="AS31" si="39">IF(AU30="","",IF(AF30&gt;10,"！令和６年度の新加算の「算定対象月」が10か月を超えています。標準的な「算定対象月」は令和６年６月から令和７年３月です。",IF(OR(AA30&lt;&gt;7,AC30&lt;&gt;3),"！算定期間の終わりが令和７年３月になっていません。区分変更を行う場合は、別紙様式2-4に記入してください。","")))</f>
        <v/>
      </c>
      <c r="AT31" s="557"/>
      <c r="AU31" s="1311"/>
      <c r="AV31" s="1312" t="str">
        <f>IF('別紙様式2-2（４・５月分）'!N27="","",'別紙様式2-2（４・５月分）'!N27)</f>
        <v/>
      </c>
      <c r="AW31" s="1315"/>
      <c r="AX31" s="1314"/>
      <c r="AY31" s="1230"/>
      <c r="AZ31" s="1230"/>
      <c r="BA31" s="1230"/>
      <c r="BB31" s="1230"/>
      <c r="BC31" s="1230"/>
      <c r="BD31" s="1230"/>
      <c r="BE31" s="1230"/>
      <c r="BF31" s="1230"/>
      <c r="BG31" s="1230"/>
      <c r="BH31" s="1332"/>
      <c r="BI31" s="1334"/>
      <c r="BJ31" s="1311"/>
      <c r="BK31" s="453" t="str">
        <f>G30</f>
        <v>千葉市</v>
      </c>
    </row>
    <row r="32" spans="1:63" ht="15" customHeight="1">
      <c r="A32" s="1303"/>
      <c r="B32" s="1243"/>
      <c r="C32" s="1244"/>
      <c r="D32" s="1244"/>
      <c r="E32" s="1244"/>
      <c r="F32" s="1245"/>
      <c r="G32" s="1260"/>
      <c r="H32" s="1260"/>
      <c r="I32" s="1260"/>
      <c r="J32" s="1423"/>
      <c r="K32" s="1260"/>
      <c r="L32" s="1429"/>
      <c r="M32" s="1380"/>
      <c r="N32" s="1401"/>
      <c r="O32" s="1381" t="s">
        <v>2025</v>
      </c>
      <c r="P32" s="1383" t="str">
        <f>IFERROR(VLOOKUP('別紙様式2-2（４・５月分）'!AQ26,【参考】数式用!$AR$5:$AT$22,3,FALSE),"")</f>
        <v/>
      </c>
      <c r="Q32" s="1385" t="s">
        <v>2036</v>
      </c>
      <c r="R32" s="1387" t="str">
        <f>IFERROR(VLOOKUP(K30,【参考】数式用!$A$5:$AB$37,MATCH(P32,【参考】数式用!$B$4:$AB$4,0)+1,0),"")</f>
        <v/>
      </c>
      <c r="S32" s="1389" t="s">
        <v>161</v>
      </c>
      <c r="T32" s="1391"/>
      <c r="U32" s="1393" t="str">
        <f>IFERROR(VLOOKUP(K30,【参考】数式用!$A$5:$AB$37,MATCH(T32,【参考】数式用!$B$4:$AB$4,0)+1,0),"")</f>
        <v/>
      </c>
      <c r="V32" s="1395" t="s">
        <v>15</v>
      </c>
      <c r="W32" s="1427">
        <v>7</v>
      </c>
      <c r="X32" s="1371" t="s">
        <v>10</v>
      </c>
      <c r="Y32" s="1427">
        <v>4</v>
      </c>
      <c r="Z32" s="1371" t="s">
        <v>38</v>
      </c>
      <c r="AA32" s="1427">
        <v>8</v>
      </c>
      <c r="AB32" s="1371" t="s">
        <v>10</v>
      </c>
      <c r="AC32" s="1427">
        <v>3</v>
      </c>
      <c r="AD32" s="1371" t="s">
        <v>13</v>
      </c>
      <c r="AE32" s="1371" t="s">
        <v>20</v>
      </c>
      <c r="AF32" s="1371">
        <f>IF(W32&gt;=1,(AA32*12+AC32)-(W32*12+Y32)+1,"")</f>
        <v>12</v>
      </c>
      <c r="AG32" s="1367" t="s">
        <v>33</v>
      </c>
      <c r="AH32" s="1373" t="str">
        <f t="shared" ref="AH32" si="40">IFERROR(ROUNDDOWN(ROUND(L30*U32,0),0)*AF32,"")</f>
        <v/>
      </c>
      <c r="AI32" s="1375" t="str">
        <f t="shared" ref="AI32" si="41">IFERROR(ROUNDDOWN(ROUND((L30*(U32-AW30)),0),0)*AF32,"")</f>
        <v/>
      </c>
      <c r="AJ32" s="1377">
        <f>IFERROR(IF(OR(M30="",M31="",M33=""),0,ROUNDDOWN(ROUNDDOWN(ROUND(L30*VLOOKUP(K30,【参考】数式用!$A$5:$AB$37,MATCH("新加算Ⅳ",【参考】数式用!$B$4:$AB$4,0)+1,0),0),0)*AF32*0.5,0)),"")</f>
        <v>0</v>
      </c>
      <c r="AK32" s="1347" t="str">
        <f>IF(T32&lt;&gt;"","新規に適用","")</f>
        <v/>
      </c>
      <c r="AL32" s="1351">
        <f>IFERROR(IF(OR(M33="ベア加算",M33=""),0, IF(OR(T30="新加算Ⅰ",T30="新加算Ⅱ",T30="新加算Ⅲ",T30="新加算Ⅳ"),0,ROUNDDOWN(ROUND(L30*VLOOKUP(K30,【参考】数式用!$A$5:$I$37,MATCH("ベア加算",【参考】数式用!$B$4:$I$4,0)+1,0),0),0)*AF32)),"")</f>
        <v>0</v>
      </c>
      <c r="AM32" s="1321" t="str">
        <f>IF(AND(T32&lt;&gt;"",AM30=""),"新規に適用",IF(AND(T32&lt;&gt;"",AM30&lt;&gt;""),"継続で適用",""))</f>
        <v/>
      </c>
      <c r="AN32" s="1321" t="str">
        <f>IF(AND(T32&lt;&gt;"",AN30=""),"新規に適用",IF(AND(T32&lt;&gt;"",AN30&lt;&gt;""),"継続で適用",""))</f>
        <v/>
      </c>
      <c r="AO32" s="1369"/>
      <c r="AP32" s="1321" t="str">
        <f>IF(AND(T32&lt;&gt;"",AP30=""),"新規に適用",IF(AND(T32&lt;&gt;"",AP30&lt;&gt;""),"継続で適用",""))</f>
        <v/>
      </c>
      <c r="AQ32" s="1325" t="str">
        <f t="shared" ref="AQ32" si="42">IF(AND(T32&lt;&gt;"",AN30=""),"新規に適用",IF(AND(T32&lt;&gt;"",OR(T30="新加算Ⅰ",T30="新加算Ⅱ",T30="新加算Ⅴ（１）",T30="新加算Ⅴ（２）",T30="新加算Ⅴ（３）",T30="新加算Ⅴ（４）",T30="新加算Ⅴ（５）",T30="新加算Ⅴ（６）",T30="新加算Ⅴ（７）",T30="新加算Ⅴ（９）",T30="新加算Ⅴ（10）",T30="新加算Ⅴ（12）")),"継続で適用",""))</f>
        <v/>
      </c>
      <c r="AR32" s="1321" t="str">
        <f>IF(AND(T32&lt;&gt;"",AR30=""),"新規に適用",IF(AND(T32&lt;&gt;"",AR30&lt;&gt;""),"継続で適用",""))</f>
        <v/>
      </c>
      <c r="AS32" s="1310"/>
      <c r="AT32" s="557"/>
      <c r="AU32" s="1311" t="str">
        <f>IF(K30&lt;&gt;"","V列に色付け","")</f>
        <v>V列に色付け</v>
      </c>
      <c r="AV32" s="1312"/>
      <c r="AW32" s="1315"/>
      <c r="AX32" s="87"/>
      <c r="AY32" s="87"/>
      <c r="AZ32" s="87"/>
      <c r="BA32" s="87"/>
      <c r="BB32" s="87"/>
      <c r="BC32" s="87"/>
      <c r="BD32" s="87"/>
      <c r="BE32" s="87"/>
      <c r="BF32" s="87"/>
      <c r="BG32" s="87"/>
      <c r="BH32" s="87"/>
      <c r="BI32" s="87"/>
      <c r="BJ32" s="87"/>
      <c r="BK32" s="453" t="str">
        <f>G30</f>
        <v>千葉市</v>
      </c>
    </row>
    <row r="33" spans="1:63" ht="30" customHeight="1" thickBot="1">
      <c r="A33" s="1276"/>
      <c r="B33" s="1419"/>
      <c r="C33" s="1420"/>
      <c r="D33" s="1420"/>
      <c r="E33" s="1420"/>
      <c r="F33" s="1421"/>
      <c r="G33" s="1261"/>
      <c r="H33" s="1261"/>
      <c r="I33" s="1261"/>
      <c r="J33" s="1424"/>
      <c r="K33" s="1261"/>
      <c r="L33" s="1430"/>
      <c r="M33" s="556" t="str">
        <f>IF('別紙様式2-2（４・５月分）'!P28="","",'別紙様式2-2（４・５月分）'!P28)</f>
        <v/>
      </c>
      <c r="N33" s="1402"/>
      <c r="O33" s="1382"/>
      <c r="P33" s="1384"/>
      <c r="Q33" s="1386"/>
      <c r="R33" s="1388"/>
      <c r="S33" s="1390"/>
      <c r="T33" s="1392"/>
      <c r="U33" s="1394"/>
      <c r="V33" s="1396"/>
      <c r="W33" s="1428"/>
      <c r="X33" s="1372"/>
      <c r="Y33" s="1428"/>
      <c r="Z33" s="1372"/>
      <c r="AA33" s="1428"/>
      <c r="AB33" s="1372"/>
      <c r="AC33" s="1428"/>
      <c r="AD33" s="1372"/>
      <c r="AE33" s="1372"/>
      <c r="AF33" s="1372"/>
      <c r="AG33" s="1368"/>
      <c r="AH33" s="1374"/>
      <c r="AI33" s="1376"/>
      <c r="AJ33" s="1378"/>
      <c r="AK33" s="1348"/>
      <c r="AL33" s="1352"/>
      <c r="AM33" s="1322"/>
      <c r="AN33" s="1322"/>
      <c r="AO33" s="1370"/>
      <c r="AP33" s="1322"/>
      <c r="AQ33" s="1326"/>
      <c r="AR33" s="1322"/>
      <c r="AS33" s="491" t="str">
        <f t="shared" ref="AS33" si="43">IF(AU30="","",IF(OR(T30="",AND(M33="ベア加算なし",OR(T30="新加算Ⅰ",T30="新加算Ⅱ",T30="新加算Ⅲ",T30="新加算Ⅳ"),AM30=""),AND(OR(T30="新加算Ⅰ",T30="新加算Ⅱ",T30="新加算Ⅲ",T30="新加算Ⅳ",T30="新加算Ⅴ（１）",T30="新加算Ⅴ（２）",T30="新加算Ⅴ（３）",T30="新加算Ⅴ（４）",T30="新加算Ⅴ（５）",T30="新加算Ⅴ（６）",T30="新加算Ⅴ（８）",T30="新加算Ⅴ（11）"),AN30=""),AND(OR(T30="新加算Ⅴ（７）",T30="新加算Ⅴ（９）",T30="新加算Ⅴ（10）",T30="新加算Ⅴ（12）",T30="新加算Ⅴ（13）",T30="新加算Ⅴ（14）"),AO30=""),AND(OR(T30="新加算Ⅰ",T30="新加算Ⅱ",T30="新加算Ⅲ",T30="新加算Ⅴ（１）",T30="新加算Ⅴ（３）",T30="新加算Ⅴ（８）"),AP30=""),AND(OR(T30="新加算Ⅰ",T30="新加算Ⅱ",T30="新加算Ⅴ（１）",T30="新加算Ⅴ（２）",T30="新加算Ⅴ（３）",T30="新加算Ⅴ（４）",T30="新加算Ⅴ（５）",T30="新加算Ⅴ（６）",T30="新加算Ⅴ（７）",T30="新加算Ⅴ（９）",T30="新加算Ⅴ（10）",T30="新加算Ⅴ（12）"),AQ30=""),AND(OR(T30="新加算Ⅰ",T30="新加算Ⅴ（１）",T30="新加算Ⅴ（２）",T30="新加算Ⅴ（５）",T30="新加算Ⅴ（７）",T30="新加算Ⅴ（10）"),AR30="")),"！記入が必要な欄（ピンク色のセル）に空欄があります。空欄を埋めてください。",""))</f>
        <v>！記入が必要な欄（ピンク色のセル）に空欄があります。空欄を埋めてください。</v>
      </c>
      <c r="AT33" s="557"/>
      <c r="AU33" s="1311"/>
      <c r="AV33" s="558" t="str">
        <f>IF('別紙様式2-2（４・５月分）'!N28="","",'別紙様式2-2（４・５月分）'!N28)</f>
        <v/>
      </c>
      <c r="AW33" s="1316"/>
      <c r="AX33" s="87"/>
      <c r="AY33" s="87"/>
      <c r="AZ33" s="87"/>
      <c r="BA33" s="87"/>
      <c r="BB33" s="87"/>
      <c r="BC33" s="87"/>
      <c r="BD33" s="87"/>
      <c r="BE33" s="87"/>
      <c r="BF33" s="87"/>
      <c r="BG33" s="87"/>
      <c r="BH33" s="87"/>
      <c r="BI33" s="87"/>
      <c r="BJ33" s="87"/>
      <c r="BK33" s="453" t="str">
        <f>G30</f>
        <v>千葉市</v>
      </c>
    </row>
    <row r="34" spans="1:63" ht="30" customHeight="1">
      <c r="A34" s="1301">
        <v>6</v>
      </c>
      <c r="B34" s="1243" t="str">
        <f>IF(基本情報入力シート!C59="","",基本情報入力シート!C59)</f>
        <v>1314567895</v>
      </c>
      <c r="C34" s="1244"/>
      <c r="D34" s="1244"/>
      <c r="E34" s="1244"/>
      <c r="F34" s="1245"/>
      <c r="G34" s="1260" t="str">
        <f>IF(基本情報入力シート!M59="","",基本情報入力シート!M59)</f>
        <v>千葉市</v>
      </c>
      <c r="H34" s="1260" t="str">
        <f>IF(基本情報入力シート!R59="","",基本情報入力シート!R59)</f>
        <v>千葉県</v>
      </c>
      <c r="I34" s="1260" t="str">
        <f>IF(基本情報入力シート!W59="","",基本情報入力シート!W59)</f>
        <v>千葉市</v>
      </c>
      <c r="J34" s="1423" t="str">
        <f>IF(基本情報入力シート!X59="","",基本情報入力シート!X59)</f>
        <v>障害福祉事業所名称０５</v>
      </c>
      <c r="K34" s="1260" t="str">
        <f>IF(基本情報入力シート!Y59="","",基本情報入力シート!Y59)</f>
        <v>施設入所支援</v>
      </c>
      <c r="L34" s="1284">
        <f>IF(基本情報入力シート!AB59="","",基本情報入力シート!AB59)</f>
        <v>7100000</v>
      </c>
      <c r="M34" s="553" t="str">
        <f>IF('別紙様式2-2（４・５月分）'!P29="","",'別紙様式2-2（４・５月分）'!P29)</f>
        <v>処遇加算Ⅰ</v>
      </c>
      <c r="N34" s="1399">
        <f>IF(SUM('別紙様式2-2（４・５月分）'!Q29:Q31)=0,"",SUM('別紙様式2-2（４・５月分）'!Q29:Q31))</f>
        <v>0.107</v>
      </c>
      <c r="O34" s="1403" t="str">
        <f>IFERROR(VLOOKUP('別紙様式2-2（４・５月分）'!AQ29,【参考】数式用!$AR$5:$AS$22,2,FALSE),"")</f>
        <v>新加算Ⅴ（１）</v>
      </c>
      <c r="P34" s="1404"/>
      <c r="Q34" s="1405"/>
      <c r="R34" s="1409">
        <f>IFERROR(VLOOKUP(K34,【参考】数式用!$A$5:$AB$37,MATCH(O34,【参考】数式用!$B$4:$AB$4,0)+1,0),"")</f>
        <v>0.13100000000000001</v>
      </c>
      <c r="S34" s="1411" t="s">
        <v>2021</v>
      </c>
      <c r="T34" s="1413" t="s">
        <v>1959</v>
      </c>
      <c r="U34" s="1415">
        <f>IFERROR(VLOOKUP(K34,【参考】数式用!$A$5:$AB$37,MATCH(T34,【参考】数式用!$B$4:$AB$4,0)+1,0),"")</f>
        <v>0.159</v>
      </c>
      <c r="V34" s="1417" t="s">
        <v>15</v>
      </c>
      <c r="W34" s="1355">
        <v>6</v>
      </c>
      <c r="X34" s="1357" t="s">
        <v>10</v>
      </c>
      <c r="Y34" s="1355">
        <v>6</v>
      </c>
      <c r="Z34" s="1357" t="s">
        <v>38</v>
      </c>
      <c r="AA34" s="1355">
        <v>7</v>
      </c>
      <c r="AB34" s="1357" t="s">
        <v>10</v>
      </c>
      <c r="AC34" s="1355">
        <v>3</v>
      </c>
      <c r="AD34" s="1357" t="s">
        <v>2020</v>
      </c>
      <c r="AE34" s="1357" t="s">
        <v>20</v>
      </c>
      <c r="AF34" s="1357">
        <f>IF(W34&gt;=1,(AA34*12+AC34)-(W34*12+Y34)+1,"")</f>
        <v>10</v>
      </c>
      <c r="AG34" s="1359" t="s">
        <v>33</v>
      </c>
      <c r="AH34" s="1361">
        <f t="shared" ref="AH34" si="44">IFERROR(ROUNDDOWN(ROUND(L34*U34,0),0)*AF34,"")</f>
        <v>11289000</v>
      </c>
      <c r="AI34" s="1363">
        <f t="shared" ref="AI34" si="45">IFERROR(ROUNDDOWN(ROUND((L34*(U34-AW34)),0),0)*AF34,"")</f>
        <v>5325000</v>
      </c>
      <c r="AJ34" s="1365">
        <f>IFERROR(IF(OR(M34="",M35="",M37=""),0,ROUNDDOWN(ROUNDDOWN(ROUND(L34*VLOOKUP(K34,【参考】数式用!$A$5:$AB$37,MATCH("新加算Ⅳ",【参考】数式用!$B$4:$AB$4,0)+1,0),0),0)*AF34*0.5,0)),"")</f>
        <v>4082500</v>
      </c>
      <c r="AK34" s="1349"/>
      <c r="AL34" s="1353">
        <f>IFERROR(IF(OR(M37="ベア加算",M37=""),0, IF(OR(T34="新加算Ⅰ",T34="新加算Ⅱ",T34="新加算Ⅲ",T34="新加算Ⅳ"),ROUNDDOWN(ROUND(L34*VLOOKUP(K34,【参考】数式用!$A$5:$I$37,MATCH("ベア加算",【参考】数式用!$B$4:$I$4,0)+1,0),0),0)*AF34,0)),"")</f>
        <v>1988000</v>
      </c>
      <c r="AM34" s="1339" t="s">
        <v>2379</v>
      </c>
      <c r="AN34" s="1345" t="s">
        <v>2379</v>
      </c>
      <c r="AO34" s="1341"/>
      <c r="AP34" s="1341" t="s">
        <v>2026</v>
      </c>
      <c r="AQ34" s="1343">
        <v>1</v>
      </c>
      <c r="AR34" s="1323" t="s">
        <v>2313</v>
      </c>
      <c r="AS34" s="466" t="str">
        <f t="shared" ref="AS34" si="46">IF(AU34="","",IF(U34&lt;N34,"！加算の要件上は問題ありませんが、令和６年４・５月と比較して令和６年６月に加算率が下がる計画になっています。",""))</f>
        <v/>
      </c>
      <c r="AT34" s="557"/>
      <c r="AU34" s="1311" t="str">
        <f>IF(K34&lt;&gt;"","V列に色付け","")</f>
        <v>V列に色付け</v>
      </c>
      <c r="AV34" s="558" t="str">
        <f>IF('別紙様式2-2（４・５月分）'!N29="","",'別紙様式2-2（４・５月分）'!N29)</f>
        <v>処遇加算Ⅱ</v>
      </c>
      <c r="AW34" s="1317">
        <f>IF(SUM('別紙様式2-2（４・５月分）'!O29:O31)=0,"",SUM('別紙様式2-2（４・５月分）'!O29:O31))</f>
        <v>8.4000000000000005E-2</v>
      </c>
      <c r="AX34" s="1314" t="str">
        <f>IFERROR(VLOOKUP(K34,【参考】数式用!$AH$2:$AI$34,2,FALSE),"")</f>
        <v>施設入所支援</v>
      </c>
      <c r="AY34" s="1230" t="s">
        <v>1959</v>
      </c>
      <c r="AZ34" s="1230" t="s">
        <v>1960</v>
      </c>
      <c r="BA34" s="1230" t="s">
        <v>1961</v>
      </c>
      <c r="BB34" s="1230" t="s">
        <v>1962</v>
      </c>
      <c r="BC34" s="1230" t="str">
        <f>IF(AND(O34&lt;&gt;"新加算Ⅰ",O34&lt;&gt;"新加算Ⅱ",O34&lt;&gt;"新加算Ⅲ",O34&lt;&gt;"新加算Ⅳ"),O34,IF(P36&lt;&gt;"",P36,""))</f>
        <v>新加算Ⅴ（１）</v>
      </c>
      <c r="BD34" s="1230"/>
      <c r="BE34" s="1230" t="str">
        <f t="shared" ref="BE34" si="47">IF(AL34&lt;&gt;0,IF(AM34="○","入力済","未入力"),"")</f>
        <v>入力済</v>
      </c>
      <c r="BF34" s="1230" t="str">
        <f>IF(OR(T34="新加算Ⅰ",T34="新加算Ⅱ",T34="新加算Ⅲ",T34="新加算Ⅳ",T34="新加算Ⅴ（１）",T34="新加算Ⅴ（２）",T34="新加算Ⅴ（３）",T34="新加算ⅠⅤ（４）",T34="新加算Ⅴ（５）",T34="新加算Ⅴ（６）",T34="新加算Ⅴ（８）",T34="新加算Ⅴ（11）"),IF(OR(AN34="○",AN34="令和６年度中に満たす"),"入力済","未入力"),"")</f>
        <v>入力済</v>
      </c>
      <c r="BG34" s="1230" t="str">
        <f>IF(OR(T34="新加算Ⅴ（７）",T34="新加算Ⅴ（９）",T34="新加算Ⅴ（10）",T34="新加算Ⅴ（12）",T34="新加算Ⅴ（13）",T34="新加算Ⅴ（14）"),IF(OR(AO34="○",AO34="令和６年度中に満たす"),"入力済","未入力"),"")</f>
        <v/>
      </c>
      <c r="BH34" s="1331" t="str">
        <f t="shared" ref="BH34" si="48">IF(OR(T34="新加算Ⅰ",T34="新加算Ⅱ",T34="新加算Ⅲ",T34="新加算Ⅴ（１）",T34="新加算Ⅴ（３）",T34="新加算Ⅴ（８）"),IF(OR(AP34="○",AP34="令和６年度中に満たす"),"入力済","未入力"),"")</f>
        <v>入力済</v>
      </c>
      <c r="BI34" s="1333">
        <f t="shared" ref="BI34" si="49">IF(OR(T34="新加算Ⅰ",T34="新加算Ⅱ",T34="新加算Ⅴ（１）",T34="新加算Ⅴ（２）",T34="新加算Ⅴ（３）",T34="新加算Ⅴ（４）",T34="新加算Ⅴ（５）",T34="新加算Ⅴ（６）",T34="新加算Ⅴ（７）",T34="新加算Ⅴ（９）",T34="新加算Ⅴ（10）",T34="新加算Ⅴ（12）"),1,"")</f>
        <v>1</v>
      </c>
      <c r="BJ34" s="1311" t="str">
        <f>IF(OR(T34="新加算Ⅰ",T34="新加算Ⅴ（１）",T34="新加算Ⅴ（２）",T34="新加算Ⅴ（５）",T34="新加算Ⅴ（７）",T34="新加算Ⅴ（10）"),IF(AR34="","未入力","入力済"),"")</f>
        <v>入力済</v>
      </c>
      <c r="BK34" s="453" t="str">
        <f>G34</f>
        <v>千葉市</v>
      </c>
    </row>
    <row r="35" spans="1:63" ht="15" customHeight="1">
      <c r="A35" s="1275"/>
      <c r="B35" s="1243"/>
      <c r="C35" s="1244"/>
      <c r="D35" s="1244"/>
      <c r="E35" s="1244"/>
      <c r="F35" s="1245"/>
      <c r="G35" s="1260"/>
      <c r="H35" s="1260"/>
      <c r="I35" s="1260"/>
      <c r="J35" s="1423"/>
      <c r="K35" s="1260"/>
      <c r="L35" s="1284"/>
      <c r="M35" s="1379" t="str">
        <f>IF('別紙様式2-2（４・５月分）'!P30="","",'別紙様式2-2（４・５月分）'!P30)</f>
        <v>特定加算Ⅰ</v>
      </c>
      <c r="N35" s="1400"/>
      <c r="O35" s="1406"/>
      <c r="P35" s="1407"/>
      <c r="Q35" s="1408"/>
      <c r="R35" s="1410"/>
      <c r="S35" s="1412"/>
      <c r="T35" s="1414"/>
      <c r="U35" s="1416"/>
      <c r="V35" s="1418"/>
      <c r="W35" s="1356"/>
      <c r="X35" s="1358"/>
      <c r="Y35" s="1356"/>
      <c r="Z35" s="1358"/>
      <c r="AA35" s="1356"/>
      <c r="AB35" s="1358"/>
      <c r="AC35" s="1356"/>
      <c r="AD35" s="1358"/>
      <c r="AE35" s="1358"/>
      <c r="AF35" s="1358"/>
      <c r="AG35" s="1360"/>
      <c r="AH35" s="1362"/>
      <c r="AI35" s="1364"/>
      <c r="AJ35" s="1366"/>
      <c r="AK35" s="1350"/>
      <c r="AL35" s="1354"/>
      <c r="AM35" s="1340"/>
      <c r="AN35" s="1346"/>
      <c r="AO35" s="1342"/>
      <c r="AP35" s="1342"/>
      <c r="AQ35" s="1344"/>
      <c r="AR35" s="1324"/>
      <c r="AS35" s="1310" t="str">
        <f t="shared" ref="AS35" si="50">IF(AU34="","",IF(AF34&gt;10,"！令和６年度の新加算の「算定対象月」が10か月を超えています。標準的な「算定対象月」は令和６年６月から令和７年３月です。",IF(OR(AA34&lt;&gt;7,AC34&lt;&gt;3),"！算定期間の終わりが令和７年３月になっていません。区分変更を行う場合は、別紙様式2-4に記入してください。","")))</f>
        <v/>
      </c>
      <c r="AT35" s="557"/>
      <c r="AU35" s="1311"/>
      <c r="AV35" s="1312" t="str">
        <f>IF('別紙様式2-2（４・５月分）'!N30="","",'別紙様式2-2（４・５月分）'!N30)</f>
        <v>特定加算Ⅰ</v>
      </c>
      <c r="AW35" s="1315"/>
      <c r="AX35" s="1314"/>
      <c r="AY35" s="1230"/>
      <c r="AZ35" s="1230"/>
      <c r="BA35" s="1230"/>
      <c r="BB35" s="1230"/>
      <c r="BC35" s="1230"/>
      <c r="BD35" s="1230"/>
      <c r="BE35" s="1230"/>
      <c r="BF35" s="1230"/>
      <c r="BG35" s="1230"/>
      <c r="BH35" s="1332"/>
      <c r="BI35" s="1334"/>
      <c r="BJ35" s="1311"/>
      <c r="BK35" s="453" t="str">
        <f>G34</f>
        <v>千葉市</v>
      </c>
    </row>
    <row r="36" spans="1:63" ht="15" customHeight="1">
      <c r="A36" s="1303"/>
      <c r="B36" s="1243"/>
      <c r="C36" s="1244"/>
      <c r="D36" s="1244"/>
      <c r="E36" s="1244"/>
      <c r="F36" s="1245"/>
      <c r="G36" s="1260"/>
      <c r="H36" s="1260"/>
      <c r="I36" s="1260"/>
      <c r="J36" s="1423"/>
      <c r="K36" s="1260"/>
      <c r="L36" s="1284"/>
      <c r="M36" s="1380"/>
      <c r="N36" s="1401"/>
      <c r="O36" s="1381" t="s">
        <v>2025</v>
      </c>
      <c r="P36" s="1383" t="str">
        <f>IFERROR(VLOOKUP('別紙様式2-2（４・５月分）'!AQ29,【参考】数式用!$AR$5:$AT$22,3,FALSE),"")</f>
        <v xml:space="preserve"> </v>
      </c>
      <c r="Q36" s="1385" t="s">
        <v>2036</v>
      </c>
      <c r="R36" s="1387" t="str">
        <f>IFERROR(VLOOKUP(K34,【参考】数式用!$A$5:$AB$37,MATCH(P36,【参考】数式用!$B$4:$AB$4,0)+1,0),"")</f>
        <v/>
      </c>
      <c r="S36" s="1389" t="s">
        <v>161</v>
      </c>
      <c r="T36" s="1391" t="s">
        <v>1959</v>
      </c>
      <c r="U36" s="1393">
        <f>IFERROR(VLOOKUP(K34,【参考】数式用!$A$5:$AB$37,MATCH(T36,【参考】数式用!$B$4:$AB$4,0)+1,0),"")</f>
        <v>0.159</v>
      </c>
      <c r="V36" s="1395" t="s">
        <v>15</v>
      </c>
      <c r="W36" s="1427">
        <v>7</v>
      </c>
      <c r="X36" s="1371" t="s">
        <v>10</v>
      </c>
      <c r="Y36" s="1427">
        <v>4</v>
      </c>
      <c r="Z36" s="1371" t="s">
        <v>38</v>
      </c>
      <c r="AA36" s="1427">
        <v>8</v>
      </c>
      <c r="AB36" s="1371" t="s">
        <v>10</v>
      </c>
      <c r="AC36" s="1427">
        <v>3</v>
      </c>
      <c r="AD36" s="1371" t="s">
        <v>2020</v>
      </c>
      <c r="AE36" s="1371" t="s">
        <v>20</v>
      </c>
      <c r="AF36" s="1371">
        <f>IF(W36&gt;=1,(AA36*12+AC36)-(W36*12+Y36)+1,"")</f>
        <v>12</v>
      </c>
      <c r="AG36" s="1367" t="s">
        <v>33</v>
      </c>
      <c r="AH36" s="1373">
        <f t="shared" ref="AH36" si="51">IFERROR(ROUNDDOWN(ROUND(L34*U36,0),0)*AF36,"")</f>
        <v>13546800</v>
      </c>
      <c r="AI36" s="1375">
        <f t="shared" ref="AI36" si="52">IFERROR(ROUNDDOWN(ROUND((L34*(U36-AW34)),0),0)*AF36,"")</f>
        <v>6390000</v>
      </c>
      <c r="AJ36" s="1377">
        <f>IFERROR(IF(OR(M34="",M35="",M37=""),0,ROUNDDOWN(ROUNDDOWN(ROUND(L34*VLOOKUP(K34,【参考】数式用!$A$5:$AB$37,MATCH("新加算Ⅳ",【参考】数式用!$B$4:$AB$4,0)+1,0),0),0)*AF36*0.5,0)),"")</f>
        <v>4899000</v>
      </c>
      <c r="AK36" s="1347" t="str">
        <f t="shared" ref="AK36" si="53">IF(T36&lt;&gt;"","新規に適用","")</f>
        <v>新規に適用</v>
      </c>
      <c r="AL36" s="1351">
        <f>IFERROR(IF(OR(M37="ベア加算",M37=""),0, IF(OR(T34="新加算Ⅰ",T34="新加算Ⅱ",T34="新加算Ⅲ",T34="新加算Ⅳ"),0,ROUNDDOWN(ROUND(L34*VLOOKUP(K34,【参考】数式用!$A$5:$I$37,MATCH("ベア加算",【参考】数式用!$B$4:$I$4,0)+1,0),0),0)*AF36)),"")</f>
        <v>0</v>
      </c>
      <c r="AM36" s="1321" t="str">
        <f>IF(AND(T36&lt;&gt;"",AM34=""),"新規に適用",IF(AND(T36&lt;&gt;"",AM34&lt;&gt;""),"継続で適用",""))</f>
        <v>継続で適用</v>
      </c>
      <c r="AN36" s="1321" t="str">
        <f>IF(AND(T36&lt;&gt;"",AN34=""),"新規に適用",IF(AND(T36&lt;&gt;"",AN34&lt;&gt;""),"継続で適用",""))</f>
        <v>継続で適用</v>
      </c>
      <c r="AO36" s="1369"/>
      <c r="AP36" s="1321" t="str">
        <f>IF(AND(T36&lt;&gt;"",AP34=""),"新規に適用",IF(AND(T36&lt;&gt;"",AP34&lt;&gt;""),"継続で適用",""))</f>
        <v>継続で適用</v>
      </c>
      <c r="AQ36" s="1325" t="str">
        <f t="shared" ref="AQ36" si="54">IF(AND(T36&lt;&gt;"",AN34=""),"新規に適用",IF(AND(T36&lt;&gt;"",OR(T34="新加算Ⅰ",T34="新加算Ⅱ",T34="新加算Ⅴ（１）",T34="新加算Ⅴ（２）",T34="新加算Ⅴ（３）",T34="新加算Ⅴ（４）",T34="新加算Ⅴ（５）",T34="新加算Ⅴ（６）",T34="新加算Ⅴ（７）",T34="新加算Ⅴ（９）",T34="新加算Ⅴ（10）",T34="新加算Ⅴ（12）")),"継続で適用",""))</f>
        <v>継続で適用</v>
      </c>
      <c r="AR36" s="1321" t="str">
        <f>IF(AND(T36&lt;&gt;"",AR34=""),"新規に適用",IF(AND(T36&lt;&gt;"",AR34&lt;&gt;""),"継続で適用",""))</f>
        <v>継続で適用</v>
      </c>
      <c r="AS36" s="1310"/>
      <c r="AT36" s="557"/>
      <c r="AU36" s="1311" t="str">
        <f>IF(K34&lt;&gt;"","V列に色付け","")</f>
        <v>V列に色付け</v>
      </c>
      <c r="AV36" s="1312"/>
      <c r="AW36" s="1315"/>
      <c r="AX36" s="87"/>
      <c r="AY36" s="87"/>
      <c r="AZ36" s="87"/>
      <c r="BA36" s="87"/>
      <c r="BB36" s="87"/>
      <c r="BC36" s="87"/>
      <c r="BD36" s="87"/>
      <c r="BE36" s="87"/>
      <c r="BF36" s="87"/>
      <c r="BG36" s="87"/>
      <c r="BH36" s="87"/>
      <c r="BI36" s="87"/>
      <c r="BJ36" s="87"/>
      <c r="BK36" s="453" t="str">
        <f>G34</f>
        <v>千葉市</v>
      </c>
    </row>
    <row r="37" spans="1:63" ht="30" customHeight="1" thickBot="1">
      <c r="A37" s="1276"/>
      <c r="B37" s="1419"/>
      <c r="C37" s="1467"/>
      <c r="D37" s="1420"/>
      <c r="E37" s="1420"/>
      <c r="F37" s="1421"/>
      <c r="G37" s="1261"/>
      <c r="H37" s="1261"/>
      <c r="I37" s="1261"/>
      <c r="J37" s="1424"/>
      <c r="K37" s="1261"/>
      <c r="L37" s="1285"/>
      <c r="M37" s="556" t="str">
        <f>IF('別紙様式2-2（４・５月分）'!P31="","",'別紙様式2-2（４・５月分）'!P31)</f>
        <v>ベア加算なし</v>
      </c>
      <c r="N37" s="1402"/>
      <c r="O37" s="1382"/>
      <c r="P37" s="1384"/>
      <c r="Q37" s="1386"/>
      <c r="R37" s="1388"/>
      <c r="S37" s="1390"/>
      <c r="T37" s="1392"/>
      <c r="U37" s="1394"/>
      <c r="V37" s="1396"/>
      <c r="W37" s="1428"/>
      <c r="X37" s="1372"/>
      <c r="Y37" s="1428"/>
      <c r="Z37" s="1372"/>
      <c r="AA37" s="1428"/>
      <c r="AB37" s="1372"/>
      <c r="AC37" s="1428"/>
      <c r="AD37" s="1372"/>
      <c r="AE37" s="1372"/>
      <c r="AF37" s="1372"/>
      <c r="AG37" s="1368"/>
      <c r="AH37" s="1374"/>
      <c r="AI37" s="1376"/>
      <c r="AJ37" s="1378"/>
      <c r="AK37" s="1348"/>
      <c r="AL37" s="1352"/>
      <c r="AM37" s="1322"/>
      <c r="AN37" s="1322"/>
      <c r="AO37" s="1370"/>
      <c r="AP37" s="1322"/>
      <c r="AQ37" s="1326"/>
      <c r="AR37" s="1322"/>
      <c r="AS37" s="491" t="str">
        <f t="shared" ref="AS37" si="55">IF(AU34="","",IF(OR(T34="",AND(M37="ベア加算なし",OR(T34="新加算Ⅰ",T34="新加算Ⅱ",T34="新加算Ⅲ",T34="新加算Ⅳ"),AM34=""),AND(OR(T34="新加算Ⅰ",T34="新加算Ⅱ",T34="新加算Ⅲ",T34="新加算Ⅳ",T34="新加算Ⅴ（１）",T34="新加算Ⅴ（２）",T34="新加算Ⅴ（３）",T34="新加算Ⅴ（４）",T34="新加算Ⅴ（５）",T34="新加算Ⅴ（６）",T34="新加算Ⅴ（８）",T34="新加算Ⅴ（11）"),AN34=""),AND(OR(T34="新加算Ⅴ（７）",T34="新加算Ⅴ（９）",T34="新加算Ⅴ（10）",T34="新加算Ⅴ（12）",T34="新加算Ⅴ（13）",T34="新加算Ⅴ（14）"),AO34=""),AND(OR(T34="新加算Ⅰ",T34="新加算Ⅱ",T34="新加算Ⅲ",T34="新加算Ⅴ（１）",T34="新加算Ⅴ（３）",T34="新加算Ⅴ（８）"),AP34=""),AND(OR(T34="新加算Ⅰ",T34="新加算Ⅱ",T34="新加算Ⅴ（１）",T34="新加算Ⅴ（２）",T34="新加算Ⅴ（３）",T34="新加算Ⅴ（４）",T34="新加算Ⅴ（５）",T34="新加算Ⅴ（６）",T34="新加算Ⅴ（７）",T34="新加算Ⅴ（９）",T34="新加算Ⅴ（10）",T34="新加算Ⅴ（12）"),AQ34=""),AND(OR(T34="新加算Ⅰ",T34="新加算Ⅴ（１）",T34="新加算Ⅴ（２）",T34="新加算Ⅴ（５）",T34="新加算Ⅴ（７）",T34="新加算Ⅴ（10）"),AR34="")),"！記入が必要な欄（ピンク色のセル）に空欄があります。空欄を埋めてください。",""))</f>
        <v/>
      </c>
      <c r="AT37" s="557"/>
      <c r="AU37" s="1311"/>
      <c r="AV37" s="558" t="str">
        <f>IF('別紙様式2-2（４・５月分）'!N31="","",'別紙様式2-2（４・５月分）'!N31)</f>
        <v>ベア加算なし</v>
      </c>
      <c r="AW37" s="1316"/>
      <c r="AX37" s="87"/>
      <c r="AY37" s="87"/>
      <c r="AZ37" s="87"/>
      <c r="BA37" s="87"/>
      <c r="BB37" s="87"/>
      <c r="BC37" s="87"/>
      <c r="BD37" s="87"/>
      <c r="BE37" s="87"/>
      <c r="BF37" s="87"/>
      <c r="BG37" s="87"/>
      <c r="BH37" s="87"/>
      <c r="BI37" s="87"/>
      <c r="BJ37" s="87"/>
      <c r="BK37" s="453" t="str">
        <f>G34</f>
        <v>千葉市</v>
      </c>
    </row>
    <row r="38" spans="1:63" ht="30" customHeight="1">
      <c r="A38" s="1274">
        <v>7</v>
      </c>
      <c r="B38" s="1240" t="str">
        <f>IF(基本情報入力シート!C60="","",基本情報入力シート!C60)</f>
        <v>1314567895</v>
      </c>
      <c r="C38" s="1241"/>
      <c r="D38" s="1241"/>
      <c r="E38" s="1241"/>
      <c r="F38" s="1242"/>
      <c r="G38" s="1259" t="str">
        <f>IF(基本情報入力シート!M60="","",基本情報入力シート!M60)</f>
        <v>千葉市</v>
      </c>
      <c r="H38" s="1259" t="str">
        <f>IF(基本情報入力シート!R60="","",基本情報入力シート!R60)</f>
        <v>千葉県</v>
      </c>
      <c r="I38" s="1259" t="str">
        <f>IF(基本情報入力シート!W60="","",基本情報入力シート!W60)</f>
        <v>千葉市</v>
      </c>
      <c r="J38" s="1422" t="str">
        <f>IF(基本情報入力シート!X60="","",基本情報入力シート!X60)</f>
        <v>障害福祉事業所名称０５</v>
      </c>
      <c r="K38" s="1259" t="str">
        <f>IF(基本情報入力シート!Y60="","",基本情報入力シート!Y60)</f>
        <v>障害者支援施設：生活介護</v>
      </c>
      <c r="L38" s="1283">
        <f>IF(基本情報入力シート!AB60="","",基本情報入力シート!AB60)</f>
        <v>12700000</v>
      </c>
      <c r="M38" s="553" t="str">
        <f>IF('別紙様式2-2（４・５月分）'!P32="","",'別紙様式2-2（４・５月分）'!P32)</f>
        <v>処遇加算Ⅲ</v>
      </c>
      <c r="N38" s="1399">
        <f>IF(SUM('別紙様式2-2（４・５月分）'!Q32:Q34)=0,"",SUM('別紙様式2-2（４・５月分）'!Q32:Q34))</f>
        <v>3.6000000000000004E-2</v>
      </c>
      <c r="O38" s="1403" t="str">
        <f>IFERROR(VLOOKUP('別紙様式2-2（４・５月分）'!AQ32,【参考】数式用!$AR$5:$AS$22,2,FALSE),"")</f>
        <v>新加算Ⅳ</v>
      </c>
      <c r="P38" s="1404"/>
      <c r="Q38" s="1405"/>
      <c r="R38" s="1409">
        <f>IFERROR(VLOOKUP(K38,【参考】数式用!$A$5:$AB$37,MATCH(O38,【参考】数式用!$B$4:$AB$4,0)+1,0),"")</f>
        <v>6.7000000000000004E-2</v>
      </c>
      <c r="S38" s="1411" t="s">
        <v>2021</v>
      </c>
      <c r="T38" s="1413" t="s">
        <v>1962</v>
      </c>
      <c r="U38" s="1415">
        <f>IFERROR(VLOOKUP(K38,【参考】数式用!$A$5:$AB$37,MATCH(T38,【参考】数式用!$B$4:$AB$4,0)+1,0),"")</f>
        <v>6.7000000000000004E-2</v>
      </c>
      <c r="V38" s="1417" t="s">
        <v>15</v>
      </c>
      <c r="W38" s="1355">
        <v>6</v>
      </c>
      <c r="X38" s="1357" t="s">
        <v>10</v>
      </c>
      <c r="Y38" s="1355">
        <v>6</v>
      </c>
      <c r="Z38" s="1357" t="s">
        <v>38</v>
      </c>
      <c r="AA38" s="1355">
        <v>7</v>
      </c>
      <c r="AB38" s="1357" t="s">
        <v>10</v>
      </c>
      <c r="AC38" s="1355">
        <v>3</v>
      </c>
      <c r="AD38" s="1357" t="s">
        <v>13</v>
      </c>
      <c r="AE38" s="1357" t="s">
        <v>20</v>
      </c>
      <c r="AF38" s="1357">
        <f>IF(W38&gt;=1,(AA38*12+AC38)-(W38*12+Y38)+1,"")</f>
        <v>10</v>
      </c>
      <c r="AG38" s="1359" t="s">
        <v>33</v>
      </c>
      <c r="AH38" s="1361">
        <f t="shared" ref="AH38" si="56">IFERROR(ROUNDDOWN(ROUND(L38*U38,0),0)*AF38,"")</f>
        <v>8509000</v>
      </c>
      <c r="AI38" s="1363">
        <f t="shared" ref="AI38" si="57">IFERROR(ROUNDDOWN(ROUND((L38*(U38-AW38)),0),0)*AF38,"")</f>
        <v>5334000</v>
      </c>
      <c r="AJ38" s="1365">
        <f>IFERROR(IF(OR(M38="",M39="",M41=""),0,ROUNDDOWN(ROUNDDOWN(ROUND(L38*VLOOKUP(K38,【参考】数式用!$A$5:$AB$37,MATCH("新加算Ⅳ",【参考】数式用!$B$4:$AB$4,0)+1,0),0),0)*AF38*0.5,0)),"")</f>
        <v>4254500</v>
      </c>
      <c r="AK38" s="1349"/>
      <c r="AL38" s="1353">
        <f>IFERROR(IF(OR(M41="ベア加算",M41=""),0, IF(OR(T38="新加算Ⅰ",T38="新加算Ⅱ",T38="新加算Ⅲ",T38="新加算Ⅳ"),ROUNDDOWN(ROUND(L38*VLOOKUP(K38,【参考】数式用!$A$5:$I$37,MATCH("ベア加算",【参考】数式用!$B$4:$I$4,0)+1,0),0),0)*AF38,0)),"")</f>
        <v>0</v>
      </c>
      <c r="AM38" s="1339"/>
      <c r="AN38" s="1345" t="s">
        <v>2379</v>
      </c>
      <c r="AO38" s="1341"/>
      <c r="AP38" s="1341"/>
      <c r="AQ38" s="1343"/>
      <c r="AR38" s="1323"/>
      <c r="AS38" s="466" t="str">
        <f t="shared" ref="AS38" si="58">IF(AU38="","",IF(U38&lt;N38,"！加算の要件上は問題ありませんが、令和６年４・５月と比較して令和６年６月に加算率が下がる計画になっています。",""))</f>
        <v/>
      </c>
      <c r="AT38" s="557"/>
      <c r="AU38" s="1311" t="str">
        <f>IF(K38&lt;&gt;"","V列に色付け","")</f>
        <v>V列に色付け</v>
      </c>
      <c r="AV38" s="558" t="str">
        <f>IF('別紙様式2-2（４・５月分）'!N32="","",'別紙様式2-2（４・５月分）'!N32)</f>
        <v>処遇加算Ⅲ</v>
      </c>
      <c r="AW38" s="1313">
        <f>IF(SUM('別紙様式2-2（４・５月分）'!O32:O34)=0,"",SUM('別紙様式2-2（４・５月分）'!O32:O34))</f>
        <v>2.5000000000000001E-2</v>
      </c>
      <c r="AX38" s="1314" t="str">
        <f>IFERROR(VLOOKUP(K38,【参考】数式用!$AH$2:$AI$34,2,FALSE),"")</f>
        <v>障害者支援施設_生活介護</v>
      </c>
      <c r="AY38" s="1230" t="s">
        <v>1959</v>
      </c>
      <c r="AZ38" s="1230" t="s">
        <v>1960</v>
      </c>
      <c r="BA38" s="1230" t="s">
        <v>1961</v>
      </c>
      <c r="BB38" s="1230" t="s">
        <v>1962</v>
      </c>
      <c r="BC38" s="1230" t="str">
        <f>IF(AND(O38&lt;&gt;"新加算Ⅰ",O38&lt;&gt;"新加算Ⅱ",O38&lt;&gt;"新加算Ⅲ",O38&lt;&gt;"新加算Ⅳ"),O38,IF(P40&lt;&gt;"",P40,""))</f>
        <v>新加算Ⅴ（13）</v>
      </c>
      <c r="BD38" s="1230"/>
      <c r="BE38" s="1230" t="str">
        <f t="shared" ref="BE38" si="59">IF(AL38&lt;&gt;0,IF(AM38="○","入力済","未入力"),"")</f>
        <v/>
      </c>
      <c r="BF38" s="1230" t="str">
        <f>IF(OR(T38="新加算Ⅰ",T38="新加算Ⅱ",T38="新加算Ⅲ",T38="新加算Ⅳ",T38="新加算Ⅴ（１）",T38="新加算Ⅴ（２）",T38="新加算Ⅴ（３）",T38="新加算ⅠⅤ（４）",T38="新加算Ⅴ（５）",T38="新加算Ⅴ（６）",T38="新加算Ⅴ（８）",T38="新加算Ⅴ（11）"),IF(OR(AN38="○",AN38="令和６年度中に満たす"),"入力済","未入力"),"")</f>
        <v>入力済</v>
      </c>
      <c r="BG38" s="1230" t="str">
        <f>IF(OR(T38="新加算Ⅴ（７）",T38="新加算Ⅴ（９）",T38="新加算Ⅴ（10）",T38="新加算Ⅴ（12）",T38="新加算Ⅴ（13）",T38="新加算Ⅴ（14）"),IF(OR(AO38="○",AO38="令和６年度中に満たす"),"入力済","未入力"),"")</f>
        <v/>
      </c>
      <c r="BH38" s="1331" t="str">
        <f t="shared" ref="BH38" si="60">IF(OR(T38="新加算Ⅰ",T38="新加算Ⅱ",T38="新加算Ⅲ",T38="新加算Ⅴ（１）",T38="新加算Ⅴ（３）",T38="新加算Ⅴ（８）"),IF(OR(AP38="○",AP38="令和６年度中に満たす"),"入力済","未入力"),"")</f>
        <v/>
      </c>
      <c r="BI38" s="1333" t="str">
        <f t="shared" ref="BI38" si="61">IF(OR(T38="新加算Ⅰ",T38="新加算Ⅱ",T38="新加算Ⅴ（１）",T38="新加算Ⅴ（２）",T38="新加算Ⅴ（３）",T38="新加算Ⅴ（４）",T38="新加算Ⅴ（５）",T38="新加算Ⅴ（６）",T38="新加算Ⅴ（７）",T38="新加算Ⅴ（９）",T38="新加算Ⅴ（10）",T38="新加算Ⅴ（12）"),1,"")</f>
        <v/>
      </c>
      <c r="BJ38" s="1311" t="str">
        <f>IF(OR(T38="新加算Ⅰ",T38="新加算Ⅴ（１）",T38="新加算Ⅴ（２）",T38="新加算Ⅴ（５）",T38="新加算Ⅴ（７）",T38="新加算Ⅴ（10）"),IF(AR38="","未入力","入力済"),"")</f>
        <v/>
      </c>
      <c r="BK38" s="453" t="str">
        <f>G38</f>
        <v>千葉市</v>
      </c>
    </row>
    <row r="39" spans="1:63" ht="15" customHeight="1">
      <c r="A39" s="1275"/>
      <c r="B39" s="1243"/>
      <c r="C39" s="1244"/>
      <c r="D39" s="1244"/>
      <c r="E39" s="1244"/>
      <c r="F39" s="1245"/>
      <c r="G39" s="1260"/>
      <c r="H39" s="1260"/>
      <c r="I39" s="1260"/>
      <c r="J39" s="1423"/>
      <c r="K39" s="1260"/>
      <c r="L39" s="1284"/>
      <c r="M39" s="1379" t="str">
        <f>IF('別紙様式2-2（４・５月分）'!P33="","",'別紙様式2-2（４・５月分）'!P33)</f>
        <v>特定加算なし</v>
      </c>
      <c r="N39" s="1400"/>
      <c r="O39" s="1406"/>
      <c r="P39" s="1407"/>
      <c r="Q39" s="1408"/>
      <c r="R39" s="1410"/>
      <c r="S39" s="1412"/>
      <c r="T39" s="1414"/>
      <c r="U39" s="1416"/>
      <c r="V39" s="1418"/>
      <c r="W39" s="1356"/>
      <c r="X39" s="1358"/>
      <c r="Y39" s="1356"/>
      <c r="Z39" s="1358"/>
      <c r="AA39" s="1356"/>
      <c r="AB39" s="1358"/>
      <c r="AC39" s="1356"/>
      <c r="AD39" s="1358"/>
      <c r="AE39" s="1358"/>
      <c r="AF39" s="1358"/>
      <c r="AG39" s="1360"/>
      <c r="AH39" s="1362"/>
      <c r="AI39" s="1364"/>
      <c r="AJ39" s="1366"/>
      <c r="AK39" s="1350"/>
      <c r="AL39" s="1354"/>
      <c r="AM39" s="1340"/>
      <c r="AN39" s="1346"/>
      <c r="AO39" s="1342"/>
      <c r="AP39" s="1342"/>
      <c r="AQ39" s="1344"/>
      <c r="AR39" s="1324"/>
      <c r="AS39" s="1310" t="str">
        <f t="shared" ref="AS39" si="62">IF(AU38="","",IF(AF38&gt;10,"！令和６年度の新加算の「算定対象月」が10か月を超えています。標準的な「算定対象月」は令和６年６月から令和７年３月です。",IF(OR(AA38&lt;&gt;7,AC38&lt;&gt;3),"！算定期間の終わりが令和７年３月になっていません。区分変更を行う場合は、別紙様式2-4に記入してください。","")))</f>
        <v/>
      </c>
      <c r="AT39" s="557"/>
      <c r="AU39" s="1311"/>
      <c r="AV39" s="1312" t="str">
        <f>IF('別紙様式2-2（４・５月分）'!N33="","",'別紙様式2-2（４・５月分）'!N33)</f>
        <v>特定加算なし</v>
      </c>
      <c r="AW39" s="1313"/>
      <c r="AX39" s="1314"/>
      <c r="AY39" s="1230"/>
      <c r="AZ39" s="1230"/>
      <c r="BA39" s="1230"/>
      <c r="BB39" s="1230"/>
      <c r="BC39" s="1230"/>
      <c r="BD39" s="1230"/>
      <c r="BE39" s="1230"/>
      <c r="BF39" s="1230"/>
      <c r="BG39" s="1230"/>
      <c r="BH39" s="1332"/>
      <c r="BI39" s="1334"/>
      <c r="BJ39" s="1311"/>
      <c r="BK39" s="453" t="str">
        <f>G38</f>
        <v>千葉市</v>
      </c>
    </row>
    <row r="40" spans="1:63" ht="15" customHeight="1">
      <c r="A40" s="1303"/>
      <c r="B40" s="1243"/>
      <c r="C40" s="1244"/>
      <c r="D40" s="1244"/>
      <c r="E40" s="1244"/>
      <c r="F40" s="1245"/>
      <c r="G40" s="1260"/>
      <c r="H40" s="1260"/>
      <c r="I40" s="1260"/>
      <c r="J40" s="1423"/>
      <c r="K40" s="1260"/>
      <c r="L40" s="1284"/>
      <c r="M40" s="1380"/>
      <c r="N40" s="1401"/>
      <c r="O40" s="1381" t="s">
        <v>2025</v>
      </c>
      <c r="P40" s="1383" t="str">
        <f>IFERROR(VLOOKUP('別紙様式2-2（４・５月分）'!AQ32,【参考】数式用!$AR$5:$AT$22,3,FALSE),"")</f>
        <v>新加算Ⅴ（13）</v>
      </c>
      <c r="Q40" s="1385" t="s">
        <v>2036</v>
      </c>
      <c r="R40" s="1387">
        <f>IFERROR(VLOOKUP(K38,【参考】数式用!$A$5:$AB$37,MATCH(P40,【参考】数式用!$B$4:$AB$4,0)+1,0),"")</f>
        <v>4.8000000000000001E-2</v>
      </c>
      <c r="S40" s="1389" t="s">
        <v>161</v>
      </c>
      <c r="T40" s="1391" t="s">
        <v>1962</v>
      </c>
      <c r="U40" s="1393">
        <f>IFERROR(VLOOKUP(K38,【参考】数式用!$A$5:$AB$37,MATCH(T40,【参考】数式用!$B$4:$AB$4,0)+1,0),"")</f>
        <v>6.7000000000000004E-2</v>
      </c>
      <c r="V40" s="1395" t="s">
        <v>15</v>
      </c>
      <c r="W40" s="1397">
        <v>7</v>
      </c>
      <c r="X40" s="1371" t="s">
        <v>10</v>
      </c>
      <c r="Y40" s="1397">
        <v>4</v>
      </c>
      <c r="Z40" s="1371" t="s">
        <v>38</v>
      </c>
      <c r="AA40" s="1397">
        <v>8</v>
      </c>
      <c r="AB40" s="1371" t="s">
        <v>10</v>
      </c>
      <c r="AC40" s="1397">
        <v>3</v>
      </c>
      <c r="AD40" s="1371" t="s">
        <v>13</v>
      </c>
      <c r="AE40" s="1371" t="s">
        <v>20</v>
      </c>
      <c r="AF40" s="1371">
        <f>IF(W40&gt;=1,(AA40*12+AC40)-(W40*12+Y40)+1,"")</f>
        <v>12</v>
      </c>
      <c r="AG40" s="1367" t="s">
        <v>33</v>
      </c>
      <c r="AH40" s="1373">
        <f t="shared" ref="AH40" si="63">IFERROR(ROUNDDOWN(ROUND(L38*U40,0),0)*AF40,"")</f>
        <v>10210800</v>
      </c>
      <c r="AI40" s="1375">
        <f t="shared" ref="AI40" si="64">IFERROR(ROUNDDOWN(ROUND((L38*(U40-AW38)),0),0)*AF40,"")</f>
        <v>6400800</v>
      </c>
      <c r="AJ40" s="1377">
        <f>IFERROR(IF(OR(M38="",M39="",M41=""),0,ROUNDDOWN(ROUNDDOWN(ROUND(L38*VLOOKUP(K38,【参考】数式用!$A$5:$AB$37,MATCH("新加算Ⅳ",【参考】数式用!$B$4:$AB$4,0)+1,0),0),0)*AF40*0.5,0)),"")</f>
        <v>5105400</v>
      </c>
      <c r="AK40" s="1347" t="str">
        <f t="shared" ref="AK40" si="65">IF(T40&lt;&gt;"","新規に適用","")</f>
        <v>新規に適用</v>
      </c>
      <c r="AL40" s="1351">
        <f>IFERROR(IF(OR(M41="ベア加算",M41=""),0, IF(OR(T38="新加算Ⅰ",T38="新加算Ⅱ",T38="新加算Ⅲ",T38="新加算Ⅳ"),0,ROUNDDOWN(ROUND(L38*VLOOKUP(K38,【参考】数式用!$A$5:$I$37,MATCH("ベア加算",【参考】数式用!$B$4:$I$4,0)+1,0),0),0)*AF40)),"")</f>
        <v>0</v>
      </c>
      <c r="AM40" s="1321" t="str">
        <f>IF(AND(T40&lt;&gt;"",AM38=""),"新規に適用",IF(AND(T40&lt;&gt;"",AM38&lt;&gt;""),"継続で適用",""))</f>
        <v>新規に適用</v>
      </c>
      <c r="AN40" s="1321" t="str">
        <f>IF(AND(T40&lt;&gt;"",AN38=""),"新規に適用",IF(AND(T40&lt;&gt;"",AN38&lt;&gt;""),"継続で適用",""))</f>
        <v>継続で適用</v>
      </c>
      <c r="AO40" s="1369"/>
      <c r="AP40" s="1321" t="str">
        <f>IF(AND(T40&lt;&gt;"",AP38=""),"新規に適用",IF(AND(T40&lt;&gt;"",AP38&lt;&gt;""),"継続で適用",""))</f>
        <v>新規に適用</v>
      </c>
      <c r="AQ40" s="1325" t="str">
        <f t="shared" ref="AQ40:AQ100" si="66">IF(AND(T40&lt;&gt;"",AN38=""),"新規に適用",IF(AND(T40&lt;&gt;"",OR(T38="新加算Ⅰ",T38="新加算Ⅱ",T38="新加算Ⅴ（１）",T38="新加算Ⅴ（２）",T38="新加算Ⅴ（３）",T38="新加算Ⅴ（４）",T38="新加算Ⅴ（５）",T38="新加算Ⅴ（６）",T38="新加算Ⅴ（７）",T38="新加算Ⅴ（９）",T38="新加算Ⅴ（10）",T38="新加算Ⅴ（12）")),"継続で適用",""))</f>
        <v/>
      </c>
      <c r="AR40" s="1321" t="str">
        <f>IF(AND(T40&lt;&gt;"",AR38=""),"新規に適用",IF(AND(T40&lt;&gt;"",AR38&lt;&gt;""),"継続で適用",""))</f>
        <v>新規に適用</v>
      </c>
      <c r="AS40" s="1310"/>
      <c r="AT40" s="557"/>
      <c r="AU40" s="1311" t="str">
        <f>IF(K38&lt;&gt;"","V列に色付け","")</f>
        <v>V列に色付け</v>
      </c>
      <c r="AV40" s="1312"/>
      <c r="AW40" s="1313"/>
      <c r="AX40" s="87"/>
      <c r="AY40" s="87"/>
      <c r="AZ40" s="87"/>
      <c r="BA40" s="87"/>
      <c r="BB40" s="87"/>
      <c r="BC40" s="87"/>
      <c r="BD40" s="87"/>
      <c r="BE40" s="87"/>
      <c r="BF40" s="87"/>
      <c r="BG40" s="87"/>
      <c r="BH40" s="87"/>
      <c r="BI40" s="87"/>
      <c r="BJ40" s="87"/>
      <c r="BK40" s="453" t="str">
        <f>G38</f>
        <v>千葉市</v>
      </c>
    </row>
    <row r="41" spans="1:63" ht="30" customHeight="1" thickBot="1">
      <c r="A41" s="1276"/>
      <c r="B41" s="1419"/>
      <c r="C41" s="1420"/>
      <c r="D41" s="1420"/>
      <c r="E41" s="1420"/>
      <c r="F41" s="1421"/>
      <c r="G41" s="1261"/>
      <c r="H41" s="1261"/>
      <c r="I41" s="1261"/>
      <c r="J41" s="1424"/>
      <c r="K41" s="1261"/>
      <c r="L41" s="1285"/>
      <c r="M41" s="556" t="str">
        <f>IF('別紙様式2-2（４・５月分）'!P34="","",'別紙様式2-2（４・５月分）'!P34)</f>
        <v>ベア加算</v>
      </c>
      <c r="N41" s="1402"/>
      <c r="O41" s="1382"/>
      <c r="P41" s="1384"/>
      <c r="Q41" s="1386"/>
      <c r="R41" s="1388"/>
      <c r="S41" s="1390"/>
      <c r="T41" s="1392"/>
      <c r="U41" s="1394"/>
      <c r="V41" s="1396"/>
      <c r="W41" s="1398"/>
      <c r="X41" s="1372"/>
      <c r="Y41" s="1398"/>
      <c r="Z41" s="1372"/>
      <c r="AA41" s="1398"/>
      <c r="AB41" s="1372"/>
      <c r="AC41" s="1398"/>
      <c r="AD41" s="1372"/>
      <c r="AE41" s="1372"/>
      <c r="AF41" s="1372"/>
      <c r="AG41" s="1368"/>
      <c r="AH41" s="1374"/>
      <c r="AI41" s="1376"/>
      <c r="AJ41" s="1378"/>
      <c r="AK41" s="1348"/>
      <c r="AL41" s="1352"/>
      <c r="AM41" s="1322"/>
      <c r="AN41" s="1322"/>
      <c r="AO41" s="1370"/>
      <c r="AP41" s="1322"/>
      <c r="AQ41" s="1326"/>
      <c r="AR41" s="1322"/>
      <c r="AS41" s="491" t="str">
        <f t="shared" ref="AS41" si="67">IF(AU38="","",IF(OR(T38="",AND(M41="ベア加算なし",OR(T38="新加算Ⅰ",T38="新加算Ⅱ",T38="新加算Ⅲ",T38="新加算Ⅳ"),AM38=""),AND(OR(T38="新加算Ⅰ",T38="新加算Ⅱ",T38="新加算Ⅲ",T38="新加算Ⅳ",T38="新加算Ⅴ（１）",T38="新加算Ⅴ（２）",T38="新加算Ⅴ（３）",T38="新加算Ⅴ（４）",T38="新加算Ⅴ（５）",T38="新加算Ⅴ（６）",T38="新加算Ⅴ（８）",T38="新加算Ⅴ（11）"),AN38=""),AND(OR(T38="新加算Ⅴ（７）",T38="新加算Ⅴ（９）",T38="新加算Ⅴ（10）",T38="新加算Ⅴ（12）",T38="新加算Ⅴ（13）",T38="新加算Ⅴ（14）"),AO38=""),AND(OR(T38="新加算Ⅰ",T38="新加算Ⅱ",T38="新加算Ⅲ",T38="新加算Ⅴ（１）",T38="新加算Ⅴ（３）",T38="新加算Ⅴ（８）"),AP38=""),AND(OR(T38="新加算Ⅰ",T38="新加算Ⅱ",T38="新加算Ⅴ（１）",T38="新加算Ⅴ（２）",T38="新加算Ⅴ（３）",T38="新加算Ⅴ（４）",T38="新加算Ⅴ（５）",T38="新加算Ⅴ（６）",T38="新加算Ⅴ（７）",T38="新加算Ⅴ（９）",T38="新加算Ⅴ（10）",T38="新加算Ⅴ（12）"),AQ38=""),AND(OR(T38="新加算Ⅰ",T38="新加算Ⅴ（１）",T38="新加算Ⅴ（２）",T38="新加算Ⅴ（５）",T38="新加算Ⅴ（７）",T38="新加算Ⅴ（10）"),AR38="")),"！記入が必要な欄（ピンク色のセル）に空欄があります。空欄を埋めてください。",""))</f>
        <v/>
      </c>
      <c r="AT41" s="557"/>
      <c r="AU41" s="1311"/>
      <c r="AV41" s="558" t="str">
        <f>IF('別紙様式2-2（４・５月分）'!N34="","",'別紙様式2-2（４・５月分）'!N34)</f>
        <v>ベア加算なし</v>
      </c>
      <c r="AW41" s="1313"/>
      <c r="AX41" s="87"/>
      <c r="AY41" s="87"/>
      <c r="AZ41" s="87"/>
      <c r="BA41" s="87"/>
      <c r="BB41" s="87"/>
      <c r="BC41" s="87"/>
      <c r="BD41" s="87"/>
      <c r="BE41" s="87"/>
      <c r="BF41" s="87"/>
      <c r="BG41" s="87"/>
      <c r="BH41" s="87"/>
      <c r="BI41" s="87"/>
      <c r="BJ41" s="87"/>
      <c r="BK41" s="453" t="str">
        <f>G38</f>
        <v>千葉市</v>
      </c>
    </row>
    <row r="42" spans="1:63" ht="30" customHeight="1">
      <c r="A42" s="1301">
        <v>8</v>
      </c>
      <c r="B42" s="1243" t="str">
        <f>IF(基本情報入力シート!C61="","",基本情報入力シート!C61)</f>
        <v/>
      </c>
      <c r="C42" s="1244"/>
      <c r="D42" s="1244"/>
      <c r="E42" s="1244"/>
      <c r="F42" s="1245"/>
      <c r="G42" s="1260" t="str">
        <f>IF(基本情報入力シート!M61="","",基本情報入力シート!M61)</f>
        <v/>
      </c>
      <c r="H42" s="1260" t="str">
        <f>IF(基本情報入力シート!R61="","",基本情報入力シート!R61)</f>
        <v/>
      </c>
      <c r="I42" s="1260" t="str">
        <f>IF(基本情報入力シート!W61="","",基本情報入力シート!W61)</f>
        <v/>
      </c>
      <c r="J42" s="1423" t="str">
        <f>IF(基本情報入力シート!X61="","",基本情報入力シート!X61)</f>
        <v/>
      </c>
      <c r="K42" s="1260" t="str">
        <f>IF(基本情報入力シート!Y61="","",基本情報入力シート!Y61)</f>
        <v/>
      </c>
      <c r="L42" s="1284" t="str">
        <f>IF(基本情報入力シート!AB61="","",基本情報入力シート!AB61)</f>
        <v/>
      </c>
      <c r="M42" s="553" t="str">
        <f>IF('別紙様式2-2（４・５月分）'!P35="","",'別紙様式2-2（４・５月分）'!P35)</f>
        <v/>
      </c>
      <c r="N42" s="1399" t="str">
        <f>IF(SUM('別紙様式2-2（４・５月分）'!Q35:Q37)=0,"",SUM('別紙様式2-2（４・５月分）'!Q35:Q37))</f>
        <v/>
      </c>
      <c r="O42" s="1403" t="str">
        <f>IFERROR(VLOOKUP('別紙様式2-2（４・５月分）'!AQ35,【参考】数式用!$AR$5:$AS$22,2,FALSE),"")</f>
        <v/>
      </c>
      <c r="P42" s="1404"/>
      <c r="Q42" s="1405"/>
      <c r="R42" s="1409" t="str">
        <f>IFERROR(VLOOKUP(K42,【参考】数式用!$A$5:$AB$37,MATCH(O42,【参考】数式用!$B$4:$AB$4,0)+1,0),"")</f>
        <v/>
      </c>
      <c r="S42" s="1411" t="s">
        <v>2021</v>
      </c>
      <c r="T42" s="1413"/>
      <c r="U42" s="1415" t="str">
        <f>IFERROR(VLOOKUP(K42,【参考】数式用!$A$5:$AB$37,MATCH(T42,【参考】数式用!$B$4:$AB$4,0)+1,0),"")</f>
        <v/>
      </c>
      <c r="V42" s="1417" t="s">
        <v>15</v>
      </c>
      <c r="W42" s="1355">
        <v>6</v>
      </c>
      <c r="X42" s="1357" t="s">
        <v>10</v>
      </c>
      <c r="Y42" s="1355">
        <v>6</v>
      </c>
      <c r="Z42" s="1357" t="s">
        <v>38</v>
      </c>
      <c r="AA42" s="1355">
        <v>7</v>
      </c>
      <c r="AB42" s="1357" t="s">
        <v>10</v>
      </c>
      <c r="AC42" s="1355">
        <v>3</v>
      </c>
      <c r="AD42" s="1357" t="s">
        <v>13</v>
      </c>
      <c r="AE42" s="1357" t="s">
        <v>20</v>
      </c>
      <c r="AF42" s="1357">
        <f>IF(W42&gt;=1,(AA42*12+AC42)-(W42*12+Y42)+1,"")</f>
        <v>10</v>
      </c>
      <c r="AG42" s="1359" t="s">
        <v>33</v>
      </c>
      <c r="AH42" s="1361" t="str">
        <f t="shared" ref="AH42" si="68">IFERROR(ROUNDDOWN(ROUND(L42*U42,0),0)*AF42,"")</f>
        <v/>
      </c>
      <c r="AI42" s="1363" t="str">
        <f t="shared" ref="AI42" si="69">IFERROR(ROUNDDOWN(ROUND((L42*(U42-AW42)),0),0)*AF42,"")</f>
        <v/>
      </c>
      <c r="AJ42" s="1365">
        <f>IFERROR(IF(OR(M42="",M43="",M45=""),0,ROUNDDOWN(ROUNDDOWN(ROUND(L42*VLOOKUP(K42,【参考】数式用!$A$5:$AB$37,MATCH("新加算Ⅳ",【参考】数式用!$B$4:$AB$4,0)+1,0),0),0)*AF42*0.5,0)),"")</f>
        <v>0</v>
      </c>
      <c r="AK42" s="1349"/>
      <c r="AL42" s="1353">
        <f>IFERROR(IF(OR(M45="ベア加算",M45=""),0, IF(OR(T42="新加算Ⅰ",T42="新加算Ⅱ",T42="新加算Ⅲ",T42="新加算Ⅳ"),ROUNDDOWN(ROUND(L42*VLOOKUP(K42,【参考】数式用!$A$5:$I$37,MATCH("ベア加算",【参考】数式用!$B$4:$I$4,0)+1,0),0),0)*AF42,0)),"")</f>
        <v>0</v>
      </c>
      <c r="AM42" s="1339"/>
      <c r="AN42" s="1345"/>
      <c r="AO42" s="1341"/>
      <c r="AP42" s="1341"/>
      <c r="AQ42" s="1343"/>
      <c r="AR42" s="1323"/>
      <c r="AS42" s="466" t="str">
        <f t="shared" ref="AS42" si="70">IF(AU42="","",IF(U42&lt;N42,"！加算の要件上は問題ありませんが、令和６年４・５月と比較して令和６年６月に加算率が下がる計画になっています。",""))</f>
        <v/>
      </c>
      <c r="AT42" s="557"/>
      <c r="AU42" s="1311" t="str">
        <f>IF(K42&lt;&gt;"","V列に色付け","")</f>
        <v/>
      </c>
      <c r="AV42" s="558" t="str">
        <f>IF('別紙様式2-2（４・５月分）'!N35="","",'別紙様式2-2（４・５月分）'!N35)</f>
        <v/>
      </c>
      <c r="AW42" s="1313" t="str">
        <f>IF(SUM('別紙様式2-2（４・５月分）'!O35:O37)=0,"",SUM('別紙様式2-2（４・５月分）'!O35:O37))</f>
        <v/>
      </c>
      <c r="AX42" s="1314" t="str">
        <f>IFERROR(VLOOKUP(K42,【参考】数式用!$AH$2:$AI$34,2,FALSE),"")</f>
        <v/>
      </c>
      <c r="AY42" s="1230" t="s">
        <v>1959</v>
      </c>
      <c r="AZ42" s="1230" t="s">
        <v>1960</v>
      </c>
      <c r="BA42" s="1230" t="s">
        <v>1961</v>
      </c>
      <c r="BB42" s="1230" t="s">
        <v>1962</v>
      </c>
      <c r="BC42" s="1230" t="str">
        <f>IF(AND(O42&lt;&gt;"新加算Ⅰ",O42&lt;&gt;"新加算Ⅱ",O42&lt;&gt;"新加算Ⅲ",O42&lt;&gt;"新加算Ⅳ"),O42,IF(P44&lt;&gt;"",P44,""))</f>
        <v/>
      </c>
      <c r="BD42" s="1230"/>
      <c r="BE42" s="1230" t="str">
        <f t="shared" ref="BE42" si="71">IF(AL42&lt;&gt;0,IF(AM42="○","入力済","未入力"),"")</f>
        <v/>
      </c>
      <c r="BF42" s="1230" t="str">
        <f>IF(OR(T42="新加算Ⅰ",T42="新加算Ⅱ",T42="新加算Ⅲ",T42="新加算Ⅳ",T42="新加算Ⅴ（１）",T42="新加算Ⅴ（２）",T42="新加算Ⅴ（３）",T42="新加算ⅠⅤ（４）",T42="新加算Ⅴ（５）",T42="新加算Ⅴ（６）",T42="新加算Ⅴ（８）",T42="新加算Ⅴ（11）"),IF(OR(AN42="○",AN42="令和６年度中に満たす"),"入力済","未入力"),"")</f>
        <v/>
      </c>
      <c r="BG42" s="1230" t="str">
        <f>IF(OR(T42="新加算Ⅴ（７）",T42="新加算Ⅴ（９）",T42="新加算Ⅴ（10）",T42="新加算Ⅴ（12）",T42="新加算Ⅴ（13）",T42="新加算Ⅴ（14）"),IF(OR(AO42="○",AO42="令和６年度中に満たす"),"入力済","未入力"),"")</f>
        <v/>
      </c>
      <c r="BH42" s="1331" t="str">
        <f t="shared" ref="BH42" si="72">IF(OR(T42="新加算Ⅰ",T42="新加算Ⅱ",T42="新加算Ⅲ",T42="新加算Ⅴ（１）",T42="新加算Ⅴ（３）",T42="新加算Ⅴ（８）"),IF(OR(AP42="○",AP42="令和６年度中に満たす"),"入力済","未入力"),"")</f>
        <v/>
      </c>
      <c r="BI42" s="1333" t="str">
        <f t="shared" ref="BI42" si="73">IF(OR(T42="新加算Ⅰ",T42="新加算Ⅱ",T42="新加算Ⅴ（１）",T42="新加算Ⅴ（２）",T42="新加算Ⅴ（３）",T42="新加算Ⅴ（４）",T42="新加算Ⅴ（５）",T42="新加算Ⅴ（６）",T42="新加算Ⅴ（７）",T42="新加算Ⅴ（９）",T42="新加算Ⅴ（10）",T42="新加算Ⅴ（12）"),1,"")</f>
        <v/>
      </c>
      <c r="BJ42" s="1311" t="str">
        <f>IF(OR(T42="新加算Ⅰ",T42="新加算Ⅴ（１）",T42="新加算Ⅴ（２）",T42="新加算Ⅴ（５）",T42="新加算Ⅴ（７）",T42="新加算Ⅴ（10）"),IF(AR42="","未入力","入力済"),"")</f>
        <v/>
      </c>
      <c r="BK42" s="453" t="str">
        <f>G42</f>
        <v/>
      </c>
    </row>
    <row r="43" spans="1:63" ht="15" customHeight="1">
      <c r="A43" s="1275"/>
      <c r="B43" s="1243"/>
      <c r="C43" s="1244"/>
      <c r="D43" s="1244"/>
      <c r="E43" s="1244"/>
      <c r="F43" s="1245"/>
      <c r="G43" s="1260"/>
      <c r="H43" s="1260"/>
      <c r="I43" s="1260"/>
      <c r="J43" s="1423"/>
      <c r="K43" s="1260"/>
      <c r="L43" s="1284"/>
      <c r="M43" s="1379" t="str">
        <f>IF('別紙様式2-2（４・５月分）'!P36="","",'別紙様式2-2（４・５月分）'!P36)</f>
        <v/>
      </c>
      <c r="N43" s="1400"/>
      <c r="O43" s="1406"/>
      <c r="P43" s="1407"/>
      <c r="Q43" s="1408"/>
      <c r="R43" s="1410"/>
      <c r="S43" s="1412"/>
      <c r="T43" s="1414"/>
      <c r="U43" s="1416"/>
      <c r="V43" s="1418"/>
      <c r="W43" s="1356"/>
      <c r="X43" s="1358"/>
      <c r="Y43" s="1356"/>
      <c r="Z43" s="1358"/>
      <c r="AA43" s="1356"/>
      <c r="AB43" s="1358"/>
      <c r="AC43" s="1356"/>
      <c r="AD43" s="1358"/>
      <c r="AE43" s="1358"/>
      <c r="AF43" s="1358"/>
      <c r="AG43" s="1360"/>
      <c r="AH43" s="1362"/>
      <c r="AI43" s="1364"/>
      <c r="AJ43" s="1366"/>
      <c r="AK43" s="1350"/>
      <c r="AL43" s="1354"/>
      <c r="AM43" s="1340"/>
      <c r="AN43" s="1346"/>
      <c r="AO43" s="1342"/>
      <c r="AP43" s="1342"/>
      <c r="AQ43" s="1344"/>
      <c r="AR43" s="1324"/>
      <c r="AS43" s="1310" t="str">
        <f t="shared" ref="AS43" si="74">IF(AU42="","",IF(AF42&gt;10,"！令和６年度の新加算の「算定対象月」が10か月を超えています。標準的な「算定対象月」は令和６年６月から令和７年３月です。",IF(OR(AA42&lt;&gt;7,AC42&lt;&gt;3),"！算定期間の終わりが令和７年３月になっていません。区分変更を行う場合は、別紙様式2-4に記入してください。","")))</f>
        <v/>
      </c>
      <c r="AT43" s="557"/>
      <c r="AU43" s="1311"/>
      <c r="AV43" s="1312" t="str">
        <f>IF('別紙様式2-2（４・５月分）'!N36="","",'別紙様式2-2（４・５月分）'!N36)</f>
        <v/>
      </c>
      <c r="AW43" s="1313"/>
      <c r="AX43" s="1314"/>
      <c r="AY43" s="1230"/>
      <c r="AZ43" s="1230"/>
      <c r="BA43" s="1230"/>
      <c r="BB43" s="1230"/>
      <c r="BC43" s="1230"/>
      <c r="BD43" s="1230"/>
      <c r="BE43" s="1230"/>
      <c r="BF43" s="1230"/>
      <c r="BG43" s="1230"/>
      <c r="BH43" s="1332"/>
      <c r="BI43" s="1334"/>
      <c r="BJ43" s="1311"/>
      <c r="BK43" s="453" t="str">
        <f>G42</f>
        <v/>
      </c>
    </row>
    <row r="44" spans="1:63" ht="15" customHeight="1">
      <c r="A44" s="1303"/>
      <c r="B44" s="1243"/>
      <c r="C44" s="1244"/>
      <c r="D44" s="1244"/>
      <c r="E44" s="1244"/>
      <c r="F44" s="1245"/>
      <c r="G44" s="1260"/>
      <c r="H44" s="1260"/>
      <c r="I44" s="1260"/>
      <c r="J44" s="1423"/>
      <c r="K44" s="1260"/>
      <c r="L44" s="1284"/>
      <c r="M44" s="1380"/>
      <c r="N44" s="1401"/>
      <c r="O44" s="1381" t="s">
        <v>2025</v>
      </c>
      <c r="P44" s="1383" t="str">
        <f>IFERROR(VLOOKUP('別紙様式2-2（４・５月分）'!AQ35,【参考】数式用!$AR$5:$AT$22,3,FALSE),"")</f>
        <v/>
      </c>
      <c r="Q44" s="1385" t="s">
        <v>2036</v>
      </c>
      <c r="R44" s="1387" t="str">
        <f>IFERROR(VLOOKUP(K42,【参考】数式用!$A$5:$AB$37,MATCH(P44,【参考】数式用!$B$4:$AB$4,0)+1,0),"")</f>
        <v/>
      </c>
      <c r="S44" s="1389" t="s">
        <v>161</v>
      </c>
      <c r="T44" s="1391"/>
      <c r="U44" s="1393" t="str">
        <f>IFERROR(VLOOKUP(K42,【参考】数式用!$A$5:$AB$37,MATCH(T44,【参考】数式用!$B$4:$AB$4,0)+1,0),"")</f>
        <v/>
      </c>
      <c r="V44" s="1395" t="s">
        <v>15</v>
      </c>
      <c r="W44" s="1397">
        <v>7</v>
      </c>
      <c r="X44" s="1371" t="s">
        <v>10</v>
      </c>
      <c r="Y44" s="1397">
        <v>4</v>
      </c>
      <c r="Z44" s="1371" t="s">
        <v>38</v>
      </c>
      <c r="AA44" s="1397">
        <v>8</v>
      </c>
      <c r="AB44" s="1371" t="s">
        <v>10</v>
      </c>
      <c r="AC44" s="1397">
        <v>3</v>
      </c>
      <c r="AD44" s="1371" t="s">
        <v>13</v>
      </c>
      <c r="AE44" s="1371" t="s">
        <v>20</v>
      </c>
      <c r="AF44" s="1371">
        <f>IF(W44&gt;=1,(AA44*12+AC44)-(W44*12+Y44)+1,"")</f>
        <v>12</v>
      </c>
      <c r="AG44" s="1367" t="s">
        <v>33</v>
      </c>
      <c r="AH44" s="1373" t="str">
        <f t="shared" ref="AH44" si="75">IFERROR(ROUNDDOWN(ROUND(L42*U44,0),0)*AF44,"")</f>
        <v/>
      </c>
      <c r="AI44" s="1375" t="str">
        <f t="shared" ref="AI44" si="76">IFERROR(ROUNDDOWN(ROUND((L42*(U44-AW42)),0),0)*AF44,"")</f>
        <v/>
      </c>
      <c r="AJ44" s="1377">
        <f>IFERROR(IF(OR(M42="",M43="",M45=""),0,ROUNDDOWN(ROUNDDOWN(ROUND(L42*VLOOKUP(K42,【参考】数式用!$A$5:$AB$37,MATCH("新加算Ⅳ",【参考】数式用!$B$4:$AB$4,0)+1,0),0),0)*AF44*0.5,0)),"")</f>
        <v>0</v>
      </c>
      <c r="AK44" s="1347" t="str">
        <f t="shared" ref="AK44" si="77">IF(T44&lt;&gt;"","新規に適用","")</f>
        <v/>
      </c>
      <c r="AL44" s="1351">
        <f>IFERROR(IF(OR(M45="ベア加算",M45=""),0, IF(OR(T42="新加算Ⅰ",T42="新加算Ⅱ",T42="新加算Ⅲ",T42="新加算Ⅳ"),0,ROUNDDOWN(ROUND(L42*VLOOKUP(K42,【参考】数式用!$A$5:$I$37,MATCH("ベア加算",【参考】数式用!$B$4:$I$4,0)+1,0),0),0)*AF44)),"")</f>
        <v>0</v>
      </c>
      <c r="AM44" s="1321" t="str">
        <f>IF(AND(T44&lt;&gt;"",AM42=""),"新規に適用",IF(AND(T44&lt;&gt;"",AM42&lt;&gt;""),"継続で適用",""))</f>
        <v/>
      </c>
      <c r="AN44" s="1321" t="str">
        <f>IF(AND(T44&lt;&gt;"",AN42=""),"新規に適用",IF(AND(T44&lt;&gt;"",AN42&lt;&gt;""),"継続で適用",""))</f>
        <v/>
      </c>
      <c r="AO44" s="1369"/>
      <c r="AP44" s="1321" t="str">
        <f>IF(AND(T44&lt;&gt;"",AP42=""),"新規に適用",IF(AND(T44&lt;&gt;"",AP42&lt;&gt;""),"継続で適用",""))</f>
        <v/>
      </c>
      <c r="AQ44" s="1325" t="str">
        <f t="shared" si="66"/>
        <v/>
      </c>
      <c r="AR44" s="1321" t="str">
        <f>IF(AND(T44&lt;&gt;"",AR42=""),"新規に適用",IF(AND(T44&lt;&gt;"",AR42&lt;&gt;""),"継続で適用",""))</f>
        <v/>
      </c>
      <c r="AS44" s="1310"/>
      <c r="AT44" s="557"/>
      <c r="AU44" s="1311" t="str">
        <f>IF(K42&lt;&gt;"","V列に色付け","")</f>
        <v/>
      </c>
      <c r="AV44" s="1312"/>
      <c r="AW44" s="1313"/>
      <c r="AX44" s="87"/>
      <c r="AY44" s="87"/>
      <c r="AZ44" s="87"/>
      <c r="BA44" s="87"/>
      <c r="BB44" s="87"/>
      <c r="BC44" s="87"/>
      <c r="BD44" s="87"/>
      <c r="BE44" s="87"/>
      <c r="BF44" s="87"/>
      <c r="BG44" s="87"/>
      <c r="BH44" s="87"/>
      <c r="BI44" s="87"/>
      <c r="BJ44" s="87"/>
      <c r="BK44" s="453" t="str">
        <f>G42</f>
        <v/>
      </c>
    </row>
    <row r="45" spans="1:63" ht="30" customHeight="1" thickBot="1">
      <c r="A45" s="1276"/>
      <c r="B45" s="1419"/>
      <c r="C45" s="1420"/>
      <c r="D45" s="1420"/>
      <c r="E45" s="1420"/>
      <c r="F45" s="1421"/>
      <c r="G45" s="1261"/>
      <c r="H45" s="1261"/>
      <c r="I45" s="1261"/>
      <c r="J45" s="1424"/>
      <c r="K45" s="1261"/>
      <c r="L45" s="1285"/>
      <c r="M45" s="556" t="str">
        <f>IF('別紙様式2-2（４・５月分）'!P37="","",'別紙様式2-2（４・５月分）'!P37)</f>
        <v/>
      </c>
      <c r="N45" s="1402"/>
      <c r="O45" s="1382"/>
      <c r="P45" s="1384"/>
      <c r="Q45" s="1386"/>
      <c r="R45" s="1388"/>
      <c r="S45" s="1390"/>
      <c r="T45" s="1392"/>
      <c r="U45" s="1394"/>
      <c r="V45" s="1396"/>
      <c r="W45" s="1398"/>
      <c r="X45" s="1372"/>
      <c r="Y45" s="1398"/>
      <c r="Z45" s="1372"/>
      <c r="AA45" s="1398"/>
      <c r="AB45" s="1372"/>
      <c r="AC45" s="1398"/>
      <c r="AD45" s="1372"/>
      <c r="AE45" s="1372"/>
      <c r="AF45" s="1372"/>
      <c r="AG45" s="1368"/>
      <c r="AH45" s="1374"/>
      <c r="AI45" s="1376"/>
      <c r="AJ45" s="1378"/>
      <c r="AK45" s="1348"/>
      <c r="AL45" s="1352"/>
      <c r="AM45" s="1322"/>
      <c r="AN45" s="1322"/>
      <c r="AO45" s="1370"/>
      <c r="AP45" s="1322"/>
      <c r="AQ45" s="1326"/>
      <c r="AR45" s="1322"/>
      <c r="AS45" s="491" t="str">
        <f t="shared" ref="AS45" si="78">IF(AU42="","",IF(OR(T42="",AND(M45="ベア加算なし",OR(T42="新加算Ⅰ",T42="新加算Ⅱ",T42="新加算Ⅲ",T42="新加算Ⅳ"),AM42=""),AND(OR(T42="新加算Ⅰ",T42="新加算Ⅱ",T42="新加算Ⅲ",T42="新加算Ⅳ",T42="新加算Ⅴ（１）",T42="新加算Ⅴ（２）",T42="新加算Ⅴ（３）",T42="新加算Ⅴ（４）",T42="新加算Ⅴ（５）",T42="新加算Ⅴ（６）",T42="新加算Ⅴ（８）",T42="新加算Ⅴ（11）"),AN42=""),AND(OR(T42="新加算Ⅴ（７）",T42="新加算Ⅴ（９）",T42="新加算Ⅴ（10）",T42="新加算Ⅴ（12）",T42="新加算Ⅴ（13）",T42="新加算Ⅴ（14）"),AO42=""),AND(OR(T42="新加算Ⅰ",T42="新加算Ⅱ",T42="新加算Ⅲ",T42="新加算Ⅴ（１）",T42="新加算Ⅴ（３）",T42="新加算Ⅴ（８）"),AP42=""),AND(OR(T42="新加算Ⅰ",T42="新加算Ⅱ",T42="新加算Ⅴ（１）",T42="新加算Ⅴ（２）",T42="新加算Ⅴ（３）",T42="新加算Ⅴ（４）",T42="新加算Ⅴ（５）",T42="新加算Ⅴ（６）",T42="新加算Ⅴ（７）",T42="新加算Ⅴ（９）",T42="新加算Ⅴ（10）",T42="新加算Ⅴ（12）"),AQ42=""),AND(OR(T42="新加算Ⅰ",T42="新加算Ⅴ（１）",T42="新加算Ⅴ（２）",T42="新加算Ⅴ（５）",T42="新加算Ⅴ（７）",T42="新加算Ⅴ（10）"),AR42="")),"！記入が必要な欄（ピンク色のセル）に空欄があります。空欄を埋めてください。",""))</f>
        <v/>
      </c>
      <c r="AT45" s="557"/>
      <c r="AU45" s="1311"/>
      <c r="AV45" s="558" t="str">
        <f>IF('別紙様式2-2（４・５月分）'!N37="","",'別紙様式2-2（４・５月分）'!N37)</f>
        <v/>
      </c>
      <c r="AW45" s="1313"/>
      <c r="AX45" s="87"/>
      <c r="AY45" s="87"/>
      <c r="AZ45" s="87"/>
      <c r="BA45" s="87"/>
      <c r="BB45" s="87"/>
      <c r="BC45" s="87"/>
      <c r="BD45" s="87"/>
      <c r="BE45" s="87"/>
      <c r="BF45" s="87"/>
      <c r="BG45" s="87"/>
      <c r="BH45" s="87"/>
      <c r="BI45" s="87"/>
      <c r="BJ45" s="87"/>
      <c r="BK45" s="453" t="str">
        <f>G42</f>
        <v/>
      </c>
    </row>
    <row r="46" spans="1:63" ht="30" customHeight="1">
      <c r="A46" s="1274">
        <v>9</v>
      </c>
      <c r="B46" s="1240" t="str">
        <f>IF(基本情報入力シート!C62="","",基本情報入力シート!C62)</f>
        <v/>
      </c>
      <c r="C46" s="1241"/>
      <c r="D46" s="1241"/>
      <c r="E46" s="1241"/>
      <c r="F46" s="1242"/>
      <c r="G46" s="1259" t="str">
        <f>IF(基本情報入力シート!M62="","",基本情報入力シート!M62)</f>
        <v/>
      </c>
      <c r="H46" s="1259" t="str">
        <f>IF(基本情報入力シート!R62="","",基本情報入力シート!R62)</f>
        <v/>
      </c>
      <c r="I46" s="1259" t="str">
        <f>IF(基本情報入力シート!W62="","",基本情報入力シート!W62)</f>
        <v/>
      </c>
      <c r="J46" s="1422" t="str">
        <f>IF(基本情報入力シート!X62="","",基本情報入力シート!X62)</f>
        <v/>
      </c>
      <c r="K46" s="1259" t="str">
        <f>IF(基本情報入力シート!Y62="","",基本情報入力シート!Y62)</f>
        <v/>
      </c>
      <c r="L46" s="1283" t="str">
        <f>IF(基本情報入力シート!AB62="","",基本情報入力シート!AB62)</f>
        <v/>
      </c>
      <c r="M46" s="553" t="str">
        <f>IF('別紙様式2-2（４・５月分）'!P38="","",'別紙様式2-2（４・５月分）'!P38)</f>
        <v/>
      </c>
      <c r="N46" s="1399" t="str">
        <f>IF(SUM('別紙様式2-2（４・５月分）'!Q38:Q40)=0,"",SUM('別紙様式2-2（４・５月分）'!Q38:Q40))</f>
        <v/>
      </c>
      <c r="O46" s="1403" t="str">
        <f>IFERROR(VLOOKUP('別紙様式2-2（４・５月分）'!AQ38,【参考】数式用!$AR$5:$AS$22,2,FALSE),"")</f>
        <v/>
      </c>
      <c r="P46" s="1404"/>
      <c r="Q46" s="1405"/>
      <c r="R46" s="1409" t="str">
        <f>IFERROR(VLOOKUP(K46,【参考】数式用!$A$5:$AB$37,MATCH(O46,【参考】数式用!$B$4:$AB$4,0)+1,0),"")</f>
        <v/>
      </c>
      <c r="S46" s="1411" t="s">
        <v>2021</v>
      </c>
      <c r="T46" s="1413"/>
      <c r="U46" s="1415" t="str">
        <f>IFERROR(VLOOKUP(K46,【参考】数式用!$A$5:$AB$37,MATCH(T46,【参考】数式用!$B$4:$AB$4,0)+1,0),"")</f>
        <v/>
      </c>
      <c r="V46" s="1417" t="s">
        <v>15</v>
      </c>
      <c r="W46" s="1355">
        <v>6</v>
      </c>
      <c r="X46" s="1357" t="s">
        <v>10</v>
      </c>
      <c r="Y46" s="1355">
        <v>6</v>
      </c>
      <c r="Z46" s="1357" t="s">
        <v>38</v>
      </c>
      <c r="AA46" s="1355">
        <v>7</v>
      </c>
      <c r="AB46" s="1357" t="s">
        <v>10</v>
      </c>
      <c r="AC46" s="1355">
        <v>3</v>
      </c>
      <c r="AD46" s="1357" t="s">
        <v>13</v>
      </c>
      <c r="AE46" s="1357" t="s">
        <v>20</v>
      </c>
      <c r="AF46" s="1357">
        <f>IF(W46&gt;=1,(AA46*12+AC46)-(W46*12+Y46)+1,"")</f>
        <v>10</v>
      </c>
      <c r="AG46" s="1359" t="s">
        <v>33</v>
      </c>
      <c r="AH46" s="1361" t="str">
        <f t="shared" ref="AH46" si="79">IFERROR(ROUNDDOWN(ROUND(L46*U46,0),0)*AF46,"")</f>
        <v/>
      </c>
      <c r="AI46" s="1363" t="str">
        <f t="shared" ref="AI46" si="80">IFERROR(ROUNDDOWN(ROUND((L46*(U46-AW46)),0),0)*AF46,"")</f>
        <v/>
      </c>
      <c r="AJ46" s="1365">
        <f>IFERROR(IF(OR(M46="",M47="",M49=""),0,ROUNDDOWN(ROUNDDOWN(ROUND(L46*VLOOKUP(K46,【参考】数式用!$A$5:$AB$37,MATCH("新加算Ⅳ",【参考】数式用!$B$4:$AB$4,0)+1,0),0),0)*AF46*0.5,0)),"")</f>
        <v>0</v>
      </c>
      <c r="AK46" s="1349"/>
      <c r="AL46" s="1353">
        <f>IFERROR(IF(OR(M49="ベア加算",M49=""),0, IF(OR(T46="新加算Ⅰ",T46="新加算Ⅱ",T46="新加算Ⅲ",T46="新加算Ⅳ"),ROUNDDOWN(ROUND(L46*VLOOKUP(K46,【参考】数式用!$A$5:$I$37,MATCH("ベア加算",【参考】数式用!$B$4:$I$4,0)+1,0),0),0)*AF46,0)),"")</f>
        <v>0</v>
      </c>
      <c r="AM46" s="1339"/>
      <c r="AN46" s="1345"/>
      <c r="AO46" s="1341"/>
      <c r="AP46" s="1341"/>
      <c r="AQ46" s="1343"/>
      <c r="AR46" s="1323"/>
      <c r="AS46" s="466" t="str">
        <f t="shared" ref="AS46" si="81">IF(AU46="","",IF(U46&lt;N46,"！加算の要件上は問題ありませんが、令和６年４・５月と比較して令和６年６月に加算率が下がる計画になっています。",""))</f>
        <v/>
      </c>
      <c r="AT46" s="557"/>
      <c r="AU46" s="1311" t="str">
        <f>IF(K46&lt;&gt;"","V列に色付け","")</f>
        <v/>
      </c>
      <c r="AV46" s="558" t="str">
        <f>IF('別紙様式2-2（４・５月分）'!N38="","",'別紙様式2-2（４・５月分）'!N38)</f>
        <v/>
      </c>
      <c r="AW46" s="1313" t="str">
        <f>IF(SUM('別紙様式2-2（４・５月分）'!O38:O40)=0,"",SUM('別紙様式2-2（４・５月分）'!O38:O40))</f>
        <v/>
      </c>
      <c r="AX46" s="1314" t="str">
        <f>IFERROR(VLOOKUP(K46,【参考】数式用!$AH$2:$AI$34,2,FALSE),"")</f>
        <v/>
      </c>
      <c r="AY46" s="1230" t="s">
        <v>1959</v>
      </c>
      <c r="AZ46" s="1230" t="s">
        <v>1960</v>
      </c>
      <c r="BA46" s="1230" t="s">
        <v>1961</v>
      </c>
      <c r="BB46" s="1230" t="s">
        <v>1962</v>
      </c>
      <c r="BC46" s="1230" t="str">
        <f>IF(AND(O46&lt;&gt;"新加算Ⅰ",O46&lt;&gt;"新加算Ⅱ",O46&lt;&gt;"新加算Ⅲ",O46&lt;&gt;"新加算Ⅳ"),O46,IF(P48&lt;&gt;"",P48,""))</f>
        <v/>
      </c>
      <c r="BD46" s="1230"/>
      <c r="BE46" s="1230" t="str">
        <f t="shared" ref="BE46" si="82">IF(AL46&lt;&gt;0,IF(AM46="○","入力済","未入力"),"")</f>
        <v/>
      </c>
      <c r="BF46" s="1230" t="str">
        <f>IF(OR(T46="新加算Ⅰ",T46="新加算Ⅱ",T46="新加算Ⅲ",T46="新加算Ⅳ",T46="新加算Ⅴ（１）",T46="新加算Ⅴ（２）",T46="新加算Ⅴ（３）",T46="新加算ⅠⅤ（４）",T46="新加算Ⅴ（５）",T46="新加算Ⅴ（６）",T46="新加算Ⅴ（８）",T46="新加算Ⅴ（11）"),IF(OR(AN46="○",AN46="令和６年度中に満たす"),"入力済","未入力"),"")</f>
        <v/>
      </c>
      <c r="BG46" s="1230" t="str">
        <f>IF(OR(T46="新加算Ⅴ（７）",T46="新加算Ⅴ（９）",T46="新加算Ⅴ（10）",T46="新加算Ⅴ（12）",T46="新加算Ⅴ（13）",T46="新加算Ⅴ（14）"),IF(OR(AO46="○",AO46="令和６年度中に満たす"),"入力済","未入力"),"")</f>
        <v/>
      </c>
      <c r="BH46" s="1331" t="str">
        <f t="shared" ref="BH46" si="83">IF(OR(T46="新加算Ⅰ",T46="新加算Ⅱ",T46="新加算Ⅲ",T46="新加算Ⅴ（１）",T46="新加算Ⅴ（３）",T46="新加算Ⅴ（８）"),IF(OR(AP46="○",AP46="令和６年度中に満たす"),"入力済","未入力"),"")</f>
        <v/>
      </c>
      <c r="BI46" s="1333" t="str">
        <f t="shared" ref="BI46" si="84">IF(OR(T46="新加算Ⅰ",T46="新加算Ⅱ",T46="新加算Ⅴ（１）",T46="新加算Ⅴ（２）",T46="新加算Ⅴ（３）",T46="新加算Ⅴ（４）",T46="新加算Ⅴ（５）",T46="新加算Ⅴ（６）",T46="新加算Ⅴ（７）",T46="新加算Ⅴ（９）",T46="新加算Ⅴ（10）",T46="新加算Ⅴ（12）"),1,"")</f>
        <v/>
      </c>
      <c r="BJ46" s="1311" t="str">
        <f>IF(OR(T46="新加算Ⅰ",T46="新加算Ⅴ（１）",T46="新加算Ⅴ（２）",T46="新加算Ⅴ（５）",T46="新加算Ⅴ（７）",T46="新加算Ⅴ（10）"),IF(AR46="","未入力","入力済"),"")</f>
        <v/>
      </c>
      <c r="BK46" s="453" t="str">
        <f>G46</f>
        <v/>
      </c>
    </row>
    <row r="47" spans="1:63" ht="15" customHeight="1">
      <c r="A47" s="1275"/>
      <c r="B47" s="1243"/>
      <c r="C47" s="1244"/>
      <c r="D47" s="1244"/>
      <c r="E47" s="1244"/>
      <c r="F47" s="1245"/>
      <c r="G47" s="1260"/>
      <c r="H47" s="1260"/>
      <c r="I47" s="1260"/>
      <c r="J47" s="1423"/>
      <c r="K47" s="1260"/>
      <c r="L47" s="1284"/>
      <c r="M47" s="1379" t="str">
        <f>IF('別紙様式2-2（４・５月分）'!P39="","",'別紙様式2-2（４・５月分）'!P39)</f>
        <v/>
      </c>
      <c r="N47" s="1400"/>
      <c r="O47" s="1406"/>
      <c r="P47" s="1407"/>
      <c r="Q47" s="1408"/>
      <c r="R47" s="1410"/>
      <c r="S47" s="1412"/>
      <c r="T47" s="1414"/>
      <c r="U47" s="1416"/>
      <c r="V47" s="1418"/>
      <c r="W47" s="1356"/>
      <c r="X47" s="1358"/>
      <c r="Y47" s="1356"/>
      <c r="Z47" s="1358"/>
      <c r="AA47" s="1356"/>
      <c r="AB47" s="1358"/>
      <c r="AC47" s="1356"/>
      <c r="AD47" s="1358"/>
      <c r="AE47" s="1358"/>
      <c r="AF47" s="1358"/>
      <c r="AG47" s="1360"/>
      <c r="AH47" s="1362"/>
      <c r="AI47" s="1364"/>
      <c r="AJ47" s="1366"/>
      <c r="AK47" s="1350"/>
      <c r="AL47" s="1354"/>
      <c r="AM47" s="1340"/>
      <c r="AN47" s="1346"/>
      <c r="AO47" s="1342"/>
      <c r="AP47" s="1342"/>
      <c r="AQ47" s="1344"/>
      <c r="AR47" s="1324"/>
      <c r="AS47" s="1310" t="str">
        <f t="shared" ref="AS47" si="85">IF(AU46="","",IF(AF46&gt;10,"！令和６年度の新加算の「算定対象月」が10か月を超えています。標準的な「算定対象月」は令和６年６月から令和７年３月です。",IF(OR(AA46&lt;&gt;7,AC46&lt;&gt;3),"！算定期間の終わりが令和７年３月になっていません。区分変更を行う場合は、別紙様式2-4に記入してください。","")))</f>
        <v/>
      </c>
      <c r="AT47" s="557"/>
      <c r="AU47" s="1311"/>
      <c r="AV47" s="1312" t="str">
        <f>IF('別紙様式2-2（４・５月分）'!N39="","",'別紙様式2-2（４・５月分）'!N39)</f>
        <v/>
      </c>
      <c r="AW47" s="1313"/>
      <c r="AX47" s="1314"/>
      <c r="AY47" s="1230"/>
      <c r="AZ47" s="1230"/>
      <c r="BA47" s="1230"/>
      <c r="BB47" s="1230"/>
      <c r="BC47" s="1230"/>
      <c r="BD47" s="1230"/>
      <c r="BE47" s="1230"/>
      <c r="BF47" s="1230"/>
      <c r="BG47" s="1230"/>
      <c r="BH47" s="1332"/>
      <c r="BI47" s="1334"/>
      <c r="BJ47" s="1311"/>
      <c r="BK47" s="453" t="str">
        <f>G46</f>
        <v/>
      </c>
    </row>
    <row r="48" spans="1:63" ht="15" customHeight="1">
      <c r="A48" s="1303"/>
      <c r="B48" s="1243"/>
      <c r="C48" s="1244"/>
      <c r="D48" s="1244"/>
      <c r="E48" s="1244"/>
      <c r="F48" s="1245"/>
      <c r="G48" s="1260"/>
      <c r="H48" s="1260"/>
      <c r="I48" s="1260"/>
      <c r="J48" s="1423"/>
      <c r="K48" s="1260"/>
      <c r="L48" s="1284"/>
      <c r="M48" s="1380"/>
      <c r="N48" s="1401"/>
      <c r="O48" s="1381" t="s">
        <v>2025</v>
      </c>
      <c r="P48" s="1383" t="str">
        <f>IFERROR(VLOOKUP('別紙様式2-2（４・５月分）'!AQ38,【参考】数式用!$AR$5:$AT$22,3,FALSE),"")</f>
        <v/>
      </c>
      <c r="Q48" s="1385" t="s">
        <v>2036</v>
      </c>
      <c r="R48" s="1387" t="str">
        <f>IFERROR(VLOOKUP(K46,【参考】数式用!$A$5:$AB$37,MATCH(P48,【参考】数式用!$B$4:$AB$4,0)+1,0),"")</f>
        <v/>
      </c>
      <c r="S48" s="1389" t="s">
        <v>161</v>
      </c>
      <c r="T48" s="1391"/>
      <c r="U48" s="1393" t="str">
        <f>IFERROR(VLOOKUP(K46,【参考】数式用!$A$5:$AB$37,MATCH(T48,【参考】数式用!$B$4:$AB$4,0)+1,0),"")</f>
        <v/>
      </c>
      <c r="V48" s="1395" t="s">
        <v>15</v>
      </c>
      <c r="W48" s="1397">
        <v>7</v>
      </c>
      <c r="X48" s="1371" t="s">
        <v>10</v>
      </c>
      <c r="Y48" s="1397">
        <v>4</v>
      </c>
      <c r="Z48" s="1371" t="s">
        <v>38</v>
      </c>
      <c r="AA48" s="1397">
        <v>8</v>
      </c>
      <c r="AB48" s="1371" t="s">
        <v>10</v>
      </c>
      <c r="AC48" s="1397">
        <v>3</v>
      </c>
      <c r="AD48" s="1371" t="s">
        <v>13</v>
      </c>
      <c r="AE48" s="1371" t="s">
        <v>20</v>
      </c>
      <c r="AF48" s="1371">
        <f>IF(W48&gt;=1,(AA48*12+AC48)-(W48*12+Y48)+1,"")</f>
        <v>12</v>
      </c>
      <c r="AG48" s="1367" t="s">
        <v>33</v>
      </c>
      <c r="AH48" s="1373" t="str">
        <f t="shared" ref="AH48" si="86">IFERROR(ROUNDDOWN(ROUND(L46*U48,0),0)*AF48,"")</f>
        <v/>
      </c>
      <c r="AI48" s="1375" t="str">
        <f t="shared" ref="AI48" si="87">IFERROR(ROUNDDOWN(ROUND((L46*(U48-AW46)),0),0)*AF48,"")</f>
        <v/>
      </c>
      <c r="AJ48" s="1377">
        <f>IFERROR(IF(OR(M46="",M47="",M49=""),0,ROUNDDOWN(ROUNDDOWN(ROUND(L46*VLOOKUP(K46,【参考】数式用!$A$5:$AB$37,MATCH("新加算Ⅳ",【参考】数式用!$B$4:$AB$4,0)+1,0),0),0)*AF48*0.5,0)),"")</f>
        <v>0</v>
      </c>
      <c r="AK48" s="1347" t="str">
        <f t="shared" ref="AK48" si="88">IF(T48&lt;&gt;"","新規に適用","")</f>
        <v/>
      </c>
      <c r="AL48" s="1351">
        <f>IFERROR(IF(OR(M49="ベア加算",M49=""),0, IF(OR(T46="新加算Ⅰ",T46="新加算Ⅱ",T46="新加算Ⅲ",T46="新加算Ⅳ"),0,ROUNDDOWN(ROUND(L46*VLOOKUP(K46,【参考】数式用!$A$5:$I$37,MATCH("ベア加算",【参考】数式用!$B$4:$I$4,0)+1,0),0),0)*AF48)),"")</f>
        <v>0</v>
      </c>
      <c r="AM48" s="1321" t="str">
        <f>IF(AND(T48&lt;&gt;"",AM46=""),"新規に適用",IF(AND(T48&lt;&gt;"",AM46&lt;&gt;""),"継続で適用",""))</f>
        <v/>
      </c>
      <c r="AN48" s="1321" t="str">
        <f>IF(AND(T48&lt;&gt;"",AN46=""),"新規に適用",IF(AND(T48&lt;&gt;"",AN46&lt;&gt;""),"継続で適用",""))</f>
        <v/>
      </c>
      <c r="AO48" s="1369"/>
      <c r="AP48" s="1321" t="str">
        <f>IF(AND(T48&lt;&gt;"",AP46=""),"新規に適用",IF(AND(T48&lt;&gt;"",AP46&lt;&gt;""),"継続で適用",""))</f>
        <v/>
      </c>
      <c r="AQ48" s="1325" t="str">
        <f t="shared" si="66"/>
        <v/>
      </c>
      <c r="AR48" s="1321" t="str">
        <f>IF(AND(T48&lt;&gt;"",AR46=""),"新規に適用",IF(AND(T48&lt;&gt;"",AR46&lt;&gt;""),"継続で適用",""))</f>
        <v/>
      </c>
      <c r="AS48" s="1310"/>
      <c r="AT48" s="557"/>
      <c r="AU48" s="1311" t="str">
        <f>IF(K46&lt;&gt;"","V列に色付け","")</f>
        <v/>
      </c>
      <c r="AV48" s="1312"/>
      <c r="AW48" s="1313"/>
      <c r="AX48" s="87"/>
      <c r="AY48" s="87"/>
      <c r="AZ48" s="87"/>
      <c r="BA48" s="87"/>
      <c r="BB48" s="87"/>
      <c r="BC48" s="87"/>
      <c r="BD48" s="87"/>
      <c r="BE48" s="87"/>
      <c r="BF48" s="87"/>
      <c r="BG48" s="87"/>
      <c r="BH48" s="87"/>
      <c r="BI48" s="87"/>
      <c r="BJ48" s="87"/>
      <c r="BK48" s="453" t="str">
        <f>G46</f>
        <v/>
      </c>
    </row>
    <row r="49" spans="1:63" ht="30" customHeight="1" thickBot="1">
      <c r="A49" s="1276"/>
      <c r="B49" s="1419"/>
      <c r="C49" s="1420"/>
      <c r="D49" s="1420"/>
      <c r="E49" s="1420"/>
      <c r="F49" s="1421"/>
      <c r="G49" s="1261"/>
      <c r="H49" s="1261"/>
      <c r="I49" s="1261"/>
      <c r="J49" s="1424"/>
      <c r="K49" s="1261"/>
      <c r="L49" s="1285"/>
      <c r="M49" s="556" t="str">
        <f>IF('別紙様式2-2（４・５月分）'!P40="","",'別紙様式2-2（４・５月分）'!P40)</f>
        <v/>
      </c>
      <c r="N49" s="1402"/>
      <c r="O49" s="1382"/>
      <c r="P49" s="1384"/>
      <c r="Q49" s="1386"/>
      <c r="R49" s="1388"/>
      <c r="S49" s="1390"/>
      <c r="T49" s="1392"/>
      <c r="U49" s="1394"/>
      <c r="V49" s="1396"/>
      <c r="W49" s="1398"/>
      <c r="X49" s="1372"/>
      <c r="Y49" s="1398"/>
      <c r="Z49" s="1372"/>
      <c r="AA49" s="1398"/>
      <c r="AB49" s="1372"/>
      <c r="AC49" s="1398"/>
      <c r="AD49" s="1372"/>
      <c r="AE49" s="1372"/>
      <c r="AF49" s="1372"/>
      <c r="AG49" s="1368"/>
      <c r="AH49" s="1374"/>
      <c r="AI49" s="1376"/>
      <c r="AJ49" s="1378"/>
      <c r="AK49" s="1348"/>
      <c r="AL49" s="1352"/>
      <c r="AM49" s="1322"/>
      <c r="AN49" s="1322"/>
      <c r="AO49" s="1370"/>
      <c r="AP49" s="1322"/>
      <c r="AQ49" s="1326"/>
      <c r="AR49" s="1322"/>
      <c r="AS49" s="491" t="str">
        <f t="shared" ref="AS49" si="89">IF(AU46="","",IF(OR(T46="",AND(M49="ベア加算なし",OR(T46="新加算Ⅰ",T46="新加算Ⅱ",T46="新加算Ⅲ",T46="新加算Ⅳ"),AM46=""),AND(OR(T46="新加算Ⅰ",T46="新加算Ⅱ",T46="新加算Ⅲ",T46="新加算Ⅳ",T46="新加算Ⅴ（１）",T46="新加算Ⅴ（２）",T46="新加算Ⅴ（３）",T46="新加算Ⅴ（４）",T46="新加算Ⅴ（５）",T46="新加算Ⅴ（６）",T46="新加算Ⅴ（８）",T46="新加算Ⅴ（11）"),AN46=""),AND(OR(T46="新加算Ⅴ（７）",T46="新加算Ⅴ（９）",T46="新加算Ⅴ（10）",T46="新加算Ⅴ（12）",T46="新加算Ⅴ（13）",T46="新加算Ⅴ（14）"),AO46=""),AND(OR(T46="新加算Ⅰ",T46="新加算Ⅱ",T46="新加算Ⅲ",T46="新加算Ⅴ（１）",T46="新加算Ⅴ（３）",T46="新加算Ⅴ（８）"),AP46=""),AND(OR(T46="新加算Ⅰ",T46="新加算Ⅱ",T46="新加算Ⅴ（１）",T46="新加算Ⅴ（２）",T46="新加算Ⅴ（３）",T46="新加算Ⅴ（４）",T46="新加算Ⅴ（５）",T46="新加算Ⅴ（６）",T46="新加算Ⅴ（７）",T46="新加算Ⅴ（９）",T46="新加算Ⅴ（10）",T46="新加算Ⅴ（12）"),AQ46=""),AND(OR(T46="新加算Ⅰ",T46="新加算Ⅴ（１）",T46="新加算Ⅴ（２）",T46="新加算Ⅴ（５）",T46="新加算Ⅴ（７）",T46="新加算Ⅴ（10）"),AR46="")),"！記入が必要な欄（ピンク色のセル）に空欄があります。空欄を埋めてください。",""))</f>
        <v/>
      </c>
      <c r="AT49" s="557"/>
      <c r="AU49" s="1311"/>
      <c r="AV49" s="558" t="str">
        <f>IF('別紙様式2-2（４・５月分）'!N40="","",'別紙様式2-2（４・５月分）'!N40)</f>
        <v/>
      </c>
      <c r="AW49" s="1313"/>
      <c r="AX49" s="87"/>
      <c r="AY49" s="87"/>
      <c r="AZ49" s="87"/>
      <c r="BA49" s="87"/>
      <c r="BB49" s="87"/>
      <c r="BC49" s="87"/>
      <c r="BD49" s="87"/>
      <c r="BE49" s="87"/>
      <c r="BF49" s="87"/>
      <c r="BG49" s="87"/>
      <c r="BH49" s="87"/>
      <c r="BI49" s="87"/>
      <c r="BJ49" s="87"/>
      <c r="BK49" s="453" t="str">
        <f>G46</f>
        <v/>
      </c>
    </row>
    <row r="50" spans="1:63" ht="30" customHeight="1">
      <c r="A50" s="1274">
        <v>10</v>
      </c>
      <c r="B50" s="1240" t="str">
        <f>IF(基本情報入力シート!C63="","",基本情報入力シート!C63)</f>
        <v/>
      </c>
      <c r="C50" s="1241"/>
      <c r="D50" s="1241"/>
      <c r="E50" s="1241"/>
      <c r="F50" s="1242"/>
      <c r="G50" s="1259" t="str">
        <f>IF(基本情報入力シート!M63="","",基本情報入力シート!M63)</f>
        <v/>
      </c>
      <c r="H50" s="1259" t="str">
        <f>IF(基本情報入力シート!R63="","",基本情報入力シート!R63)</f>
        <v/>
      </c>
      <c r="I50" s="1259" t="str">
        <f>IF(基本情報入力シート!W63="","",基本情報入力シート!W63)</f>
        <v/>
      </c>
      <c r="J50" s="1422" t="str">
        <f>IF(基本情報入力シート!X63="","",基本情報入力シート!X63)</f>
        <v/>
      </c>
      <c r="K50" s="1259" t="str">
        <f>IF(基本情報入力シート!Y63="","",基本情報入力シート!Y63)</f>
        <v/>
      </c>
      <c r="L50" s="1283" t="str">
        <f>IF(基本情報入力シート!AB63="","",基本情報入力シート!AB63)</f>
        <v/>
      </c>
      <c r="M50" s="553" t="str">
        <f>IF('別紙様式2-2（４・５月分）'!P41="","",'別紙様式2-2（４・５月分）'!P41)</f>
        <v/>
      </c>
      <c r="N50" s="1399" t="str">
        <f>IF(SUM('別紙様式2-2（４・５月分）'!Q41:Q43)=0,"",SUM('別紙様式2-2（４・５月分）'!Q41:Q43))</f>
        <v/>
      </c>
      <c r="O50" s="1403" t="str">
        <f>IFERROR(VLOOKUP('別紙様式2-2（４・５月分）'!AQ41,【参考】数式用!$AR$5:$AS$22,2,FALSE),"")</f>
        <v/>
      </c>
      <c r="P50" s="1404"/>
      <c r="Q50" s="1405"/>
      <c r="R50" s="1409" t="str">
        <f>IFERROR(VLOOKUP(K50,【参考】数式用!$A$5:$AB$37,MATCH(O50,【参考】数式用!$B$4:$AB$4,0)+1,0),"")</f>
        <v/>
      </c>
      <c r="S50" s="1411" t="s">
        <v>2021</v>
      </c>
      <c r="T50" s="1413"/>
      <c r="U50" s="1415" t="str">
        <f>IFERROR(VLOOKUP(K50,【参考】数式用!$A$5:$AB$37,MATCH(T50,【参考】数式用!$B$4:$AB$4,0)+1,0),"")</f>
        <v/>
      </c>
      <c r="V50" s="1417" t="s">
        <v>15</v>
      </c>
      <c r="W50" s="1355">
        <v>6</v>
      </c>
      <c r="X50" s="1357" t="s">
        <v>10</v>
      </c>
      <c r="Y50" s="1355">
        <v>6</v>
      </c>
      <c r="Z50" s="1357" t="s">
        <v>38</v>
      </c>
      <c r="AA50" s="1355">
        <v>7</v>
      </c>
      <c r="AB50" s="1357" t="s">
        <v>10</v>
      </c>
      <c r="AC50" s="1355">
        <v>3</v>
      </c>
      <c r="AD50" s="1357" t="s">
        <v>13</v>
      </c>
      <c r="AE50" s="1357" t="s">
        <v>20</v>
      </c>
      <c r="AF50" s="1357">
        <f>IF(W50&gt;=1,(AA50*12+AC50)-(W50*12+Y50)+1,"")</f>
        <v>10</v>
      </c>
      <c r="AG50" s="1359" t="s">
        <v>33</v>
      </c>
      <c r="AH50" s="1361" t="str">
        <f t="shared" ref="AH50" si="90">IFERROR(ROUNDDOWN(ROUND(L50*U50,0),0)*AF50,"")</f>
        <v/>
      </c>
      <c r="AI50" s="1363" t="str">
        <f t="shared" ref="AI50" si="91">IFERROR(ROUNDDOWN(ROUND((L50*(U50-AW50)),0),0)*AF50,"")</f>
        <v/>
      </c>
      <c r="AJ50" s="1365">
        <f>IFERROR(IF(OR(M50="",M51="",M53=""),0,ROUNDDOWN(ROUNDDOWN(ROUND(L50*VLOOKUP(K50,【参考】数式用!$A$5:$AB$37,MATCH("新加算Ⅳ",【参考】数式用!$B$4:$AB$4,0)+1,0),0),0)*AF50*0.5,0)),"")</f>
        <v>0</v>
      </c>
      <c r="AK50" s="1349"/>
      <c r="AL50" s="1353">
        <f>IFERROR(IF(OR(M53="ベア加算",M53=""),0, IF(OR(T50="新加算Ⅰ",T50="新加算Ⅱ",T50="新加算Ⅲ",T50="新加算Ⅳ"),ROUNDDOWN(ROUND(L50*VLOOKUP(K50,【参考】数式用!$A$5:$I$37,MATCH("ベア加算",【参考】数式用!$B$4:$I$4,0)+1,0),0),0)*AF50,0)),"")</f>
        <v>0</v>
      </c>
      <c r="AM50" s="1339"/>
      <c r="AN50" s="1345"/>
      <c r="AO50" s="1341"/>
      <c r="AP50" s="1341"/>
      <c r="AQ50" s="1343"/>
      <c r="AR50" s="1323"/>
      <c r="AS50" s="466" t="str">
        <f t="shared" ref="AS50" si="92">IF(AU50="","",IF(U50&lt;N50,"！加算の要件上は問題ありませんが、令和６年４・５月と比較して令和６年６月に加算率が下がる計画になっています。",""))</f>
        <v/>
      </c>
      <c r="AT50" s="557"/>
      <c r="AU50" s="1311" t="str">
        <f>IF(K50&lt;&gt;"","V列に色付け","")</f>
        <v/>
      </c>
      <c r="AV50" s="558" t="str">
        <f>IF('別紙様式2-2（４・５月分）'!N41="","",'別紙様式2-2（４・５月分）'!N41)</f>
        <v/>
      </c>
      <c r="AW50" s="1313" t="str">
        <f>IF(SUM('別紙様式2-2（４・５月分）'!O41:O43)=0,"",SUM('別紙様式2-2（４・５月分）'!O41:O43))</f>
        <v/>
      </c>
      <c r="AX50" s="1314" t="str">
        <f>IFERROR(VLOOKUP(K50,【参考】数式用!$AH$2:$AI$34,2,FALSE),"")</f>
        <v/>
      </c>
      <c r="AY50" s="1230" t="s">
        <v>1959</v>
      </c>
      <c r="AZ50" s="1230" t="s">
        <v>1960</v>
      </c>
      <c r="BA50" s="1230" t="s">
        <v>1961</v>
      </c>
      <c r="BB50" s="1230" t="s">
        <v>1962</v>
      </c>
      <c r="BC50" s="1230" t="str">
        <f>IF(AND(O50&lt;&gt;"新加算Ⅰ",O50&lt;&gt;"新加算Ⅱ",O50&lt;&gt;"新加算Ⅲ",O50&lt;&gt;"新加算Ⅳ"),O50,IF(P52&lt;&gt;"",P52,""))</f>
        <v/>
      </c>
      <c r="BD50" s="1230"/>
      <c r="BE50" s="1230" t="str">
        <f t="shared" ref="BE50" si="93">IF(AL50&lt;&gt;0,IF(AM50="○","入力済","未入力"),"")</f>
        <v/>
      </c>
      <c r="BF50" s="1230" t="str">
        <f>IF(OR(T50="新加算Ⅰ",T50="新加算Ⅱ",T50="新加算Ⅲ",T50="新加算Ⅳ",T50="新加算Ⅴ（１）",T50="新加算Ⅴ（２）",T50="新加算Ⅴ（３）",T50="新加算ⅠⅤ（４）",T50="新加算Ⅴ（５）",T50="新加算Ⅴ（６）",T50="新加算Ⅴ（８）",T50="新加算Ⅴ（11）"),IF(OR(AN50="○",AN50="令和６年度中に満たす"),"入力済","未入力"),"")</f>
        <v/>
      </c>
      <c r="BG50" s="1230" t="str">
        <f>IF(OR(T50="新加算Ⅴ（７）",T50="新加算Ⅴ（９）",T50="新加算Ⅴ（10）",T50="新加算Ⅴ（12）",T50="新加算Ⅴ（13）",T50="新加算Ⅴ（14）"),IF(OR(AO50="○",AO50="令和６年度中に満たす"),"入力済","未入力"),"")</f>
        <v/>
      </c>
      <c r="BH50" s="1331" t="str">
        <f t="shared" ref="BH50" si="94">IF(OR(T50="新加算Ⅰ",T50="新加算Ⅱ",T50="新加算Ⅲ",T50="新加算Ⅴ（１）",T50="新加算Ⅴ（３）",T50="新加算Ⅴ（８）"),IF(OR(AP50="○",AP50="令和６年度中に満たす"),"入力済","未入力"),"")</f>
        <v/>
      </c>
      <c r="BI50" s="1333" t="str">
        <f t="shared" ref="BI50" si="95">IF(OR(T50="新加算Ⅰ",T50="新加算Ⅱ",T50="新加算Ⅴ（１）",T50="新加算Ⅴ（２）",T50="新加算Ⅴ（３）",T50="新加算Ⅴ（４）",T50="新加算Ⅴ（５）",T50="新加算Ⅴ（６）",T50="新加算Ⅴ（７）",T50="新加算Ⅴ（９）",T50="新加算Ⅴ（10）",T50="新加算Ⅴ（12）"),1,"")</f>
        <v/>
      </c>
      <c r="BJ50" s="1311" t="str">
        <f>IF(OR(T50="新加算Ⅰ",T50="新加算Ⅴ（１）",T50="新加算Ⅴ（２）",T50="新加算Ⅴ（５）",T50="新加算Ⅴ（７）",T50="新加算Ⅴ（10）"),IF(AR50="","未入力","入力済"),"")</f>
        <v/>
      </c>
      <c r="BK50" s="453" t="str">
        <f>G50</f>
        <v/>
      </c>
    </row>
    <row r="51" spans="1:63" ht="15" customHeight="1">
      <c r="A51" s="1275"/>
      <c r="B51" s="1243"/>
      <c r="C51" s="1468"/>
      <c r="D51" s="1468"/>
      <c r="E51" s="1468"/>
      <c r="F51" s="1245"/>
      <c r="G51" s="1260"/>
      <c r="H51" s="1260"/>
      <c r="I51" s="1260"/>
      <c r="J51" s="1423"/>
      <c r="K51" s="1260"/>
      <c r="L51" s="1284"/>
      <c r="M51" s="1379" t="str">
        <f>IF('別紙様式2-2（４・５月分）'!P42="","",'別紙様式2-2（４・５月分）'!P42)</f>
        <v/>
      </c>
      <c r="N51" s="1400"/>
      <c r="O51" s="1406"/>
      <c r="P51" s="1407"/>
      <c r="Q51" s="1408"/>
      <c r="R51" s="1410"/>
      <c r="S51" s="1412"/>
      <c r="T51" s="1414"/>
      <c r="U51" s="1416"/>
      <c r="V51" s="1418"/>
      <c r="W51" s="1356"/>
      <c r="X51" s="1358"/>
      <c r="Y51" s="1356"/>
      <c r="Z51" s="1358"/>
      <c r="AA51" s="1356"/>
      <c r="AB51" s="1358"/>
      <c r="AC51" s="1356"/>
      <c r="AD51" s="1358"/>
      <c r="AE51" s="1358"/>
      <c r="AF51" s="1358"/>
      <c r="AG51" s="1360"/>
      <c r="AH51" s="1362"/>
      <c r="AI51" s="1364"/>
      <c r="AJ51" s="1366"/>
      <c r="AK51" s="1350"/>
      <c r="AL51" s="1354"/>
      <c r="AM51" s="1340"/>
      <c r="AN51" s="1346"/>
      <c r="AO51" s="1342"/>
      <c r="AP51" s="1342"/>
      <c r="AQ51" s="1344"/>
      <c r="AR51" s="1324"/>
      <c r="AS51" s="1310" t="str">
        <f t="shared" ref="AS51" si="96">IF(AU50="","",IF(AF50&gt;10,"！令和６年度の新加算の「算定対象月」が10か月を超えています。標準的な「算定対象月」は令和６年６月から令和７年３月です。",IF(OR(AA50&lt;&gt;7,AC50&lt;&gt;3),"！算定期間の終わりが令和７年３月になっていません。区分変更を行う場合は、別紙様式2-4に記入してください。","")))</f>
        <v/>
      </c>
      <c r="AT51" s="557"/>
      <c r="AU51" s="1311"/>
      <c r="AV51" s="1312" t="str">
        <f>IF('別紙様式2-2（４・５月分）'!N42="","",'別紙様式2-2（４・５月分）'!N42)</f>
        <v/>
      </c>
      <c r="AW51" s="1313"/>
      <c r="AX51" s="1314"/>
      <c r="AY51" s="1230"/>
      <c r="AZ51" s="1230"/>
      <c r="BA51" s="1230"/>
      <c r="BB51" s="1230"/>
      <c r="BC51" s="1230"/>
      <c r="BD51" s="1230"/>
      <c r="BE51" s="1230"/>
      <c r="BF51" s="1230"/>
      <c r="BG51" s="1230"/>
      <c r="BH51" s="1332"/>
      <c r="BI51" s="1334"/>
      <c r="BJ51" s="1311"/>
      <c r="BK51" s="453" t="str">
        <f>G50</f>
        <v/>
      </c>
    </row>
    <row r="52" spans="1:63" ht="15" customHeight="1">
      <c r="A52" s="1303"/>
      <c r="B52" s="1243"/>
      <c r="C52" s="1468"/>
      <c r="D52" s="1468"/>
      <c r="E52" s="1468"/>
      <c r="F52" s="1245"/>
      <c r="G52" s="1260"/>
      <c r="H52" s="1260"/>
      <c r="I52" s="1260"/>
      <c r="J52" s="1423"/>
      <c r="K52" s="1260"/>
      <c r="L52" s="1284"/>
      <c r="M52" s="1380"/>
      <c r="N52" s="1401"/>
      <c r="O52" s="1381" t="s">
        <v>2025</v>
      </c>
      <c r="P52" s="1383" t="str">
        <f>IFERROR(VLOOKUP('別紙様式2-2（４・５月分）'!AQ41,【参考】数式用!$AR$5:$AT$22,3,FALSE),"")</f>
        <v/>
      </c>
      <c r="Q52" s="1385" t="s">
        <v>2036</v>
      </c>
      <c r="R52" s="1387" t="str">
        <f>IFERROR(VLOOKUP(K50,【参考】数式用!$A$5:$AB$37,MATCH(P52,【参考】数式用!$B$4:$AB$4,0)+1,0),"")</f>
        <v/>
      </c>
      <c r="S52" s="1389" t="s">
        <v>161</v>
      </c>
      <c r="T52" s="1391"/>
      <c r="U52" s="1393" t="str">
        <f>IFERROR(VLOOKUP(K50,【参考】数式用!$A$5:$AB$37,MATCH(T52,【参考】数式用!$B$4:$AB$4,0)+1,0),"")</f>
        <v/>
      </c>
      <c r="V52" s="1395" t="s">
        <v>15</v>
      </c>
      <c r="W52" s="1397">
        <v>7</v>
      </c>
      <c r="X52" s="1371" t="s">
        <v>10</v>
      </c>
      <c r="Y52" s="1397">
        <v>4</v>
      </c>
      <c r="Z52" s="1371" t="s">
        <v>38</v>
      </c>
      <c r="AA52" s="1397">
        <v>8</v>
      </c>
      <c r="AB52" s="1371" t="s">
        <v>10</v>
      </c>
      <c r="AC52" s="1397">
        <v>3</v>
      </c>
      <c r="AD52" s="1371" t="s">
        <v>13</v>
      </c>
      <c r="AE52" s="1371" t="s">
        <v>20</v>
      </c>
      <c r="AF52" s="1371">
        <f>IF(W52&gt;=1,(AA52*12+AC52)-(W52*12+Y52)+1,"")</f>
        <v>12</v>
      </c>
      <c r="AG52" s="1367" t="s">
        <v>33</v>
      </c>
      <c r="AH52" s="1373" t="str">
        <f t="shared" ref="AH52" si="97">IFERROR(ROUNDDOWN(ROUND(L50*U52,0),0)*AF52,"")</f>
        <v/>
      </c>
      <c r="AI52" s="1375" t="str">
        <f t="shared" ref="AI52" si="98">IFERROR(ROUNDDOWN(ROUND((L50*(U52-AW50)),0),0)*AF52,"")</f>
        <v/>
      </c>
      <c r="AJ52" s="1377">
        <f>IFERROR(IF(OR(M50="",M51="",M53=""),0,ROUNDDOWN(ROUNDDOWN(ROUND(L50*VLOOKUP(K50,【参考】数式用!$A$5:$AB$37,MATCH("新加算Ⅳ",【参考】数式用!$B$4:$AB$4,0)+1,0),0),0)*AF52*0.5,0)),"")</f>
        <v>0</v>
      </c>
      <c r="AK52" s="1347" t="str">
        <f t="shared" ref="AK52" si="99">IF(T52&lt;&gt;"","新規に適用","")</f>
        <v/>
      </c>
      <c r="AL52" s="1351">
        <f>IFERROR(IF(OR(M53="ベア加算",M53=""),0, IF(OR(T50="新加算Ⅰ",T50="新加算Ⅱ",T50="新加算Ⅲ",T50="新加算Ⅳ"),0,ROUNDDOWN(ROUND(L50*VLOOKUP(K50,【参考】数式用!$A$5:$I$37,MATCH("ベア加算",【参考】数式用!$B$4:$I$4,0)+1,0),0),0)*AF52)),"")</f>
        <v>0</v>
      </c>
      <c r="AM52" s="1321" t="str">
        <f>IF(AND(T52&lt;&gt;"",AM50=""),"新規に適用",IF(AND(T52&lt;&gt;"",AM50&lt;&gt;""),"継続で適用",""))</f>
        <v/>
      </c>
      <c r="AN52" s="1321" t="str">
        <f>IF(AND(T52&lt;&gt;"",AN50=""),"新規に適用",IF(AND(T52&lt;&gt;"",AN50&lt;&gt;""),"継続で適用",""))</f>
        <v/>
      </c>
      <c r="AO52" s="1369"/>
      <c r="AP52" s="1321" t="str">
        <f>IF(AND(T52&lt;&gt;"",AP50=""),"新規に適用",IF(AND(T52&lt;&gt;"",AP50&lt;&gt;""),"継続で適用",""))</f>
        <v/>
      </c>
      <c r="AQ52" s="1325" t="str">
        <f t="shared" si="66"/>
        <v/>
      </c>
      <c r="AR52" s="1425" t="str">
        <f>IF(AND(T52&lt;&gt;"",AR50=""),"新規に適用",IF(AND(T52&lt;&gt;"",AR50&lt;&gt;""),"継続で適用",""))</f>
        <v/>
      </c>
      <c r="AS52" s="1310"/>
      <c r="AT52" s="557"/>
      <c r="AU52" s="1311" t="str">
        <f>IF(K50&lt;&gt;"","V列に色付け","")</f>
        <v/>
      </c>
      <c r="AV52" s="1312"/>
      <c r="AW52" s="1313"/>
      <c r="AX52" s="87"/>
      <c r="AY52" s="87"/>
      <c r="AZ52" s="87"/>
      <c r="BA52" s="87"/>
      <c r="BB52" s="87"/>
      <c r="BC52" s="87"/>
      <c r="BD52" s="87"/>
      <c r="BE52" s="87"/>
      <c r="BF52" s="87"/>
      <c r="BG52" s="87"/>
      <c r="BH52" s="87"/>
      <c r="BI52" s="87"/>
      <c r="BJ52" s="87"/>
      <c r="BK52" s="453" t="str">
        <f>G50</f>
        <v/>
      </c>
    </row>
    <row r="53" spans="1:63" ht="30" customHeight="1" thickBot="1">
      <c r="A53" s="1276"/>
      <c r="B53" s="1419"/>
      <c r="C53" s="1420"/>
      <c r="D53" s="1420"/>
      <c r="E53" s="1420"/>
      <c r="F53" s="1421"/>
      <c r="G53" s="1261"/>
      <c r="H53" s="1261"/>
      <c r="I53" s="1261"/>
      <c r="J53" s="1424"/>
      <c r="K53" s="1261"/>
      <c r="L53" s="1285"/>
      <c r="M53" s="556" t="str">
        <f>IF('別紙様式2-2（４・５月分）'!P43="","",'別紙様式2-2（４・５月分）'!P43)</f>
        <v/>
      </c>
      <c r="N53" s="1402"/>
      <c r="O53" s="1382"/>
      <c r="P53" s="1384"/>
      <c r="Q53" s="1386"/>
      <c r="R53" s="1388"/>
      <c r="S53" s="1390"/>
      <c r="T53" s="1392"/>
      <c r="U53" s="1394"/>
      <c r="V53" s="1396"/>
      <c r="W53" s="1398"/>
      <c r="X53" s="1372"/>
      <c r="Y53" s="1398"/>
      <c r="Z53" s="1372"/>
      <c r="AA53" s="1398"/>
      <c r="AB53" s="1372"/>
      <c r="AC53" s="1398"/>
      <c r="AD53" s="1372"/>
      <c r="AE53" s="1372"/>
      <c r="AF53" s="1372"/>
      <c r="AG53" s="1368"/>
      <c r="AH53" s="1374"/>
      <c r="AI53" s="1376"/>
      <c r="AJ53" s="1378"/>
      <c r="AK53" s="1348"/>
      <c r="AL53" s="1352"/>
      <c r="AM53" s="1322"/>
      <c r="AN53" s="1322"/>
      <c r="AO53" s="1370"/>
      <c r="AP53" s="1322"/>
      <c r="AQ53" s="1326"/>
      <c r="AR53" s="1426"/>
      <c r="AS53" s="491" t="str">
        <f t="shared" ref="AS53" si="100">IF(AU50="","",IF(OR(T50="",AND(M53="ベア加算なし",OR(T50="新加算Ⅰ",T50="新加算Ⅱ",T50="新加算Ⅲ",T50="新加算Ⅳ"),AM50=""),AND(OR(T50="新加算Ⅰ",T50="新加算Ⅱ",T50="新加算Ⅲ",T50="新加算Ⅳ",T50="新加算Ⅴ（１）",T50="新加算Ⅴ（２）",T50="新加算Ⅴ（３）",T50="新加算Ⅴ（４）",T50="新加算Ⅴ（５）",T50="新加算Ⅴ（６）",T50="新加算Ⅴ（８）",T50="新加算Ⅴ（11）"),AN50=""),AND(OR(T50="新加算Ⅴ（７）",T50="新加算Ⅴ（９）",T50="新加算Ⅴ（10）",T50="新加算Ⅴ（12）",T50="新加算Ⅴ（13）",T50="新加算Ⅴ（14）"),AO50=""),AND(OR(T50="新加算Ⅰ",T50="新加算Ⅱ",T50="新加算Ⅲ",T50="新加算Ⅴ（１）",T50="新加算Ⅴ（３）",T50="新加算Ⅴ（８）"),AP50=""),AND(OR(T50="新加算Ⅰ",T50="新加算Ⅱ",T50="新加算Ⅴ（１）",T50="新加算Ⅴ（２）",T50="新加算Ⅴ（３）",T50="新加算Ⅴ（４）",T50="新加算Ⅴ（５）",T50="新加算Ⅴ（６）",T50="新加算Ⅴ（７）",T50="新加算Ⅴ（９）",T50="新加算Ⅴ（10）",T50="新加算Ⅴ（12）"),AQ50=""),AND(OR(T50="新加算Ⅰ",T50="新加算Ⅴ（１）",T50="新加算Ⅴ（２）",T50="新加算Ⅴ（５）",T50="新加算Ⅴ（７）",T50="新加算Ⅴ（10）"),AR50="")),"！記入が必要な欄（ピンク色のセル）に空欄があります。空欄を埋めてください。",""))</f>
        <v/>
      </c>
      <c r="AT53" s="557"/>
      <c r="AU53" s="1311"/>
      <c r="AV53" s="558" t="str">
        <f>IF('別紙様式2-2（４・５月分）'!N43="","",'別紙様式2-2（４・５月分）'!N43)</f>
        <v/>
      </c>
      <c r="AW53" s="1313"/>
      <c r="AX53" s="87"/>
      <c r="AY53" s="87"/>
      <c r="AZ53" s="87"/>
      <c r="BA53" s="87"/>
      <c r="BB53" s="87"/>
      <c r="BC53" s="87"/>
      <c r="BD53" s="87"/>
      <c r="BE53" s="87"/>
      <c r="BF53" s="87"/>
      <c r="BG53" s="87"/>
      <c r="BH53" s="87"/>
      <c r="BI53" s="87"/>
      <c r="BJ53" s="87"/>
      <c r="BK53" s="453" t="str">
        <f>G50</f>
        <v/>
      </c>
    </row>
    <row r="54" spans="1:63" ht="30" customHeight="1">
      <c r="A54" s="1274">
        <v>11</v>
      </c>
      <c r="B54" s="1240" t="str">
        <f>IF(基本情報入力シート!C64="","",基本情報入力シート!C64)</f>
        <v/>
      </c>
      <c r="C54" s="1241"/>
      <c r="D54" s="1241"/>
      <c r="E54" s="1241"/>
      <c r="F54" s="1242"/>
      <c r="G54" s="1259" t="str">
        <f>IF(基本情報入力シート!M64="","",基本情報入力シート!M64)</f>
        <v/>
      </c>
      <c r="H54" s="1259" t="str">
        <f>IF(基本情報入力シート!R64="","",基本情報入力シート!R64)</f>
        <v/>
      </c>
      <c r="I54" s="1259" t="str">
        <f>IF(基本情報入力シート!W64="","",基本情報入力シート!W64)</f>
        <v/>
      </c>
      <c r="J54" s="1422" t="str">
        <f>IF(基本情報入力シート!X64="","",基本情報入力シート!X64)</f>
        <v/>
      </c>
      <c r="K54" s="1259" t="str">
        <f>IF(基本情報入力シート!Y64="","",基本情報入力シート!Y64)</f>
        <v/>
      </c>
      <c r="L54" s="1283" t="str">
        <f>IF(基本情報入力シート!AB64="","",基本情報入力シート!AB64)</f>
        <v/>
      </c>
      <c r="M54" s="553" t="str">
        <f>IF('別紙様式2-2（４・５月分）'!P44="","",'別紙様式2-2（４・５月分）'!P44)</f>
        <v/>
      </c>
      <c r="N54" s="1399" t="str">
        <f>IF(SUM('別紙様式2-2（４・５月分）'!Q44:Q46)=0,"",SUM('別紙様式2-2（４・５月分）'!Q44:Q46))</f>
        <v/>
      </c>
      <c r="O54" s="1403" t="str">
        <f>IFERROR(VLOOKUP('別紙様式2-2（４・５月分）'!AQ44,【参考】数式用!$AR$5:$AS$22,2,FALSE),"")</f>
        <v/>
      </c>
      <c r="P54" s="1404"/>
      <c r="Q54" s="1405"/>
      <c r="R54" s="1409" t="str">
        <f>IFERROR(VLOOKUP(K54,【参考】数式用!$A$5:$AB$37,MATCH(O54,【参考】数式用!$B$4:$AB$4,0)+1,0),"")</f>
        <v/>
      </c>
      <c r="S54" s="1411" t="s">
        <v>2021</v>
      </c>
      <c r="T54" s="1413"/>
      <c r="U54" s="1415" t="str">
        <f>IFERROR(VLOOKUP(K54,【参考】数式用!$A$5:$AB$37,MATCH(T54,【参考】数式用!$B$4:$AB$4,0)+1,0),"")</f>
        <v/>
      </c>
      <c r="V54" s="1417" t="s">
        <v>15</v>
      </c>
      <c r="W54" s="1355">
        <v>6</v>
      </c>
      <c r="X54" s="1357" t="s">
        <v>10</v>
      </c>
      <c r="Y54" s="1355">
        <v>6</v>
      </c>
      <c r="Z54" s="1357" t="s">
        <v>38</v>
      </c>
      <c r="AA54" s="1355">
        <v>7</v>
      </c>
      <c r="AB54" s="1357" t="s">
        <v>10</v>
      </c>
      <c r="AC54" s="1355">
        <v>3</v>
      </c>
      <c r="AD54" s="1357" t="s">
        <v>13</v>
      </c>
      <c r="AE54" s="1357" t="s">
        <v>20</v>
      </c>
      <c r="AF54" s="1357">
        <f>IF(W54&gt;=1,(AA54*12+AC54)-(W54*12+Y54)+1,"")</f>
        <v>10</v>
      </c>
      <c r="AG54" s="1359" t="s">
        <v>33</v>
      </c>
      <c r="AH54" s="1361" t="str">
        <f t="shared" ref="AH54" si="101">IFERROR(ROUNDDOWN(ROUND(L54*U54,0),0)*AF54,"")</f>
        <v/>
      </c>
      <c r="AI54" s="1363" t="str">
        <f t="shared" ref="AI54" si="102">IFERROR(ROUNDDOWN(ROUND((L54*(U54-AW54)),0),0)*AF54,"")</f>
        <v/>
      </c>
      <c r="AJ54" s="1365">
        <f>IFERROR(IF(OR(M54="",M55="",M57=""),0,ROUNDDOWN(ROUNDDOWN(ROUND(L54*VLOOKUP(K54,【参考】数式用!$A$5:$AB$37,MATCH("新加算Ⅳ",【参考】数式用!$B$4:$AB$4,0)+1,0),0),0)*AF54*0.5,0)),"")</f>
        <v>0</v>
      </c>
      <c r="AK54" s="1349"/>
      <c r="AL54" s="1353">
        <f>IFERROR(IF(OR(M57="ベア加算",M57=""),0, IF(OR(T54="新加算Ⅰ",T54="新加算Ⅱ",T54="新加算Ⅲ",T54="新加算Ⅳ"),ROUNDDOWN(ROUND(L54*VLOOKUP(K54,【参考】数式用!$A$5:$I$37,MATCH("ベア加算",【参考】数式用!$B$4:$I$4,0)+1,0),0),0)*AF54,0)),"")</f>
        <v>0</v>
      </c>
      <c r="AM54" s="1339"/>
      <c r="AN54" s="1345"/>
      <c r="AO54" s="1341"/>
      <c r="AP54" s="1341"/>
      <c r="AQ54" s="1343"/>
      <c r="AR54" s="1323"/>
      <c r="AS54" s="466" t="str">
        <f t="shared" ref="AS54" si="103">IF(AU54="","",IF(U54&lt;N54,"！加算の要件上は問題ありませんが、令和６年４・５月と比較して令和６年６月に加算率が下がる計画になっています。",""))</f>
        <v/>
      </c>
      <c r="AT54" s="557"/>
      <c r="AU54" s="1311" t="str">
        <f>IF(K54&lt;&gt;"","V列に色付け","")</f>
        <v/>
      </c>
      <c r="AV54" s="558" t="str">
        <f>IF('別紙様式2-2（４・５月分）'!N44="","",'別紙様式2-2（４・５月分）'!N44)</f>
        <v/>
      </c>
      <c r="AW54" s="1313" t="str">
        <f>IF(SUM('別紙様式2-2（４・５月分）'!O44:O46)=0,"",SUM('別紙様式2-2（４・５月分）'!O44:O46))</f>
        <v/>
      </c>
      <c r="AX54" s="1314" t="str">
        <f>IFERROR(VLOOKUP(K54,【参考】数式用!$AH$2:$AI$34,2,FALSE),"")</f>
        <v/>
      </c>
      <c r="AY54" s="1230" t="s">
        <v>1959</v>
      </c>
      <c r="AZ54" s="1230" t="s">
        <v>1960</v>
      </c>
      <c r="BA54" s="1230" t="s">
        <v>1961</v>
      </c>
      <c r="BB54" s="1230" t="s">
        <v>1962</v>
      </c>
      <c r="BC54" s="1230" t="str">
        <f>IF(AND(O54&lt;&gt;"新加算Ⅰ",O54&lt;&gt;"新加算Ⅱ",O54&lt;&gt;"新加算Ⅲ",O54&lt;&gt;"新加算Ⅳ"),O54,IF(P56&lt;&gt;"",P56,""))</f>
        <v/>
      </c>
      <c r="BD54" s="1230"/>
      <c r="BE54" s="1230" t="str">
        <f t="shared" ref="BE54" si="104">IF(AL54&lt;&gt;0,IF(AM54="○","入力済","未入力"),"")</f>
        <v/>
      </c>
      <c r="BF54" s="1230" t="str">
        <f>IF(OR(T54="新加算Ⅰ",T54="新加算Ⅱ",T54="新加算Ⅲ",T54="新加算Ⅳ",T54="新加算Ⅴ（１）",T54="新加算Ⅴ（２）",T54="新加算Ⅴ（３）",T54="新加算ⅠⅤ（４）",T54="新加算Ⅴ（５）",T54="新加算Ⅴ（６）",T54="新加算Ⅴ（８）",T54="新加算Ⅴ（11）"),IF(OR(AN54="○",AN54="令和６年度中に満たす"),"入力済","未入力"),"")</f>
        <v/>
      </c>
      <c r="BG54" s="1230" t="str">
        <f>IF(OR(T54="新加算Ⅴ（７）",T54="新加算Ⅴ（９）",T54="新加算Ⅴ（10）",T54="新加算Ⅴ（12）",T54="新加算Ⅴ（13）",T54="新加算Ⅴ（14）"),IF(OR(AO54="○",AO54="令和６年度中に満たす"),"入力済","未入力"),"")</f>
        <v/>
      </c>
      <c r="BH54" s="1331" t="str">
        <f t="shared" ref="BH54" si="105">IF(OR(T54="新加算Ⅰ",T54="新加算Ⅱ",T54="新加算Ⅲ",T54="新加算Ⅴ（１）",T54="新加算Ⅴ（３）",T54="新加算Ⅴ（８）"),IF(OR(AP54="○",AP54="令和６年度中に満たす"),"入力済","未入力"),"")</f>
        <v/>
      </c>
      <c r="BI54" s="1333" t="str">
        <f t="shared" ref="BI54" si="106">IF(OR(T54="新加算Ⅰ",T54="新加算Ⅱ",T54="新加算Ⅴ（１）",T54="新加算Ⅴ（２）",T54="新加算Ⅴ（３）",T54="新加算Ⅴ（４）",T54="新加算Ⅴ（５）",T54="新加算Ⅴ（６）",T54="新加算Ⅴ（７）",T54="新加算Ⅴ（９）",T54="新加算Ⅴ（10）",T54="新加算Ⅴ（12）"),1,"")</f>
        <v/>
      </c>
      <c r="BJ54" s="1311" t="str">
        <f>IF(OR(T54="新加算Ⅰ",T54="新加算Ⅴ（１）",T54="新加算Ⅴ（２）",T54="新加算Ⅴ（５）",T54="新加算Ⅴ（７）",T54="新加算Ⅴ（10）"),IF(AR54="","未入力","入力済"),"")</f>
        <v/>
      </c>
      <c r="BK54" s="453" t="str">
        <f>G54</f>
        <v/>
      </c>
    </row>
    <row r="55" spans="1:63" ht="15" customHeight="1">
      <c r="A55" s="1275"/>
      <c r="B55" s="1243"/>
      <c r="C55" s="1244"/>
      <c r="D55" s="1244"/>
      <c r="E55" s="1244"/>
      <c r="F55" s="1245"/>
      <c r="G55" s="1260"/>
      <c r="H55" s="1260"/>
      <c r="I55" s="1260"/>
      <c r="J55" s="1423"/>
      <c r="K55" s="1260"/>
      <c r="L55" s="1284"/>
      <c r="M55" s="1379" t="str">
        <f>IF('別紙様式2-2（４・５月分）'!P45="","",'別紙様式2-2（４・５月分）'!P45)</f>
        <v/>
      </c>
      <c r="N55" s="1400"/>
      <c r="O55" s="1406"/>
      <c r="P55" s="1407"/>
      <c r="Q55" s="1408"/>
      <c r="R55" s="1410"/>
      <c r="S55" s="1412"/>
      <c r="T55" s="1414"/>
      <c r="U55" s="1416"/>
      <c r="V55" s="1418"/>
      <c r="W55" s="1356"/>
      <c r="X55" s="1358"/>
      <c r="Y55" s="1356"/>
      <c r="Z55" s="1358"/>
      <c r="AA55" s="1356"/>
      <c r="AB55" s="1358"/>
      <c r="AC55" s="1356"/>
      <c r="AD55" s="1358"/>
      <c r="AE55" s="1358"/>
      <c r="AF55" s="1358"/>
      <c r="AG55" s="1360"/>
      <c r="AH55" s="1362"/>
      <c r="AI55" s="1364"/>
      <c r="AJ55" s="1366"/>
      <c r="AK55" s="1350"/>
      <c r="AL55" s="1354"/>
      <c r="AM55" s="1340"/>
      <c r="AN55" s="1346"/>
      <c r="AO55" s="1342"/>
      <c r="AP55" s="1342"/>
      <c r="AQ55" s="1344"/>
      <c r="AR55" s="1324"/>
      <c r="AS55" s="1310" t="str">
        <f t="shared" ref="AS55" si="107">IF(AU54="","",IF(AF54&gt;10,"！令和６年度の新加算の「算定対象月」が10か月を超えています。標準的な「算定対象月」は令和６年６月から令和７年３月です。",IF(OR(AA54&lt;&gt;7,AC54&lt;&gt;3),"！算定期間の終わりが令和７年３月になっていません。区分変更を行う場合は、別紙様式2-4に記入してください。","")))</f>
        <v/>
      </c>
      <c r="AT55" s="557"/>
      <c r="AU55" s="1311"/>
      <c r="AV55" s="1312" t="str">
        <f>IF('別紙様式2-2（４・５月分）'!N45="","",'別紙様式2-2（４・５月分）'!N45)</f>
        <v/>
      </c>
      <c r="AW55" s="1313"/>
      <c r="AX55" s="1314"/>
      <c r="AY55" s="1230"/>
      <c r="AZ55" s="1230"/>
      <c r="BA55" s="1230"/>
      <c r="BB55" s="1230"/>
      <c r="BC55" s="1230"/>
      <c r="BD55" s="1230"/>
      <c r="BE55" s="1230"/>
      <c r="BF55" s="1230"/>
      <c r="BG55" s="1230"/>
      <c r="BH55" s="1332"/>
      <c r="BI55" s="1334"/>
      <c r="BJ55" s="1311"/>
      <c r="BK55" s="453" t="str">
        <f>G54</f>
        <v/>
      </c>
    </row>
    <row r="56" spans="1:63" ht="15" customHeight="1">
      <c r="A56" s="1303"/>
      <c r="B56" s="1243"/>
      <c r="C56" s="1244"/>
      <c r="D56" s="1244"/>
      <c r="E56" s="1244"/>
      <c r="F56" s="1245"/>
      <c r="G56" s="1260"/>
      <c r="H56" s="1260"/>
      <c r="I56" s="1260"/>
      <c r="J56" s="1423"/>
      <c r="K56" s="1260"/>
      <c r="L56" s="1284"/>
      <c r="M56" s="1380"/>
      <c r="N56" s="1401"/>
      <c r="O56" s="1381" t="s">
        <v>2025</v>
      </c>
      <c r="P56" s="1383" t="str">
        <f>IFERROR(VLOOKUP('別紙様式2-2（４・５月分）'!AQ44,【参考】数式用!$AR$5:$AT$22,3,FALSE),"")</f>
        <v/>
      </c>
      <c r="Q56" s="1385" t="s">
        <v>2036</v>
      </c>
      <c r="R56" s="1387" t="str">
        <f>IFERROR(VLOOKUP(K54,【参考】数式用!$A$5:$AB$37,MATCH(P56,【参考】数式用!$B$4:$AB$4,0)+1,0),"")</f>
        <v/>
      </c>
      <c r="S56" s="1389" t="s">
        <v>161</v>
      </c>
      <c r="T56" s="1391"/>
      <c r="U56" s="1393" t="str">
        <f>IFERROR(VLOOKUP(K54,【参考】数式用!$A$5:$AB$37,MATCH(T56,【参考】数式用!$B$4:$AB$4,0)+1,0),"")</f>
        <v/>
      </c>
      <c r="V56" s="1395" t="s">
        <v>15</v>
      </c>
      <c r="W56" s="1397">
        <v>7</v>
      </c>
      <c r="X56" s="1371" t="s">
        <v>10</v>
      </c>
      <c r="Y56" s="1397">
        <v>4</v>
      </c>
      <c r="Z56" s="1371" t="s">
        <v>38</v>
      </c>
      <c r="AA56" s="1397">
        <v>8</v>
      </c>
      <c r="AB56" s="1371" t="s">
        <v>10</v>
      </c>
      <c r="AC56" s="1397">
        <v>3</v>
      </c>
      <c r="AD56" s="1371" t="s">
        <v>13</v>
      </c>
      <c r="AE56" s="1371" t="s">
        <v>20</v>
      </c>
      <c r="AF56" s="1371">
        <f>IF(W56&gt;=1,(AA56*12+AC56)-(W56*12+Y56)+1,"")</f>
        <v>12</v>
      </c>
      <c r="AG56" s="1367" t="s">
        <v>33</v>
      </c>
      <c r="AH56" s="1373" t="str">
        <f t="shared" ref="AH56" si="108">IFERROR(ROUNDDOWN(ROUND(L54*U56,0),0)*AF56,"")</f>
        <v/>
      </c>
      <c r="AI56" s="1375" t="str">
        <f t="shared" ref="AI56" si="109">IFERROR(ROUNDDOWN(ROUND((L54*(U56-AW54)),0),0)*AF56,"")</f>
        <v/>
      </c>
      <c r="AJ56" s="1377">
        <f>IFERROR(IF(OR(M54="",M55="",M57=""),0,ROUNDDOWN(ROUNDDOWN(ROUND(L54*VLOOKUP(K54,【参考】数式用!$A$5:$AB$37,MATCH("新加算Ⅳ",【参考】数式用!$B$4:$AB$4,0)+1,0),0),0)*AF56*0.5,0)),"")</f>
        <v>0</v>
      </c>
      <c r="AK56" s="1347" t="str">
        <f t="shared" ref="AK56" si="110">IF(T56&lt;&gt;"","新規に適用","")</f>
        <v/>
      </c>
      <c r="AL56" s="1351">
        <f>IFERROR(IF(OR(M57="ベア加算",M57=""),0, IF(OR(T54="新加算Ⅰ",T54="新加算Ⅱ",T54="新加算Ⅲ",T54="新加算Ⅳ"),0,ROUNDDOWN(ROUND(L54*VLOOKUP(K54,【参考】数式用!$A$5:$I$37,MATCH("ベア加算",【参考】数式用!$B$4:$I$4,0)+1,0),0),0)*AF56)),"")</f>
        <v>0</v>
      </c>
      <c r="AM56" s="1321" t="str">
        <f>IF(AND(T56&lt;&gt;"",AM54=""),"新規に適用",IF(AND(T56&lt;&gt;"",AM54&lt;&gt;""),"継続で適用",""))</f>
        <v/>
      </c>
      <c r="AN56" s="1321" t="str">
        <f>IF(AND(T56&lt;&gt;"",AN54=""),"新規に適用",IF(AND(T56&lt;&gt;"",AN54&lt;&gt;""),"継続で適用",""))</f>
        <v/>
      </c>
      <c r="AO56" s="1369"/>
      <c r="AP56" s="1321" t="str">
        <f>IF(AND(T56&lt;&gt;"",AP54=""),"新規に適用",IF(AND(T56&lt;&gt;"",AP54&lt;&gt;""),"継続で適用",""))</f>
        <v/>
      </c>
      <c r="AQ56" s="1325" t="str">
        <f t="shared" si="66"/>
        <v/>
      </c>
      <c r="AR56" s="1321" t="str">
        <f>IF(AND(T56&lt;&gt;"",AR54=""),"新規に適用",IF(AND(T56&lt;&gt;"",AR54&lt;&gt;""),"継続で適用",""))</f>
        <v/>
      </c>
      <c r="AS56" s="1310"/>
      <c r="AT56" s="557"/>
      <c r="AU56" s="1311" t="str">
        <f>IF(K54&lt;&gt;"","V列に色付け","")</f>
        <v/>
      </c>
      <c r="AV56" s="1312"/>
      <c r="AW56" s="1313"/>
      <c r="AX56" s="87"/>
      <c r="AY56" s="87"/>
      <c r="AZ56" s="87"/>
      <c r="BA56" s="87"/>
      <c r="BB56" s="87"/>
      <c r="BC56" s="87"/>
      <c r="BD56" s="87"/>
      <c r="BE56" s="87"/>
      <c r="BF56" s="87"/>
      <c r="BG56" s="87"/>
      <c r="BH56" s="87"/>
      <c r="BI56" s="87"/>
      <c r="BJ56" s="87"/>
      <c r="BK56" s="453" t="str">
        <f>G54</f>
        <v/>
      </c>
    </row>
    <row r="57" spans="1:63" ht="30" customHeight="1" thickBot="1">
      <c r="A57" s="1276"/>
      <c r="B57" s="1419"/>
      <c r="C57" s="1420"/>
      <c r="D57" s="1420"/>
      <c r="E57" s="1420"/>
      <c r="F57" s="1421"/>
      <c r="G57" s="1261"/>
      <c r="H57" s="1261"/>
      <c r="I57" s="1261"/>
      <c r="J57" s="1424"/>
      <c r="K57" s="1261"/>
      <c r="L57" s="1285"/>
      <c r="M57" s="556" t="str">
        <f>IF('別紙様式2-2（４・５月分）'!P46="","",'別紙様式2-2（４・５月分）'!P46)</f>
        <v/>
      </c>
      <c r="N57" s="1402"/>
      <c r="O57" s="1382"/>
      <c r="P57" s="1384"/>
      <c r="Q57" s="1386"/>
      <c r="R57" s="1388"/>
      <c r="S57" s="1390"/>
      <c r="T57" s="1392"/>
      <c r="U57" s="1394"/>
      <c r="V57" s="1396"/>
      <c r="W57" s="1398"/>
      <c r="X57" s="1372"/>
      <c r="Y57" s="1398"/>
      <c r="Z57" s="1372"/>
      <c r="AA57" s="1398"/>
      <c r="AB57" s="1372"/>
      <c r="AC57" s="1398"/>
      <c r="AD57" s="1372"/>
      <c r="AE57" s="1372"/>
      <c r="AF57" s="1372"/>
      <c r="AG57" s="1368"/>
      <c r="AH57" s="1374"/>
      <c r="AI57" s="1376"/>
      <c r="AJ57" s="1378"/>
      <c r="AK57" s="1348"/>
      <c r="AL57" s="1352"/>
      <c r="AM57" s="1322"/>
      <c r="AN57" s="1322"/>
      <c r="AO57" s="1370"/>
      <c r="AP57" s="1322"/>
      <c r="AQ57" s="1326"/>
      <c r="AR57" s="1322"/>
      <c r="AS57" s="491" t="str">
        <f t="shared" ref="AS57" si="111">IF(AU54="","",IF(OR(T54="",AND(M57="ベア加算なし",OR(T54="新加算Ⅰ",T54="新加算Ⅱ",T54="新加算Ⅲ",T54="新加算Ⅳ"),AM54=""),AND(OR(T54="新加算Ⅰ",T54="新加算Ⅱ",T54="新加算Ⅲ",T54="新加算Ⅳ",T54="新加算Ⅴ（１）",T54="新加算Ⅴ（２）",T54="新加算Ⅴ（３）",T54="新加算Ⅴ（４）",T54="新加算Ⅴ（５）",T54="新加算Ⅴ（６）",T54="新加算Ⅴ（８）",T54="新加算Ⅴ（11）"),AN54=""),AND(OR(T54="新加算Ⅴ（７）",T54="新加算Ⅴ（９）",T54="新加算Ⅴ（10）",T54="新加算Ⅴ（12）",T54="新加算Ⅴ（13）",T54="新加算Ⅴ（14）"),AO54=""),AND(OR(T54="新加算Ⅰ",T54="新加算Ⅱ",T54="新加算Ⅲ",T54="新加算Ⅴ（１）",T54="新加算Ⅴ（３）",T54="新加算Ⅴ（８）"),AP54=""),AND(OR(T54="新加算Ⅰ",T54="新加算Ⅱ",T54="新加算Ⅴ（１）",T54="新加算Ⅴ（２）",T54="新加算Ⅴ（３）",T54="新加算Ⅴ（４）",T54="新加算Ⅴ（５）",T54="新加算Ⅴ（６）",T54="新加算Ⅴ（７）",T54="新加算Ⅴ（９）",T54="新加算Ⅴ（10）",T54="新加算Ⅴ（12）"),AQ54=""),AND(OR(T54="新加算Ⅰ",T54="新加算Ⅴ（１）",T54="新加算Ⅴ（２）",T54="新加算Ⅴ（５）",T54="新加算Ⅴ（７）",T54="新加算Ⅴ（10）"),AR54="")),"！記入が必要な欄（ピンク色のセル）に空欄があります。空欄を埋めてください。",""))</f>
        <v/>
      </c>
      <c r="AT57" s="557"/>
      <c r="AU57" s="1311"/>
      <c r="AV57" s="558" t="str">
        <f>IF('別紙様式2-2（４・５月分）'!N46="","",'別紙様式2-2（４・５月分）'!N46)</f>
        <v/>
      </c>
      <c r="AW57" s="1313"/>
      <c r="AX57" s="87"/>
      <c r="AY57" s="87"/>
      <c r="AZ57" s="87"/>
      <c r="BA57" s="87"/>
      <c r="BB57" s="87"/>
      <c r="BC57" s="87"/>
      <c r="BD57" s="87"/>
      <c r="BE57" s="87"/>
      <c r="BF57" s="87"/>
      <c r="BG57" s="87"/>
      <c r="BH57" s="87"/>
      <c r="BI57" s="87"/>
      <c r="BJ57" s="87"/>
      <c r="BK57" s="453" t="str">
        <f>G54</f>
        <v/>
      </c>
    </row>
    <row r="58" spans="1:63" ht="30" customHeight="1">
      <c r="A58" s="1301">
        <v>12</v>
      </c>
      <c r="B58" s="1243" t="str">
        <f>IF(基本情報入力シート!C65="","",基本情報入力シート!C65)</f>
        <v/>
      </c>
      <c r="C58" s="1244"/>
      <c r="D58" s="1244"/>
      <c r="E58" s="1244"/>
      <c r="F58" s="1245"/>
      <c r="G58" s="1260" t="str">
        <f>IF(基本情報入力シート!M65="","",基本情報入力シート!M65)</f>
        <v/>
      </c>
      <c r="H58" s="1260" t="str">
        <f>IF(基本情報入力シート!R65="","",基本情報入力シート!R65)</f>
        <v/>
      </c>
      <c r="I58" s="1260" t="str">
        <f>IF(基本情報入力シート!W65="","",基本情報入力シート!W65)</f>
        <v/>
      </c>
      <c r="J58" s="1423" t="str">
        <f>IF(基本情報入力シート!X65="","",基本情報入力シート!X65)</f>
        <v/>
      </c>
      <c r="K58" s="1260" t="str">
        <f>IF(基本情報入力シート!Y65="","",基本情報入力シート!Y65)</f>
        <v/>
      </c>
      <c r="L58" s="1284" t="str">
        <f>IF(基本情報入力シート!AB65="","",基本情報入力シート!AB65)</f>
        <v/>
      </c>
      <c r="M58" s="553" t="str">
        <f>IF('別紙様式2-2（４・５月分）'!P47="","",'別紙様式2-2（４・５月分）'!P47)</f>
        <v/>
      </c>
      <c r="N58" s="1399" t="str">
        <f>IF(SUM('別紙様式2-2（４・５月分）'!Q47:Q49)=0,"",SUM('別紙様式2-2（４・５月分）'!Q47:Q49))</f>
        <v/>
      </c>
      <c r="O58" s="1403" t="str">
        <f>IFERROR(VLOOKUP('別紙様式2-2（４・５月分）'!AQ47,【参考】数式用!$AR$5:$AS$22,2,FALSE),"")</f>
        <v/>
      </c>
      <c r="P58" s="1404"/>
      <c r="Q58" s="1405"/>
      <c r="R58" s="1409" t="str">
        <f>IFERROR(VLOOKUP(K58,【参考】数式用!$A$5:$AB$37,MATCH(O58,【参考】数式用!$B$4:$AB$4,0)+1,0),"")</f>
        <v/>
      </c>
      <c r="S58" s="1411" t="s">
        <v>2021</v>
      </c>
      <c r="T58" s="1413"/>
      <c r="U58" s="1415" t="str">
        <f>IFERROR(VLOOKUP(K58,【参考】数式用!$A$5:$AB$37,MATCH(T58,【参考】数式用!$B$4:$AB$4,0)+1,0),"")</f>
        <v/>
      </c>
      <c r="V58" s="1417" t="s">
        <v>15</v>
      </c>
      <c r="W58" s="1355">
        <v>6</v>
      </c>
      <c r="X58" s="1357" t="s">
        <v>10</v>
      </c>
      <c r="Y58" s="1355">
        <v>6</v>
      </c>
      <c r="Z58" s="1357" t="s">
        <v>38</v>
      </c>
      <c r="AA58" s="1355">
        <v>7</v>
      </c>
      <c r="AB58" s="1357" t="s">
        <v>10</v>
      </c>
      <c r="AC58" s="1355">
        <v>3</v>
      </c>
      <c r="AD58" s="1357" t="s">
        <v>13</v>
      </c>
      <c r="AE58" s="1357" t="s">
        <v>20</v>
      </c>
      <c r="AF58" s="1357">
        <f>IF(W58&gt;=1,(AA58*12+AC58)-(W58*12+Y58)+1,"")</f>
        <v>10</v>
      </c>
      <c r="AG58" s="1359" t="s">
        <v>33</v>
      </c>
      <c r="AH58" s="1361" t="str">
        <f t="shared" ref="AH58" si="112">IFERROR(ROUNDDOWN(ROUND(L58*U58,0),0)*AF58,"")</f>
        <v/>
      </c>
      <c r="AI58" s="1363" t="str">
        <f t="shared" ref="AI58" si="113">IFERROR(ROUNDDOWN(ROUND((L58*(U58-AW58)),0),0)*AF58,"")</f>
        <v/>
      </c>
      <c r="AJ58" s="1365">
        <f>IFERROR(IF(OR(M58="",M59="",M61=""),0,ROUNDDOWN(ROUNDDOWN(ROUND(L58*VLOOKUP(K58,【参考】数式用!$A$5:$AB$37,MATCH("新加算Ⅳ",【参考】数式用!$B$4:$AB$4,0)+1,0),0),0)*AF58*0.5,0)),"")</f>
        <v>0</v>
      </c>
      <c r="AK58" s="1349"/>
      <c r="AL58" s="1353">
        <f>IFERROR(IF(OR(M61="ベア加算",M61=""),0, IF(OR(T58="新加算Ⅰ",T58="新加算Ⅱ",T58="新加算Ⅲ",T58="新加算Ⅳ"),ROUNDDOWN(ROUND(L58*VLOOKUP(K58,【参考】数式用!$A$5:$I$37,MATCH("ベア加算",【参考】数式用!$B$4:$I$4,0)+1,0),0),0)*AF58,0)),"")</f>
        <v>0</v>
      </c>
      <c r="AM58" s="1339"/>
      <c r="AN58" s="1345"/>
      <c r="AO58" s="1341"/>
      <c r="AP58" s="1341"/>
      <c r="AQ58" s="1343"/>
      <c r="AR58" s="1323"/>
      <c r="AS58" s="466" t="str">
        <f t="shared" ref="AS58" si="114">IF(AU58="","",IF(U58&lt;N58,"！加算の要件上は問題ありませんが、令和６年４・５月と比較して令和６年６月に加算率が下がる計画になっています。",""))</f>
        <v/>
      </c>
      <c r="AT58" s="557"/>
      <c r="AU58" s="1311" t="str">
        <f>IF(K58&lt;&gt;"","V列に色付け","")</f>
        <v/>
      </c>
      <c r="AV58" s="558" t="str">
        <f>IF('別紙様式2-2（４・５月分）'!N47="","",'別紙様式2-2（４・５月分）'!N47)</f>
        <v/>
      </c>
      <c r="AW58" s="1313" t="str">
        <f>IF(SUM('別紙様式2-2（４・５月分）'!O47:O49)=0,"",SUM('別紙様式2-2（４・５月分）'!O47:O49))</f>
        <v/>
      </c>
      <c r="AX58" s="1314" t="str">
        <f>IFERROR(VLOOKUP(K58,【参考】数式用!$AH$2:$AI$34,2,FALSE),"")</f>
        <v/>
      </c>
      <c r="AY58" s="1230" t="s">
        <v>1959</v>
      </c>
      <c r="AZ58" s="1230" t="s">
        <v>1960</v>
      </c>
      <c r="BA58" s="1230" t="s">
        <v>1961</v>
      </c>
      <c r="BB58" s="1230" t="s">
        <v>1962</v>
      </c>
      <c r="BC58" s="1230" t="str">
        <f>IF(AND(O58&lt;&gt;"新加算Ⅰ",O58&lt;&gt;"新加算Ⅱ",O58&lt;&gt;"新加算Ⅲ",O58&lt;&gt;"新加算Ⅳ"),O58,IF(P60&lt;&gt;"",P60,""))</f>
        <v/>
      </c>
      <c r="BD58" s="1230"/>
      <c r="BE58" s="1230" t="str">
        <f t="shared" ref="BE58" si="115">IF(AL58&lt;&gt;0,IF(AM58="○","入力済","未入力"),"")</f>
        <v/>
      </c>
      <c r="BF58" s="1230" t="str">
        <f>IF(OR(T58="新加算Ⅰ",T58="新加算Ⅱ",T58="新加算Ⅲ",T58="新加算Ⅳ",T58="新加算Ⅴ（１）",T58="新加算Ⅴ（２）",T58="新加算Ⅴ（３）",T58="新加算ⅠⅤ（４）",T58="新加算Ⅴ（５）",T58="新加算Ⅴ（６）",T58="新加算Ⅴ（８）",T58="新加算Ⅴ（11）"),IF(OR(AN58="○",AN58="令和６年度中に満たす"),"入力済","未入力"),"")</f>
        <v/>
      </c>
      <c r="BG58" s="1230" t="str">
        <f>IF(OR(T58="新加算Ⅴ（７）",T58="新加算Ⅴ（９）",T58="新加算Ⅴ（10）",T58="新加算Ⅴ（12）",T58="新加算Ⅴ（13）",T58="新加算Ⅴ（14）"),IF(OR(AO58="○",AO58="令和６年度中に満たす"),"入力済","未入力"),"")</f>
        <v/>
      </c>
      <c r="BH58" s="1331" t="str">
        <f t="shared" ref="BH58" si="116">IF(OR(T58="新加算Ⅰ",T58="新加算Ⅱ",T58="新加算Ⅲ",T58="新加算Ⅴ（１）",T58="新加算Ⅴ（３）",T58="新加算Ⅴ（８）"),IF(OR(AP58="○",AP58="令和６年度中に満たす"),"入力済","未入力"),"")</f>
        <v/>
      </c>
      <c r="BI58" s="1333" t="str">
        <f t="shared" ref="BI58" si="117">IF(OR(T58="新加算Ⅰ",T58="新加算Ⅱ",T58="新加算Ⅴ（１）",T58="新加算Ⅴ（２）",T58="新加算Ⅴ（３）",T58="新加算Ⅴ（４）",T58="新加算Ⅴ（５）",T58="新加算Ⅴ（６）",T58="新加算Ⅴ（７）",T58="新加算Ⅴ（９）",T58="新加算Ⅴ（10）",T58="新加算Ⅴ（12）"),1,"")</f>
        <v/>
      </c>
      <c r="BJ58" s="1311" t="str">
        <f>IF(OR(T58="新加算Ⅰ",T58="新加算Ⅴ（１）",T58="新加算Ⅴ（２）",T58="新加算Ⅴ（５）",T58="新加算Ⅴ（７）",T58="新加算Ⅴ（10）"),IF(AR58="","未入力","入力済"),"")</f>
        <v/>
      </c>
      <c r="BK58" s="453" t="str">
        <f>G58</f>
        <v/>
      </c>
    </row>
    <row r="59" spans="1:63" ht="15" customHeight="1">
      <c r="A59" s="1275"/>
      <c r="B59" s="1243"/>
      <c r="C59" s="1244"/>
      <c r="D59" s="1244"/>
      <c r="E59" s="1244"/>
      <c r="F59" s="1245"/>
      <c r="G59" s="1260"/>
      <c r="H59" s="1260"/>
      <c r="I59" s="1260"/>
      <c r="J59" s="1423"/>
      <c r="K59" s="1260"/>
      <c r="L59" s="1284"/>
      <c r="M59" s="1379" t="str">
        <f>IF('別紙様式2-2（４・５月分）'!P48="","",'別紙様式2-2（４・５月分）'!P48)</f>
        <v/>
      </c>
      <c r="N59" s="1400"/>
      <c r="O59" s="1406"/>
      <c r="P59" s="1407"/>
      <c r="Q59" s="1408"/>
      <c r="R59" s="1410"/>
      <c r="S59" s="1412"/>
      <c r="T59" s="1414"/>
      <c r="U59" s="1416"/>
      <c r="V59" s="1418"/>
      <c r="W59" s="1356"/>
      <c r="X59" s="1358"/>
      <c r="Y59" s="1356"/>
      <c r="Z59" s="1358"/>
      <c r="AA59" s="1356"/>
      <c r="AB59" s="1358"/>
      <c r="AC59" s="1356"/>
      <c r="AD59" s="1358"/>
      <c r="AE59" s="1358"/>
      <c r="AF59" s="1358"/>
      <c r="AG59" s="1360"/>
      <c r="AH59" s="1362"/>
      <c r="AI59" s="1364"/>
      <c r="AJ59" s="1366"/>
      <c r="AK59" s="1350"/>
      <c r="AL59" s="1354"/>
      <c r="AM59" s="1340"/>
      <c r="AN59" s="1346"/>
      <c r="AO59" s="1342"/>
      <c r="AP59" s="1342"/>
      <c r="AQ59" s="1344"/>
      <c r="AR59" s="1324"/>
      <c r="AS59" s="1310" t="str">
        <f t="shared" ref="AS59" si="118">IF(AU58="","",IF(AF58&gt;10,"！令和６年度の新加算の「算定対象月」が10か月を超えています。標準的な「算定対象月」は令和６年６月から令和７年３月です。",IF(OR(AA58&lt;&gt;7,AC58&lt;&gt;3),"！算定期間の終わりが令和７年３月になっていません。区分変更を行う場合は、別紙様式2-4に記入してください。","")))</f>
        <v/>
      </c>
      <c r="AT59" s="557"/>
      <c r="AU59" s="1311"/>
      <c r="AV59" s="1312" t="str">
        <f>IF('別紙様式2-2（４・５月分）'!N48="","",'別紙様式2-2（４・５月分）'!N48)</f>
        <v/>
      </c>
      <c r="AW59" s="1313"/>
      <c r="AX59" s="1314"/>
      <c r="AY59" s="1230"/>
      <c r="AZ59" s="1230"/>
      <c r="BA59" s="1230"/>
      <c r="BB59" s="1230"/>
      <c r="BC59" s="1230"/>
      <c r="BD59" s="1230"/>
      <c r="BE59" s="1230"/>
      <c r="BF59" s="1230"/>
      <c r="BG59" s="1230"/>
      <c r="BH59" s="1332"/>
      <c r="BI59" s="1334"/>
      <c r="BJ59" s="1311"/>
      <c r="BK59" s="453" t="str">
        <f>G58</f>
        <v/>
      </c>
    </row>
    <row r="60" spans="1:63" ht="15" customHeight="1">
      <c r="A60" s="1303"/>
      <c r="B60" s="1243"/>
      <c r="C60" s="1244"/>
      <c r="D60" s="1244"/>
      <c r="E60" s="1244"/>
      <c r="F60" s="1245"/>
      <c r="G60" s="1260"/>
      <c r="H60" s="1260"/>
      <c r="I60" s="1260"/>
      <c r="J60" s="1423"/>
      <c r="K60" s="1260"/>
      <c r="L60" s="1284"/>
      <c r="M60" s="1380"/>
      <c r="N60" s="1401"/>
      <c r="O60" s="1381" t="s">
        <v>2025</v>
      </c>
      <c r="P60" s="1383" t="str">
        <f>IFERROR(VLOOKUP('別紙様式2-2（４・５月分）'!AQ47,【参考】数式用!$AR$5:$AT$22,3,FALSE),"")</f>
        <v/>
      </c>
      <c r="Q60" s="1385" t="s">
        <v>2036</v>
      </c>
      <c r="R60" s="1387" t="str">
        <f>IFERROR(VLOOKUP(K58,【参考】数式用!$A$5:$AB$37,MATCH(P60,【参考】数式用!$B$4:$AB$4,0)+1,0),"")</f>
        <v/>
      </c>
      <c r="S60" s="1389" t="s">
        <v>161</v>
      </c>
      <c r="T60" s="1391"/>
      <c r="U60" s="1393" t="str">
        <f>IFERROR(VLOOKUP(K58,【参考】数式用!$A$5:$AB$37,MATCH(T60,【参考】数式用!$B$4:$AB$4,0)+1,0),"")</f>
        <v/>
      </c>
      <c r="V60" s="1395" t="s">
        <v>15</v>
      </c>
      <c r="W60" s="1397">
        <v>7</v>
      </c>
      <c r="X60" s="1371" t="s">
        <v>10</v>
      </c>
      <c r="Y60" s="1397">
        <v>4</v>
      </c>
      <c r="Z60" s="1371" t="s">
        <v>38</v>
      </c>
      <c r="AA60" s="1397">
        <v>8</v>
      </c>
      <c r="AB60" s="1371" t="s">
        <v>10</v>
      </c>
      <c r="AC60" s="1397">
        <v>3</v>
      </c>
      <c r="AD60" s="1371" t="s">
        <v>13</v>
      </c>
      <c r="AE60" s="1371" t="s">
        <v>20</v>
      </c>
      <c r="AF60" s="1371">
        <f>IF(W60&gt;=1,(AA60*12+AC60)-(W60*12+Y60)+1,"")</f>
        <v>12</v>
      </c>
      <c r="AG60" s="1367" t="s">
        <v>33</v>
      </c>
      <c r="AH60" s="1373" t="str">
        <f t="shared" ref="AH60" si="119">IFERROR(ROUNDDOWN(ROUND(L58*U60,0),0)*AF60,"")</f>
        <v/>
      </c>
      <c r="AI60" s="1375" t="str">
        <f t="shared" ref="AI60" si="120">IFERROR(ROUNDDOWN(ROUND((L58*(U60-AW58)),0),0)*AF60,"")</f>
        <v/>
      </c>
      <c r="AJ60" s="1377">
        <f>IFERROR(IF(OR(M58="",M59="",M61=""),0,ROUNDDOWN(ROUNDDOWN(ROUND(L58*VLOOKUP(K58,【参考】数式用!$A$5:$AB$37,MATCH("新加算Ⅳ",【参考】数式用!$B$4:$AB$4,0)+1,0),0),0)*AF60*0.5,0)),"")</f>
        <v>0</v>
      </c>
      <c r="AK60" s="1347" t="str">
        <f t="shared" ref="AK60" si="121">IF(T60&lt;&gt;"","新規に適用","")</f>
        <v/>
      </c>
      <c r="AL60" s="1351">
        <f>IFERROR(IF(OR(M61="ベア加算",M61=""),0, IF(OR(T58="新加算Ⅰ",T58="新加算Ⅱ",T58="新加算Ⅲ",T58="新加算Ⅳ"),0,ROUNDDOWN(ROUND(L58*VLOOKUP(K58,【参考】数式用!$A$5:$I$37,MATCH("ベア加算",【参考】数式用!$B$4:$I$4,0)+1,0),0),0)*AF60)),"")</f>
        <v>0</v>
      </c>
      <c r="AM60" s="1321" t="str">
        <f>IF(AND(T60&lt;&gt;"",AM58=""),"新規に適用",IF(AND(T60&lt;&gt;"",AM58&lt;&gt;""),"継続で適用",""))</f>
        <v/>
      </c>
      <c r="AN60" s="1321" t="str">
        <f>IF(AND(T60&lt;&gt;"",AN58=""),"新規に適用",IF(AND(T60&lt;&gt;"",AN58&lt;&gt;""),"継続で適用",""))</f>
        <v/>
      </c>
      <c r="AO60" s="1369"/>
      <c r="AP60" s="1321" t="str">
        <f>IF(AND(T60&lt;&gt;"",AP58=""),"新規に適用",IF(AND(T60&lt;&gt;"",AP58&lt;&gt;""),"継続で適用",""))</f>
        <v/>
      </c>
      <c r="AQ60" s="1325" t="str">
        <f t="shared" si="66"/>
        <v/>
      </c>
      <c r="AR60" s="1321" t="str">
        <f>IF(AND(T60&lt;&gt;"",AR58=""),"新規に適用",IF(AND(T60&lt;&gt;"",AR58&lt;&gt;""),"継続で適用",""))</f>
        <v/>
      </c>
      <c r="AS60" s="1310"/>
      <c r="AT60" s="557"/>
      <c r="AU60" s="1311" t="str">
        <f>IF(K58&lt;&gt;"","V列に色付け","")</f>
        <v/>
      </c>
      <c r="AV60" s="1312"/>
      <c r="AW60" s="1313"/>
      <c r="AX60" s="87"/>
      <c r="AY60" s="87"/>
      <c r="AZ60" s="87"/>
      <c r="BA60" s="87"/>
      <c r="BB60" s="87"/>
      <c r="BC60" s="87"/>
      <c r="BD60" s="87"/>
      <c r="BE60" s="87"/>
      <c r="BF60" s="87"/>
      <c r="BG60" s="87"/>
      <c r="BH60" s="87"/>
      <c r="BI60" s="87"/>
      <c r="BJ60" s="87"/>
      <c r="BK60" s="453" t="str">
        <f>G58</f>
        <v/>
      </c>
    </row>
    <row r="61" spans="1:63" ht="30" customHeight="1" thickBot="1">
      <c r="A61" s="1276"/>
      <c r="B61" s="1419"/>
      <c r="C61" s="1420"/>
      <c r="D61" s="1420"/>
      <c r="E61" s="1420"/>
      <c r="F61" s="1421"/>
      <c r="G61" s="1261"/>
      <c r="H61" s="1261"/>
      <c r="I61" s="1261"/>
      <c r="J61" s="1424"/>
      <c r="K61" s="1261"/>
      <c r="L61" s="1285"/>
      <c r="M61" s="556" t="str">
        <f>IF('別紙様式2-2（４・５月分）'!P49="","",'別紙様式2-2（４・５月分）'!P49)</f>
        <v/>
      </c>
      <c r="N61" s="1402"/>
      <c r="O61" s="1382"/>
      <c r="P61" s="1384"/>
      <c r="Q61" s="1386"/>
      <c r="R61" s="1388"/>
      <c r="S61" s="1390"/>
      <c r="T61" s="1392"/>
      <c r="U61" s="1394"/>
      <c r="V61" s="1396"/>
      <c r="W61" s="1398"/>
      <c r="X61" s="1372"/>
      <c r="Y61" s="1398"/>
      <c r="Z61" s="1372"/>
      <c r="AA61" s="1398"/>
      <c r="AB61" s="1372"/>
      <c r="AC61" s="1398"/>
      <c r="AD61" s="1372"/>
      <c r="AE61" s="1372"/>
      <c r="AF61" s="1372"/>
      <c r="AG61" s="1368"/>
      <c r="AH61" s="1374"/>
      <c r="AI61" s="1376"/>
      <c r="AJ61" s="1378"/>
      <c r="AK61" s="1348"/>
      <c r="AL61" s="1352"/>
      <c r="AM61" s="1322"/>
      <c r="AN61" s="1322"/>
      <c r="AO61" s="1370"/>
      <c r="AP61" s="1322"/>
      <c r="AQ61" s="1326"/>
      <c r="AR61" s="1322"/>
      <c r="AS61" s="491" t="str">
        <f t="shared" ref="AS61" si="122">IF(AU58="","",IF(OR(T58="",AND(M61="ベア加算なし",OR(T58="新加算Ⅰ",T58="新加算Ⅱ",T58="新加算Ⅲ",T58="新加算Ⅳ"),AM58=""),AND(OR(T58="新加算Ⅰ",T58="新加算Ⅱ",T58="新加算Ⅲ",T58="新加算Ⅳ",T58="新加算Ⅴ（１）",T58="新加算Ⅴ（２）",T58="新加算Ⅴ（３）",T58="新加算Ⅴ（４）",T58="新加算Ⅴ（５）",T58="新加算Ⅴ（６）",T58="新加算Ⅴ（８）",T58="新加算Ⅴ（11）"),AN58=""),AND(OR(T58="新加算Ⅴ（７）",T58="新加算Ⅴ（９）",T58="新加算Ⅴ（10）",T58="新加算Ⅴ（12）",T58="新加算Ⅴ（13）",T58="新加算Ⅴ（14）"),AO58=""),AND(OR(T58="新加算Ⅰ",T58="新加算Ⅱ",T58="新加算Ⅲ",T58="新加算Ⅴ（１）",T58="新加算Ⅴ（３）",T58="新加算Ⅴ（８）"),AP58=""),AND(OR(T58="新加算Ⅰ",T58="新加算Ⅱ",T58="新加算Ⅴ（１）",T58="新加算Ⅴ（２）",T58="新加算Ⅴ（３）",T58="新加算Ⅴ（４）",T58="新加算Ⅴ（５）",T58="新加算Ⅴ（６）",T58="新加算Ⅴ（７）",T58="新加算Ⅴ（９）",T58="新加算Ⅴ（10）",T58="新加算Ⅴ（12）"),AQ58=""),AND(OR(T58="新加算Ⅰ",T58="新加算Ⅴ（１）",T58="新加算Ⅴ（２）",T58="新加算Ⅴ（５）",T58="新加算Ⅴ（７）",T58="新加算Ⅴ（10）"),AR58="")),"！記入が必要な欄（ピンク色のセル）に空欄があります。空欄を埋めてください。",""))</f>
        <v/>
      </c>
      <c r="AT61" s="557"/>
      <c r="AU61" s="1311"/>
      <c r="AV61" s="558" t="str">
        <f>IF('別紙様式2-2（４・５月分）'!N49="","",'別紙様式2-2（４・５月分）'!N49)</f>
        <v/>
      </c>
      <c r="AW61" s="1313"/>
      <c r="AX61" s="87"/>
      <c r="AY61" s="87"/>
      <c r="AZ61" s="87"/>
      <c r="BA61" s="87"/>
      <c r="BB61" s="87"/>
      <c r="BC61" s="87"/>
      <c r="BD61" s="87"/>
      <c r="BE61" s="87"/>
      <c r="BF61" s="87"/>
      <c r="BG61" s="87"/>
      <c r="BH61" s="87"/>
      <c r="BI61" s="87"/>
      <c r="BJ61" s="87"/>
      <c r="BK61" s="453" t="str">
        <f>G58</f>
        <v/>
      </c>
    </row>
    <row r="62" spans="1:63" ht="30" customHeight="1">
      <c r="A62" s="1274">
        <v>13</v>
      </c>
      <c r="B62" s="1240" t="str">
        <f>IF(基本情報入力シート!C66="","",基本情報入力シート!C66)</f>
        <v/>
      </c>
      <c r="C62" s="1241"/>
      <c r="D62" s="1241"/>
      <c r="E62" s="1241"/>
      <c r="F62" s="1242"/>
      <c r="G62" s="1259" t="str">
        <f>IF(基本情報入力シート!M66="","",基本情報入力シート!M66)</f>
        <v/>
      </c>
      <c r="H62" s="1259" t="str">
        <f>IF(基本情報入力シート!R66="","",基本情報入力シート!R66)</f>
        <v/>
      </c>
      <c r="I62" s="1259" t="str">
        <f>IF(基本情報入力シート!W66="","",基本情報入力シート!W66)</f>
        <v/>
      </c>
      <c r="J62" s="1422" t="str">
        <f>IF(基本情報入力シート!X66="","",基本情報入力シート!X66)</f>
        <v/>
      </c>
      <c r="K62" s="1259" t="str">
        <f>IF(基本情報入力シート!Y66="","",基本情報入力シート!Y66)</f>
        <v/>
      </c>
      <c r="L62" s="1283" t="str">
        <f>IF(基本情報入力シート!AB66="","",基本情報入力シート!AB66)</f>
        <v/>
      </c>
      <c r="M62" s="553" t="str">
        <f>IF('別紙様式2-2（４・５月分）'!P50="","",'別紙様式2-2（４・５月分）'!P50)</f>
        <v/>
      </c>
      <c r="N62" s="1399" t="str">
        <f>IF(SUM('別紙様式2-2（４・５月分）'!Q50:Q52)=0,"",SUM('別紙様式2-2（４・５月分）'!Q50:Q52))</f>
        <v/>
      </c>
      <c r="O62" s="1403" t="str">
        <f>IFERROR(VLOOKUP('別紙様式2-2（４・５月分）'!AQ50,【参考】数式用!$AR$5:$AS$22,2,FALSE),"")</f>
        <v/>
      </c>
      <c r="P62" s="1404"/>
      <c r="Q62" s="1405"/>
      <c r="R62" s="1409" t="str">
        <f>IFERROR(VLOOKUP(K62,【参考】数式用!$A$5:$AB$37,MATCH(O62,【参考】数式用!$B$4:$AB$4,0)+1,0),"")</f>
        <v/>
      </c>
      <c r="S62" s="1411" t="s">
        <v>2021</v>
      </c>
      <c r="T62" s="1413"/>
      <c r="U62" s="1415" t="str">
        <f>IFERROR(VLOOKUP(K62,【参考】数式用!$A$5:$AB$37,MATCH(T62,【参考】数式用!$B$4:$AB$4,0)+1,0),"")</f>
        <v/>
      </c>
      <c r="V62" s="1417" t="s">
        <v>15</v>
      </c>
      <c r="W62" s="1355">
        <v>6</v>
      </c>
      <c r="X62" s="1357" t="s">
        <v>10</v>
      </c>
      <c r="Y62" s="1355">
        <v>6</v>
      </c>
      <c r="Z62" s="1357" t="s">
        <v>38</v>
      </c>
      <c r="AA62" s="1355">
        <v>7</v>
      </c>
      <c r="AB62" s="1357" t="s">
        <v>10</v>
      </c>
      <c r="AC62" s="1355">
        <v>3</v>
      </c>
      <c r="AD62" s="1357" t="s">
        <v>13</v>
      </c>
      <c r="AE62" s="1357" t="s">
        <v>20</v>
      </c>
      <c r="AF62" s="1357">
        <f>IF(W62&gt;=1,(AA62*12+AC62)-(W62*12+Y62)+1,"")</f>
        <v>10</v>
      </c>
      <c r="AG62" s="1359" t="s">
        <v>33</v>
      </c>
      <c r="AH62" s="1361" t="str">
        <f t="shared" ref="AH62" si="123">IFERROR(ROUNDDOWN(ROUND(L62*U62,0),0)*AF62,"")</f>
        <v/>
      </c>
      <c r="AI62" s="1363" t="str">
        <f t="shared" ref="AI62" si="124">IFERROR(ROUNDDOWN(ROUND((L62*(U62-AW62)),0),0)*AF62,"")</f>
        <v/>
      </c>
      <c r="AJ62" s="1365">
        <f>IFERROR(IF(OR(M62="",M63="",M65=""),0,ROUNDDOWN(ROUNDDOWN(ROUND(L62*VLOOKUP(K62,【参考】数式用!$A$5:$AB$37,MATCH("新加算Ⅳ",【参考】数式用!$B$4:$AB$4,0)+1,0),0),0)*AF62*0.5,0)),"")</f>
        <v>0</v>
      </c>
      <c r="AK62" s="1349"/>
      <c r="AL62" s="1353">
        <f>IFERROR(IF(OR(M65="ベア加算",M65=""),0, IF(OR(T62="新加算Ⅰ",T62="新加算Ⅱ",T62="新加算Ⅲ",T62="新加算Ⅳ"),ROUNDDOWN(ROUND(L62*VLOOKUP(K62,【参考】数式用!$A$5:$I$37,MATCH("ベア加算",【参考】数式用!$B$4:$I$4,0)+1,0),0),0)*AF62,0)),"")</f>
        <v>0</v>
      </c>
      <c r="AM62" s="1339"/>
      <c r="AN62" s="1345"/>
      <c r="AO62" s="1341"/>
      <c r="AP62" s="1341"/>
      <c r="AQ62" s="1343"/>
      <c r="AR62" s="1323"/>
      <c r="AS62" s="466" t="str">
        <f t="shared" ref="AS62" si="125">IF(AU62="","",IF(U62&lt;N62,"！加算の要件上は問題ありませんが、令和６年４・５月と比較して令和６年６月に加算率が下がる計画になっています。",""))</f>
        <v/>
      </c>
      <c r="AT62" s="557"/>
      <c r="AU62" s="1311" t="str">
        <f>IF(K62&lt;&gt;"","V列に色付け","")</f>
        <v/>
      </c>
      <c r="AV62" s="558" t="str">
        <f>IF('別紙様式2-2（４・５月分）'!N50="","",'別紙様式2-2（４・５月分）'!N50)</f>
        <v/>
      </c>
      <c r="AW62" s="1313" t="str">
        <f>IF(SUM('別紙様式2-2（４・５月分）'!O50:O52)=0,"",SUM('別紙様式2-2（４・５月分）'!O50:O52))</f>
        <v/>
      </c>
      <c r="AX62" s="1314" t="str">
        <f>IFERROR(VLOOKUP(K62,【参考】数式用!$AH$2:$AI$34,2,FALSE),"")</f>
        <v/>
      </c>
      <c r="AY62" s="1230" t="s">
        <v>1959</v>
      </c>
      <c r="AZ62" s="1230" t="s">
        <v>1960</v>
      </c>
      <c r="BA62" s="1230" t="s">
        <v>1961</v>
      </c>
      <c r="BB62" s="1230" t="s">
        <v>1962</v>
      </c>
      <c r="BC62" s="1230" t="str">
        <f>IF(AND(O62&lt;&gt;"新加算Ⅰ",O62&lt;&gt;"新加算Ⅱ",O62&lt;&gt;"新加算Ⅲ",O62&lt;&gt;"新加算Ⅳ"),O62,IF(P64&lt;&gt;"",P64,""))</f>
        <v/>
      </c>
      <c r="BD62" s="1230"/>
      <c r="BE62" s="1230" t="str">
        <f t="shared" ref="BE62" si="126">IF(AL62&lt;&gt;0,IF(AM62="○","入力済","未入力"),"")</f>
        <v/>
      </c>
      <c r="BF62" s="1230" t="str">
        <f>IF(OR(T62="新加算Ⅰ",T62="新加算Ⅱ",T62="新加算Ⅲ",T62="新加算Ⅳ",T62="新加算Ⅴ（１）",T62="新加算Ⅴ（２）",T62="新加算Ⅴ（３）",T62="新加算ⅠⅤ（４）",T62="新加算Ⅴ（５）",T62="新加算Ⅴ（６）",T62="新加算Ⅴ（８）",T62="新加算Ⅴ（11）"),IF(OR(AN62="○",AN62="令和６年度中に満たす"),"入力済","未入力"),"")</f>
        <v/>
      </c>
      <c r="BG62" s="1230" t="str">
        <f>IF(OR(T62="新加算Ⅴ（７）",T62="新加算Ⅴ（９）",T62="新加算Ⅴ（10）",T62="新加算Ⅴ（12）",T62="新加算Ⅴ（13）",T62="新加算Ⅴ（14）"),IF(OR(AO62="○",AO62="令和６年度中に満たす"),"入力済","未入力"),"")</f>
        <v/>
      </c>
      <c r="BH62" s="1331" t="str">
        <f t="shared" ref="BH62" si="127">IF(OR(T62="新加算Ⅰ",T62="新加算Ⅱ",T62="新加算Ⅲ",T62="新加算Ⅴ（１）",T62="新加算Ⅴ（３）",T62="新加算Ⅴ（８）"),IF(OR(AP62="○",AP62="令和６年度中に満たす"),"入力済","未入力"),"")</f>
        <v/>
      </c>
      <c r="BI62" s="1333" t="str">
        <f t="shared" ref="BI62" si="128">IF(OR(T62="新加算Ⅰ",T62="新加算Ⅱ",T62="新加算Ⅴ（１）",T62="新加算Ⅴ（２）",T62="新加算Ⅴ（３）",T62="新加算Ⅴ（４）",T62="新加算Ⅴ（５）",T62="新加算Ⅴ（６）",T62="新加算Ⅴ（７）",T62="新加算Ⅴ（９）",T62="新加算Ⅴ（10）",T62="新加算Ⅴ（12）"),1,"")</f>
        <v/>
      </c>
      <c r="BJ62" s="1311" t="str">
        <f>IF(OR(T62="新加算Ⅰ",T62="新加算Ⅴ（１）",T62="新加算Ⅴ（２）",T62="新加算Ⅴ（５）",T62="新加算Ⅴ（７）",T62="新加算Ⅴ（10）"),IF(AR62="","未入力","入力済"),"")</f>
        <v/>
      </c>
      <c r="BK62" s="453" t="str">
        <f>G62</f>
        <v/>
      </c>
    </row>
    <row r="63" spans="1:63" ht="15" customHeight="1">
      <c r="A63" s="1275"/>
      <c r="B63" s="1243"/>
      <c r="C63" s="1244"/>
      <c r="D63" s="1244"/>
      <c r="E63" s="1244"/>
      <c r="F63" s="1245"/>
      <c r="G63" s="1260"/>
      <c r="H63" s="1260"/>
      <c r="I63" s="1260"/>
      <c r="J63" s="1423"/>
      <c r="K63" s="1260"/>
      <c r="L63" s="1284"/>
      <c r="M63" s="1379" t="str">
        <f>IF('別紙様式2-2（４・５月分）'!P51="","",'別紙様式2-2（４・５月分）'!P51)</f>
        <v/>
      </c>
      <c r="N63" s="1400"/>
      <c r="O63" s="1406"/>
      <c r="P63" s="1407"/>
      <c r="Q63" s="1408"/>
      <c r="R63" s="1410"/>
      <c r="S63" s="1412"/>
      <c r="T63" s="1414"/>
      <c r="U63" s="1416"/>
      <c r="V63" s="1418"/>
      <c r="W63" s="1356"/>
      <c r="X63" s="1358"/>
      <c r="Y63" s="1356"/>
      <c r="Z63" s="1358"/>
      <c r="AA63" s="1356"/>
      <c r="AB63" s="1358"/>
      <c r="AC63" s="1356"/>
      <c r="AD63" s="1358"/>
      <c r="AE63" s="1358"/>
      <c r="AF63" s="1358"/>
      <c r="AG63" s="1360"/>
      <c r="AH63" s="1362"/>
      <c r="AI63" s="1364"/>
      <c r="AJ63" s="1366"/>
      <c r="AK63" s="1350"/>
      <c r="AL63" s="1354"/>
      <c r="AM63" s="1340"/>
      <c r="AN63" s="1346"/>
      <c r="AO63" s="1342"/>
      <c r="AP63" s="1342"/>
      <c r="AQ63" s="1344"/>
      <c r="AR63" s="1324"/>
      <c r="AS63" s="1310" t="str">
        <f t="shared" ref="AS63" si="129">IF(AU62="","",IF(AF62&gt;10,"！令和６年度の新加算の「算定対象月」が10か月を超えています。標準的な「算定対象月」は令和６年６月から令和７年３月です。",IF(OR(AA62&lt;&gt;7,AC62&lt;&gt;3),"！算定期間の終わりが令和７年３月になっていません。区分変更を行う場合は、別紙様式2-4に記入してください。","")))</f>
        <v/>
      </c>
      <c r="AT63" s="557"/>
      <c r="AU63" s="1311"/>
      <c r="AV63" s="1312" t="str">
        <f>IF('別紙様式2-2（４・５月分）'!N51="","",'別紙様式2-2（４・５月分）'!N51)</f>
        <v/>
      </c>
      <c r="AW63" s="1313"/>
      <c r="AX63" s="1314"/>
      <c r="AY63" s="1230"/>
      <c r="AZ63" s="1230"/>
      <c r="BA63" s="1230"/>
      <c r="BB63" s="1230"/>
      <c r="BC63" s="1230"/>
      <c r="BD63" s="1230"/>
      <c r="BE63" s="1230"/>
      <c r="BF63" s="1230"/>
      <c r="BG63" s="1230"/>
      <c r="BH63" s="1332"/>
      <c r="BI63" s="1334"/>
      <c r="BJ63" s="1311"/>
      <c r="BK63" s="453" t="str">
        <f>G62</f>
        <v/>
      </c>
    </row>
    <row r="64" spans="1:63" ht="15" customHeight="1">
      <c r="A64" s="1303"/>
      <c r="B64" s="1243"/>
      <c r="C64" s="1244"/>
      <c r="D64" s="1244"/>
      <c r="E64" s="1244"/>
      <c r="F64" s="1245"/>
      <c r="G64" s="1260"/>
      <c r="H64" s="1260"/>
      <c r="I64" s="1260"/>
      <c r="J64" s="1423"/>
      <c r="K64" s="1260"/>
      <c r="L64" s="1284"/>
      <c r="M64" s="1380"/>
      <c r="N64" s="1401"/>
      <c r="O64" s="1381" t="s">
        <v>2025</v>
      </c>
      <c r="P64" s="1383" t="str">
        <f>IFERROR(VLOOKUP('別紙様式2-2（４・５月分）'!AQ50,【参考】数式用!$AR$5:$AT$22,3,FALSE),"")</f>
        <v/>
      </c>
      <c r="Q64" s="1385" t="s">
        <v>2036</v>
      </c>
      <c r="R64" s="1387" t="str">
        <f>IFERROR(VLOOKUP(K62,【参考】数式用!$A$5:$AB$37,MATCH(P64,【参考】数式用!$B$4:$AB$4,0)+1,0),"")</f>
        <v/>
      </c>
      <c r="S64" s="1389" t="s">
        <v>161</v>
      </c>
      <c r="T64" s="1391"/>
      <c r="U64" s="1393" t="str">
        <f>IFERROR(VLOOKUP(K62,【参考】数式用!$A$5:$AB$37,MATCH(T64,【参考】数式用!$B$4:$AB$4,0)+1,0),"")</f>
        <v/>
      </c>
      <c r="V64" s="1395" t="s">
        <v>15</v>
      </c>
      <c r="W64" s="1397">
        <v>7</v>
      </c>
      <c r="X64" s="1371" t="s">
        <v>10</v>
      </c>
      <c r="Y64" s="1397">
        <v>4</v>
      </c>
      <c r="Z64" s="1371" t="s">
        <v>38</v>
      </c>
      <c r="AA64" s="1397">
        <v>8</v>
      </c>
      <c r="AB64" s="1371" t="s">
        <v>10</v>
      </c>
      <c r="AC64" s="1397">
        <v>3</v>
      </c>
      <c r="AD64" s="1371" t="s">
        <v>13</v>
      </c>
      <c r="AE64" s="1371" t="s">
        <v>20</v>
      </c>
      <c r="AF64" s="1371">
        <f>IF(W64&gt;=1,(AA64*12+AC64)-(W64*12+Y64)+1,"")</f>
        <v>12</v>
      </c>
      <c r="AG64" s="1367" t="s">
        <v>33</v>
      </c>
      <c r="AH64" s="1373" t="str">
        <f t="shared" ref="AH64" si="130">IFERROR(ROUNDDOWN(ROUND(L62*U64,0),0)*AF64,"")</f>
        <v/>
      </c>
      <c r="AI64" s="1375" t="str">
        <f t="shared" ref="AI64" si="131">IFERROR(ROUNDDOWN(ROUND((L62*(U64-AW62)),0),0)*AF64,"")</f>
        <v/>
      </c>
      <c r="AJ64" s="1377">
        <f>IFERROR(IF(OR(M62="",M63="",M65=""),0,ROUNDDOWN(ROUNDDOWN(ROUND(L62*VLOOKUP(K62,【参考】数式用!$A$5:$AB$37,MATCH("新加算Ⅳ",【参考】数式用!$B$4:$AB$4,0)+1,0),0),0)*AF64*0.5,0)),"")</f>
        <v>0</v>
      </c>
      <c r="AK64" s="1347" t="str">
        <f t="shared" ref="AK64" si="132">IF(T64&lt;&gt;"","新規に適用","")</f>
        <v/>
      </c>
      <c r="AL64" s="1351">
        <f>IFERROR(IF(OR(M65="ベア加算",M65=""),0, IF(OR(T62="新加算Ⅰ",T62="新加算Ⅱ",T62="新加算Ⅲ",T62="新加算Ⅳ"),0,ROUNDDOWN(ROUND(L62*VLOOKUP(K62,【参考】数式用!$A$5:$I$37,MATCH("ベア加算",【参考】数式用!$B$4:$I$4,0)+1,0),0),0)*AF64)),"")</f>
        <v>0</v>
      </c>
      <c r="AM64" s="1321" t="str">
        <f>IF(AND(T64&lt;&gt;"",AM62=""),"新規に適用",IF(AND(T64&lt;&gt;"",AM62&lt;&gt;""),"継続で適用",""))</f>
        <v/>
      </c>
      <c r="AN64" s="1321" t="str">
        <f>IF(AND(T64&lt;&gt;"",AN62=""),"新規に適用",IF(AND(T64&lt;&gt;"",AN62&lt;&gt;""),"継続で適用",""))</f>
        <v/>
      </c>
      <c r="AO64" s="1369"/>
      <c r="AP64" s="1321" t="str">
        <f>IF(AND(T64&lt;&gt;"",AP62=""),"新規に適用",IF(AND(T64&lt;&gt;"",AP62&lt;&gt;""),"継続で適用",""))</f>
        <v/>
      </c>
      <c r="AQ64" s="1325" t="str">
        <f t="shared" si="66"/>
        <v/>
      </c>
      <c r="AR64" s="1321" t="str">
        <f>IF(AND(T64&lt;&gt;"",AR62=""),"新規に適用",IF(AND(T64&lt;&gt;"",AR62&lt;&gt;""),"継続で適用",""))</f>
        <v/>
      </c>
      <c r="AS64" s="1310"/>
      <c r="AT64" s="557"/>
      <c r="AU64" s="1311" t="str">
        <f>IF(K62&lt;&gt;"","V列に色付け","")</f>
        <v/>
      </c>
      <c r="AV64" s="1312"/>
      <c r="AW64" s="1313"/>
      <c r="AX64" s="87"/>
      <c r="AY64" s="87"/>
      <c r="AZ64" s="87"/>
      <c r="BA64" s="87"/>
      <c r="BB64" s="87"/>
      <c r="BC64" s="87"/>
      <c r="BD64" s="87"/>
      <c r="BE64" s="87"/>
      <c r="BF64" s="87"/>
      <c r="BG64" s="87"/>
      <c r="BH64" s="87"/>
      <c r="BI64" s="87"/>
      <c r="BJ64" s="87"/>
      <c r="BK64" s="453" t="str">
        <f>G62</f>
        <v/>
      </c>
    </row>
    <row r="65" spans="1:63" ht="30" customHeight="1" thickBot="1">
      <c r="A65" s="1276"/>
      <c r="B65" s="1419"/>
      <c r="C65" s="1420"/>
      <c r="D65" s="1420"/>
      <c r="E65" s="1420"/>
      <c r="F65" s="1421"/>
      <c r="G65" s="1261"/>
      <c r="H65" s="1261"/>
      <c r="I65" s="1261"/>
      <c r="J65" s="1424"/>
      <c r="K65" s="1261"/>
      <c r="L65" s="1285"/>
      <c r="M65" s="556" t="str">
        <f>IF('別紙様式2-2（４・５月分）'!P52="","",'別紙様式2-2（４・５月分）'!P52)</f>
        <v/>
      </c>
      <c r="N65" s="1402"/>
      <c r="O65" s="1382"/>
      <c r="P65" s="1384"/>
      <c r="Q65" s="1386"/>
      <c r="R65" s="1388"/>
      <c r="S65" s="1390"/>
      <c r="T65" s="1392"/>
      <c r="U65" s="1394"/>
      <c r="V65" s="1396"/>
      <c r="W65" s="1398"/>
      <c r="X65" s="1372"/>
      <c r="Y65" s="1398"/>
      <c r="Z65" s="1372"/>
      <c r="AA65" s="1398"/>
      <c r="AB65" s="1372"/>
      <c r="AC65" s="1398"/>
      <c r="AD65" s="1372"/>
      <c r="AE65" s="1372"/>
      <c r="AF65" s="1372"/>
      <c r="AG65" s="1368"/>
      <c r="AH65" s="1374"/>
      <c r="AI65" s="1376"/>
      <c r="AJ65" s="1378"/>
      <c r="AK65" s="1348"/>
      <c r="AL65" s="1352"/>
      <c r="AM65" s="1322"/>
      <c r="AN65" s="1322"/>
      <c r="AO65" s="1370"/>
      <c r="AP65" s="1322"/>
      <c r="AQ65" s="1326"/>
      <c r="AR65" s="1322"/>
      <c r="AS65" s="491" t="str">
        <f t="shared" ref="AS65" si="133">IF(AU62="","",IF(OR(T62="",AND(M65="ベア加算なし",OR(T62="新加算Ⅰ",T62="新加算Ⅱ",T62="新加算Ⅲ",T62="新加算Ⅳ"),AM62=""),AND(OR(T62="新加算Ⅰ",T62="新加算Ⅱ",T62="新加算Ⅲ",T62="新加算Ⅳ",T62="新加算Ⅴ（１）",T62="新加算Ⅴ（２）",T62="新加算Ⅴ（３）",T62="新加算Ⅴ（４）",T62="新加算Ⅴ（５）",T62="新加算Ⅴ（６）",T62="新加算Ⅴ（８）",T62="新加算Ⅴ（11）"),AN62=""),AND(OR(T62="新加算Ⅴ（７）",T62="新加算Ⅴ（９）",T62="新加算Ⅴ（10）",T62="新加算Ⅴ（12）",T62="新加算Ⅴ（13）",T62="新加算Ⅴ（14）"),AO62=""),AND(OR(T62="新加算Ⅰ",T62="新加算Ⅱ",T62="新加算Ⅲ",T62="新加算Ⅴ（１）",T62="新加算Ⅴ（３）",T62="新加算Ⅴ（８）"),AP62=""),AND(OR(T62="新加算Ⅰ",T62="新加算Ⅱ",T62="新加算Ⅴ（１）",T62="新加算Ⅴ（２）",T62="新加算Ⅴ（３）",T62="新加算Ⅴ（４）",T62="新加算Ⅴ（５）",T62="新加算Ⅴ（６）",T62="新加算Ⅴ（７）",T62="新加算Ⅴ（９）",T62="新加算Ⅴ（10）",T62="新加算Ⅴ（12）"),AQ62=""),AND(OR(T62="新加算Ⅰ",T62="新加算Ⅴ（１）",T62="新加算Ⅴ（２）",T62="新加算Ⅴ（５）",T62="新加算Ⅴ（７）",T62="新加算Ⅴ（10）"),AR62="")),"！記入が必要な欄（ピンク色のセル）に空欄があります。空欄を埋めてください。",""))</f>
        <v/>
      </c>
      <c r="AT65" s="557"/>
      <c r="AU65" s="1311"/>
      <c r="AV65" s="558" t="str">
        <f>IF('別紙様式2-2（４・５月分）'!N52="","",'別紙様式2-2（４・５月分）'!N52)</f>
        <v/>
      </c>
      <c r="AW65" s="1313"/>
      <c r="AX65" s="87"/>
      <c r="AY65" s="87"/>
      <c r="AZ65" s="87"/>
      <c r="BA65" s="87"/>
      <c r="BB65" s="87"/>
      <c r="BC65" s="87"/>
      <c r="BD65" s="87"/>
      <c r="BE65" s="87"/>
      <c r="BF65" s="87"/>
      <c r="BG65" s="87"/>
      <c r="BH65" s="87"/>
      <c r="BI65" s="87"/>
      <c r="BJ65" s="87"/>
      <c r="BK65" s="453" t="str">
        <f>G62</f>
        <v/>
      </c>
    </row>
    <row r="66" spans="1:63" ht="30" customHeight="1">
      <c r="A66" s="1301">
        <v>14</v>
      </c>
      <c r="B66" s="1243" t="str">
        <f>IF(基本情報入力シート!C67="","",基本情報入力シート!C67)</f>
        <v/>
      </c>
      <c r="C66" s="1244"/>
      <c r="D66" s="1244"/>
      <c r="E66" s="1244"/>
      <c r="F66" s="1245"/>
      <c r="G66" s="1260" t="str">
        <f>IF(基本情報入力シート!M67="","",基本情報入力シート!M67)</f>
        <v/>
      </c>
      <c r="H66" s="1260" t="str">
        <f>IF(基本情報入力シート!R67="","",基本情報入力シート!R67)</f>
        <v/>
      </c>
      <c r="I66" s="1260" t="str">
        <f>IF(基本情報入力シート!W67="","",基本情報入力シート!W67)</f>
        <v/>
      </c>
      <c r="J66" s="1423" t="str">
        <f>IF(基本情報入力シート!X67="","",基本情報入力シート!X67)</f>
        <v/>
      </c>
      <c r="K66" s="1260" t="str">
        <f>IF(基本情報入力シート!Y67="","",基本情報入力シート!Y67)</f>
        <v/>
      </c>
      <c r="L66" s="1284" t="str">
        <f>IF(基本情報入力シート!AB67="","",基本情報入力シート!AB67)</f>
        <v/>
      </c>
      <c r="M66" s="553" t="str">
        <f>IF('別紙様式2-2（４・５月分）'!P53="","",'別紙様式2-2（４・５月分）'!P53)</f>
        <v/>
      </c>
      <c r="N66" s="1399" t="str">
        <f>IF(SUM('別紙様式2-2（４・５月分）'!Q53:Q55)=0,"",SUM('別紙様式2-2（４・５月分）'!Q53:Q55))</f>
        <v/>
      </c>
      <c r="O66" s="1403" t="str">
        <f>IFERROR(VLOOKUP('別紙様式2-2（４・５月分）'!AQ53,【参考】数式用!$AR$5:$AS$22,2,FALSE),"")</f>
        <v/>
      </c>
      <c r="P66" s="1404"/>
      <c r="Q66" s="1405"/>
      <c r="R66" s="1409" t="str">
        <f>IFERROR(VLOOKUP(K66,【参考】数式用!$A$5:$AB$37,MATCH(O66,【参考】数式用!$B$4:$AB$4,0)+1,0),"")</f>
        <v/>
      </c>
      <c r="S66" s="1411" t="s">
        <v>2021</v>
      </c>
      <c r="T66" s="1413"/>
      <c r="U66" s="1415" t="str">
        <f>IFERROR(VLOOKUP(K66,【参考】数式用!$A$5:$AB$37,MATCH(T66,【参考】数式用!$B$4:$AB$4,0)+1,0),"")</f>
        <v/>
      </c>
      <c r="V66" s="1417" t="s">
        <v>15</v>
      </c>
      <c r="W66" s="1355">
        <v>6</v>
      </c>
      <c r="X66" s="1357" t="s">
        <v>10</v>
      </c>
      <c r="Y66" s="1355">
        <v>6</v>
      </c>
      <c r="Z66" s="1357" t="s">
        <v>38</v>
      </c>
      <c r="AA66" s="1355">
        <v>7</v>
      </c>
      <c r="AB66" s="1357" t="s">
        <v>10</v>
      </c>
      <c r="AC66" s="1355">
        <v>3</v>
      </c>
      <c r="AD66" s="1357" t="s">
        <v>13</v>
      </c>
      <c r="AE66" s="1357" t="s">
        <v>20</v>
      </c>
      <c r="AF66" s="1357">
        <f>IF(W66&gt;=1,(AA66*12+AC66)-(W66*12+Y66)+1,"")</f>
        <v>10</v>
      </c>
      <c r="AG66" s="1359" t="s">
        <v>33</v>
      </c>
      <c r="AH66" s="1361" t="str">
        <f t="shared" ref="AH66" si="134">IFERROR(ROUNDDOWN(ROUND(L66*U66,0),0)*AF66,"")</f>
        <v/>
      </c>
      <c r="AI66" s="1363" t="str">
        <f t="shared" ref="AI66" si="135">IFERROR(ROUNDDOWN(ROUND((L66*(U66-AW66)),0),0)*AF66,"")</f>
        <v/>
      </c>
      <c r="AJ66" s="1365">
        <f>IFERROR(IF(OR(M66="",M67="",M69=""),0,ROUNDDOWN(ROUNDDOWN(ROUND(L66*VLOOKUP(K66,【参考】数式用!$A$5:$AB$37,MATCH("新加算Ⅳ",【参考】数式用!$B$4:$AB$4,0)+1,0),0),0)*AF66*0.5,0)),"")</f>
        <v>0</v>
      </c>
      <c r="AK66" s="1349"/>
      <c r="AL66" s="1353">
        <f>IFERROR(IF(OR(M69="ベア加算",M69=""),0, IF(OR(T66="新加算Ⅰ",T66="新加算Ⅱ",T66="新加算Ⅲ",T66="新加算Ⅳ"),ROUNDDOWN(ROUND(L66*VLOOKUP(K66,【参考】数式用!$A$5:$I$37,MATCH("ベア加算",【参考】数式用!$B$4:$I$4,0)+1,0),0),0)*AF66,0)),"")</f>
        <v>0</v>
      </c>
      <c r="AM66" s="1339"/>
      <c r="AN66" s="1345"/>
      <c r="AO66" s="1341"/>
      <c r="AP66" s="1341"/>
      <c r="AQ66" s="1343"/>
      <c r="AR66" s="1323"/>
      <c r="AS66" s="466" t="str">
        <f t="shared" ref="AS66" si="136">IF(AU66="","",IF(U66&lt;N66,"！加算の要件上は問題ありませんが、令和６年４・５月と比較して令和６年６月に加算率が下がる計画になっています。",""))</f>
        <v/>
      </c>
      <c r="AT66" s="557"/>
      <c r="AU66" s="1311" t="str">
        <f>IF(K66&lt;&gt;"","V列に色付け","")</f>
        <v/>
      </c>
      <c r="AV66" s="558" t="str">
        <f>IF('別紙様式2-2（４・５月分）'!N53="","",'別紙様式2-2（４・５月分）'!N53)</f>
        <v/>
      </c>
      <c r="AW66" s="1313" t="str">
        <f>IF(SUM('別紙様式2-2（４・５月分）'!O53:O55)=0,"",SUM('別紙様式2-2（４・５月分）'!O53:O55))</f>
        <v/>
      </c>
      <c r="AX66" s="1314" t="str">
        <f>IFERROR(VLOOKUP(K66,【参考】数式用!$AH$2:$AI$34,2,FALSE),"")</f>
        <v/>
      </c>
      <c r="AY66" s="1230" t="s">
        <v>1959</v>
      </c>
      <c r="AZ66" s="1230" t="s">
        <v>1960</v>
      </c>
      <c r="BA66" s="1230" t="s">
        <v>1961</v>
      </c>
      <c r="BB66" s="1230" t="s">
        <v>1962</v>
      </c>
      <c r="BC66" s="1230" t="str">
        <f>IF(AND(O66&lt;&gt;"新加算Ⅰ",O66&lt;&gt;"新加算Ⅱ",O66&lt;&gt;"新加算Ⅲ",O66&lt;&gt;"新加算Ⅳ"),O66,IF(P68&lt;&gt;"",P68,""))</f>
        <v/>
      </c>
      <c r="BD66" s="1230"/>
      <c r="BE66" s="1230" t="str">
        <f t="shared" ref="BE66" si="137">IF(AL66&lt;&gt;0,IF(AM66="○","入力済","未入力"),"")</f>
        <v/>
      </c>
      <c r="BF66" s="1230" t="str">
        <f>IF(OR(T66="新加算Ⅰ",T66="新加算Ⅱ",T66="新加算Ⅲ",T66="新加算Ⅳ",T66="新加算Ⅴ（１）",T66="新加算Ⅴ（２）",T66="新加算Ⅴ（３）",T66="新加算ⅠⅤ（４）",T66="新加算Ⅴ（５）",T66="新加算Ⅴ（６）",T66="新加算Ⅴ（８）",T66="新加算Ⅴ（11）"),IF(OR(AN66="○",AN66="令和６年度中に満たす"),"入力済","未入力"),"")</f>
        <v/>
      </c>
      <c r="BG66" s="1230" t="str">
        <f>IF(OR(T66="新加算Ⅴ（７）",T66="新加算Ⅴ（９）",T66="新加算Ⅴ（10）",T66="新加算Ⅴ（12）",T66="新加算Ⅴ（13）",T66="新加算Ⅴ（14）"),IF(OR(AO66="○",AO66="令和６年度中に満たす"),"入力済","未入力"),"")</f>
        <v/>
      </c>
      <c r="BH66" s="1331" t="str">
        <f t="shared" ref="BH66" si="138">IF(OR(T66="新加算Ⅰ",T66="新加算Ⅱ",T66="新加算Ⅲ",T66="新加算Ⅴ（１）",T66="新加算Ⅴ（３）",T66="新加算Ⅴ（８）"),IF(OR(AP66="○",AP66="令和６年度中に満たす"),"入力済","未入力"),"")</f>
        <v/>
      </c>
      <c r="BI66" s="1333" t="str">
        <f t="shared" ref="BI66" si="139">IF(OR(T66="新加算Ⅰ",T66="新加算Ⅱ",T66="新加算Ⅴ（１）",T66="新加算Ⅴ（２）",T66="新加算Ⅴ（３）",T66="新加算Ⅴ（４）",T66="新加算Ⅴ（５）",T66="新加算Ⅴ（６）",T66="新加算Ⅴ（７）",T66="新加算Ⅴ（９）",T66="新加算Ⅴ（10）",T66="新加算Ⅴ（12）"),1,"")</f>
        <v/>
      </c>
      <c r="BJ66" s="1311" t="str">
        <f>IF(OR(T66="新加算Ⅰ",T66="新加算Ⅴ（１）",T66="新加算Ⅴ（２）",T66="新加算Ⅴ（５）",T66="新加算Ⅴ（７）",T66="新加算Ⅴ（10）"),IF(AR66="","未入力","入力済"),"")</f>
        <v/>
      </c>
      <c r="BK66" s="453" t="str">
        <f>G66</f>
        <v/>
      </c>
    </row>
    <row r="67" spans="1:63" ht="15" customHeight="1">
      <c r="A67" s="1275"/>
      <c r="B67" s="1243"/>
      <c r="C67" s="1244"/>
      <c r="D67" s="1244"/>
      <c r="E67" s="1244"/>
      <c r="F67" s="1245"/>
      <c r="G67" s="1260"/>
      <c r="H67" s="1260"/>
      <c r="I67" s="1260"/>
      <c r="J67" s="1423"/>
      <c r="K67" s="1260"/>
      <c r="L67" s="1284"/>
      <c r="M67" s="1379" t="str">
        <f>IF('別紙様式2-2（４・５月分）'!P54="","",'別紙様式2-2（４・５月分）'!P54)</f>
        <v/>
      </c>
      <c r="N67" s="1400"/>
      <c r="O67" s="1406"/>
      <c r="P67" s="1407"/>
      <c r="Q67" s="1408"/>
      <c r="R67" s="1410"/>
      <c r="S67" s="1412"/>
      <c r="T67" s="1414"/>
      <c r="U67" s="1416"/>
      <c r="V67" s="1418"/>
      <c r="W67" s="1356"/>
      <c r="X67" s="1358"/>
      <c r="Y67" s="1356"/>
      <c r="Z67" s="1358"/>
      <c r="AA67" s="1356"/>
      <c r="AB67" s="1358"/>
      <c r="AC67" s="1356"/>
      <c r="AD67" s="1358"/>
      <c r="AE67" s="1358"/>
      <c r="AF67" s="1358"/>
      <c r="AG67" s="1360"/>
      <c r="AH67" s="1362"/>
      <c r="AI67" s="1364"/>
      <c r="AJ67" s="1366"/>
      <c r="AK67" s="1350"/>
      <c r="AL67" s="1354"/>
      <c r="AM67" s="1340"/>
      <c r="AN67" s="1346"/>
      <c r="AO67" s="1342"/>
      <c r="AP67" s="1342"/>
      <c r="AQ67" s="1344"/>
      <c r="AR67" s="1324"/>
      <c r="AS67" s="1310" t="str">
        <f t="shared" ref="AS67" si="140">IF(AU66="","",IF(AF66&gt;10,"！令和６年度の新加算の「算定対象月」が10か月を超えています。標準的な「算定対象月」は令和６年６月から令和７年３月です。",IF(OR(AA66&lt;&gt;7,AC66&lt;&gt;3),"！算定期間の終わりが令和７年３月になっていません。区分変更を行う場合は、別紙様式2-4に記入してください。","")))</f>
        <v/>
      </c>
      <c r="AT67" s="557"/>
      <c r="AU67" s="1311"/>
      <c r="AV67" s="1312" t="str">
        <f>IF('別紙様式2-2（４・５月分）'!N54="","",'別紙様式2-2（４・５月分）'!N54)</f>
        <v/>
      </c>
      <c r="AW67" s="1313"/>
      <c r="AX67" s="1314"/>
      <c r="AY67" s="1230"/>
      <c r="AZ67" s="1230"/>
      <c r="BA67" s="1230"/>
      <c r="BB67" s="1230"/>
      <c r="BC67" s="1230"/>
      <c r="BD67" s="1230"/>
      <c r="BE67" s="1230"/>
      <c r="BF67" s="1230"/>
      <c r="BG67" s="1230"/>
      <c r="BH67" s="1332"/>
      <c r="BI67" s="1334"/>
      <c r="BJ67" s="1311"/>
      <c r="BK67" s="453" t="str">
        <f>G66</f>
        <v/>
      </c>
    </row>
    <row r="68" spans="1:63" ht="15" customHeight="1">
      <c r="A68" s="1303"/>
      <c r="B68" s="1243"/>
      <c r="C68" s="1244"/>
      <c r="D68" s="1244"/>
      <c r="E68" s="1244"/>
      <c r="F68" s="1245"/>
      <c r="G68" s="1260"/>
      <c r="H68" s="1260"/>
      <c r="I68" s="1260"/>
      <c r="J68" s="1423"/>
      <c r="K68" s="1260"/>
      <c r="L68" s="1284"/>
      <c r="M68" s="1380"/>
      <c r="N68" s="1401"/>
      <c r="O68" s="1381" t="s">
        <v>2025</v>
      </c>
      <c r="P68" s="1383" t="str">
        <f>IFERROR(VLOOKUP('別紙様式2-2（４・５月分）'!AQ53,【参考】数式用!$AR$5:$AT$22,3,FALSE),"")</f>
        <v/>
      </c>
      <c r="Q68" s="1385" t="s">
        <v>2036</v>
      </c>
      <c r="R68" s="1387" t="str">
        <f>IFERROR(VLOOKUP(K66,【参考】数式用!$A$5:$AB$37,MATCH(P68,【参考】数式用!$B$4:$AB$4,0)+1,0),"")</f>
        <v/>
      </c>
      <c r="S68" s="1389" t="s">
        <v>161</v>
      </c>
      <c r="T68" s="1391"/>
      <c r="U68" s="1393" t="str">
        <f>IFERROR(VLOOKUP(K66,【参考】数式用!$A$5:$AB$37,MATCH(T68,【参考】数式用!$B$4:$AB$4,0)+1,0),"")</f>
        <v/>
      </c>
      <c r="V68" s="1395" t="s">
        <v>15</v>
      </c>
      <c r="W68" s="1397">
        <v>7</v>
      </c>
      <c r="X68" s="1371" t="s">
        <v>10</v>
      </c>
      <c r="Y68" s="1397">
        <v>4</v>
      </c>
      <c r="Z68" s="1371" t="s">
        <v>38</v>
      </c>
      <c r="AA68" s="1397">
        <v>8</v>
      </c>
      <c r="AB68" s="1371" t="s">
        <v>10</v>
      </c>
      <c r="AC68" s="1397">
        <v>3</v>
      </c>
      <c r="AD68" s="1371" t="s">
        <v>13</v>
      </c>
      <c r="AE68" s="1371" t="s">
        <v>20</v>
      </c>
      <c r="AF68" s="1371">
        <f>IF(W68&gt;=1,(AA68*12+AC68)-(W68*12+Y68)+1,"")</f>
        <v>12</v>
      </c>
      <c r="AG68" s="1367" t="s">
        <v>33</v>
      </c>
      <c r="AH68" s="1373" t="str">
        <f t="shared" ref="AH68" si="141">IFERROR(ROUNDDOWN(ROUND(L66*U68,0),0)*AF68,"")</f>
        <v/>
      </c>
      <c r="AI68" s="1375" t="str">
        <f t="shared" ref="AI68" si="142">IFERROR(ROUNDDOWN(ROUND((L66*(U68-AW66)),0),0)*AF68,"")</f>
        <v/>
      </c>
      <c r="AJ68" s="1377">
        <f>IFERROR(IF(OR(M66="",M67="",M69=""),0,ROUNDDOWN(ROUNDDOWN(ROUND(L66*VLOOKUP(K66,【参考】数式用!$A$5:$AB$37,MATCH("新加算Ⅳ",【参考】数式用!$B$4:$AB$4,0)+1,0),0),0)*AF68*0.5,0)),"")</f>
        <v>0</v>
      </c>
      <c r="AK68" s="1347" t="str">
        <f t="shared" ref="AK68" si="143">IF(T68&lt;&gt;"","新規に適用","")</f>
        <v/>
      </c>
      <c r="AL68" s="1351">
        <f>IFERROR(IF(OR(M69="ベア加算",M69=""),0, IF(OR(T66="新加算Ⅰ",T66="新加算Ⅱ",T66="新加算Ⅲ",T66="新加算Ⅳ"),0,ROUNDDOWN(ROUND(L66*VLOOKUP(K66,【参考】数式用!$A$5:$I$37,MATCH("ベア加算",【参考】数式用!$B$4:$I$4,0)+1,0),0),0)*AF68)),"")</f>
        <v>0</v>
      </c>
      <c r="AM68" s="1321" t="str">
        <f>IF(AND(T68&lt;&gt;"",AM66=""),"新規に適用",IF(AND(T68&lt;&gt;"",AM66&lt;&gt;""),"継続で適用",""))</f>
        <v/>
      </c>
      <c r="AN68" s="1321" t="str">
        <f>IF(AND(T68&lt;&gt;"",AN66=""),"新規に適用",IF(AND(T68&lt;&gt;"",AN66&lt;&gt;""),"継続で適用",""))</f>
        <v/>
      </c>
      <c r="AO68" s="1369"/>
      <c r="AP68" s="1321" t="str">
        <f>IF(AND(T68&lt;&gt;"",AP66=""),"新規に適用",IF(AND(T68&lt;&gt;"",AP66&lt;&gt;""),"継続で適用",""))</f>
        <v/>
      </c>
      <c r="AQ68" s="1325" t="str">
        <f t="shared" si="66"/>
        <v/>
      </c>
      <c r="AR68" s="1321" t="str">
        <f>IF(AND(T68&lt;&gt;"",AR66=""),"新規に適用",IF(AND(T68&lt;&gt;"",AR66&lt;&gt;""),"継続で適用",""))</f>
        <v/>
      </c>
      <c r="AS68" s="1310"/>
      <c r="AT68" s="557"/>
      <c r="AU68" s="1311" t="str">
        <f>IF(K66&lt;&gt;"","V列に色付け","")</f>
        <v/>
      </c>
      <c r="AV68" s="1312"/>
      <c r="AW68" s="1313"/>
      <c r="AX68" s="87"/>
      <c r="AY68" s="87"/>
      <c r="AZ68" s="87"/>
      <c r="BA68" s="87"/>
      <c r="BB68" s="87"/>
      <c r="BC68" s="87"/>
      <c r="BD68" s="87"/>
      <c r="BE68" s="87"/>
      <c r="BF68" s="87"/>
      <c r="BG68" s="87"/>
      <c r="BH68" s="87"/>
      <c r="BI68" s="87"/>
      <c r="BJ68" s="87"/>
      <c r="BK68" s="453" t="str">
        <f>G66</f>
        <v/>
      </c>
    </row>
    <row r="69" spans="1:63" ht="30" customHeight="1" thickBot="1">
      <c r="A69" s="1276"/>
      <c r="B69" s="1419"/>
      <c r="C69" s="1420"/>
      <c r="D69" s="1420"/>
      <c r="E69" s="1420"/>
      <c r="F69" s="1421"/>
      <c r="G69" s="1261"/>
      <c r="H69" s="1261"/>
      <c r="I69" s="1261"/>
      <c r="J69" s="1424"/>
      <c r="K69" s="1261"/>
      <c r="L69" s="1285"/>
      <c r="M69" s="556" t="str">
        <f>IF('別紙様式2-2（４・５月分）'!P55="","",'別紙様式2-2（４・５月分）'!P55)</f>
        <v/>
      </c>
      <c r="N69" s="1402"/>
      <c r="O69" s="1382"/>
      <c r="P69" s="1384"/>
      <c r="Q69" s="1386"/>
      <c r="R69" s="1388"/>
      <c r="S69" s="1390"/>
      <c r="T69" s="1392"/>
      <c r="U69" s="1394"/>
      <c r="V69" s="1396"/>
      <c r="W69" s="1398"/>
      <c r="X69" s="1372"/>
      <c r="Y69" s="1398"/>
      <c r="Z69" s="1372"/>
      <c r="AA69" s="1398"/>
      <c r="AB69" s="1372"/>
      <c r="AC69" s="1398"/>
      <c r="AD69" s="1372"/>
      <c r="AE69" s="1372"/>
      <c r="AF69" s="1372"/>
      <c r="AG69" s="1368"/>
      <c r="AH69" s="1374"/>
      <c r="AI69" s="1376"/>
      <c r="AJ69" s="1378"/>
      <c r="AK69" s="1348"/>
      <c r="AL69" s="1352"/>
      <c r="AM69" s="1322"/>
      <c r="AN69" s="1322"/>
      <c r="AO69" s="1370"/>
      <c r="AP69" s="1322"/>
      <c r="AQ69" s="1326"/>
      <c r="AR69" s="1322"/>
      <c r="AS69" s="491" t="str">
        <f t="shared" ref="AS69" si="144">IF(AU66="","",IF(OR(T66="",AND(M69="ベア加算なし",OR(T66="新加算Ⅰ",T66="新加算Ⅱ",T66="新加算Ⅲ",T66="新加算Ⅳ"),AM66=""),AND(OR(T66="新加算Ⅰ",T66="新加算Ⅱ",T66="新加算Ⅲ",T66="新加算Ⅳ",T66="新加算Ⅴ（１）",T66="新加算Ⅴ（２）",T66="新加算Ⅴ（３）",T66="新加算Ⅴ（４）",T66="新加算Ⅴ（５）",T66="新加算Ⅴ（６）",T66="新加算Ⅴ（８）",T66="新加算Ⅴ（11）"),AN66=""),AND(OR(T66="新加算Ⅴ（７）",T66="新加算Ⅴ（９）",T66="新加算Ⅴ（10）",T66="新加算Ⅴ（12）",T66="新加算Ⅴ（13）",T66="新加算Ⅴ（14）"),AO66=""),AND(OR(T66="新加算Ⅰ",T66="新加算Ⅱ",T66="新加算Ⅲ",T66="新加算Ⅴ（１）",T66="新加算Ⅴ（３）",T66="新加算Ⅴ（８）"),AP66=""),AND(OR(T66="新加算Ⅰ",T66="新加算Ⅱ",T66="新加算Ⅴ（１）",T66="新加算Ⅴ（２）",T66="新加算Ⅴ（３）",T66="新加算Ⅴ（４）",T66="新加算Ⅴ（５）",T66="新加算Ⅴ（６）",T66="新加算Ⅴ（７）",T66="新加算Ⅴ（９）",T66="新加算Ⅴ（10）",T66="新加算Ⅴ（12）"),AQ66=""),AND(OR(T66="新加算Ⅰ",T66="新加算Ⅴ（１）",T66="新加算Ⅴ（２）",T66="新加算Ⅴ（５）",T66="新加算Ⅴ（７）",T66="新加算Ⅴ（10）"),AR66="")),"！記入が必要な欄（ピンク色のセル）に空欄があります。空欄を埋めてください。",""))</f>
        <v/>
      </c>
      <c r="AT69" s="557"/>
      <c r="AU69" s="1311"/>
      <c r="AV69" s="558" t="str">
        <f>IF('別紙様式2-2（４・５月分）'!N55="","",'別紙様式2-2（４・５月分）'!N55)</f>
        <v/>
      </c>
      <c r="AW69" s="1313"/>
      <c r="AX69" s="87"/>
      <c r="AY69" s="87"/>
      <c r="AZ69" s="87"/>
      <c r="BA69" s="87"/>
      <c r="BB69" s="87"/>
      <c r="BC69" s="87"/>
      <c r="BD69" s="87"/>
      <c r="BE69" s="87"/>
      <c r="BF69" s="87"/>
      <c r="BG69" s="87"/>
      <c r="BH69" s="87"/>
      <c r="BI69" s="87"/>
      <c r="BJ69" s="87"/>
      <c r="BK69" s="453" t="str">
        <f>G66</f>
        <v/>
      </c>
    </row>
    <row r="70" spans="1:63" ht="30" customHeight="1">
      <c r="A70" s="1274">
        <v>15</v>
      </c>
      <c r="B70" s="1240" t="str">
        <f>IF(基本情報入力シート!C68="","",基本情報入力シート!C68)</f>
        <v/>
      </c>
      <c r="C70" s="1241"/>
      <c r="D70" s="1241"/>
      <c r="E70" s="1241"/>
      <c r="F70" s="1242"/>
      <c r="G70" s="1259" t="str">
        <f>IF(基本情報入力シート!M68="","",基本情報入力シート!M68)</f>
        <v/>
      </c>
      <c r="H70" s="1259" t="str">
        <f>IF(基本情報入力シート!R68="","",基本情報入力シート!R68)</f>
        <v/>
      </c>
      <c r="I70" s="1259" t="str">
        <f>IF(基本情報入力シート!W68="","",基本情報入力シート!W68)</f>
        <v/>
      </c>
      <c r="J70" s="1422" t="str">
        <f>IF(基本情報入力シート!X68="","",基本情報入力シート!X68)</f>
        <v/>
      </c>
      <c r="K70" s="1259" t="str">
        <f>IF(基本情報入力シート!Y68="","",基本情報入力シート!Y68)</f>
        <v/>
      </c>
      <c r="L70" s="1283" t="str">
        <f>IF(基本情報入力シート!AB68="","",基本情報入力シート!AB68)</f>
        <v/>
      </c>
      <c r="M70" s="553" t="str">
        <f>IF('別紙様式2-2（４・５月分）'!P56="","",'別紙様式2-2（４・５月分）'!P56)</f>
        <v/>
      </c>
      <c r="N70" s="1399" t="str">
        <f>IF(SUM('別紙様式2-2（４・５月分）'!Q56:Q58)=0,"",SUM('別紙様式2-2（４・５月分）'!Q56:Q58))</f>
        <v/>
      </c>
      <c r="O70" s="1403" t="str">
        <f>IFERROR(VLOOKUP('別紙様式2-2（４・５月分）'!AQ56,【参考】数式用!$AR$5:$AS$22,2,FALSE),"")</f>
        <v/>
      </c>
      <c r="P70" s="1404"/>
      <c r="Q70" s="1405"/>
      <c r="R70" s="1409" t="str">
        <f>IFERROR(VLOOKUP(K70,【参考】数式用!$A$5:$AB$37,MATCH(O70,【参考】数式用!$B$4:$AB$4,0)+1,0),"")</f>
        <v/>
      </c>
      <c r="S70" s="1411" t="s">
        <v>2021</v>
      </c>
      <c r="T70" s="1413"/>
      <c r="U70" s="1415" t="str">
        <f>IFERROR(VLOOKUP(K70,【参考】数式用!$A$5:$AB$37,MATCH(T70,【参考】数式用!$B$4:$AB$4,0)+1,0),"")</f>
        <v/>
      </c>
      <c r="V70" s="1417" t="s">
        <v>15</v>
      </c>
      <c r="W70" s="1355">
        <v>6</v>
      </c>
      <c r="X70" s="1357" t="s">
        <v>10</v>
      </c>
      <c r="Y70" s="1355">
        <v>6</v>
      </c>
      <c r="Z70" s="1357" t="s">
        <v>38</v>
      </c>
      <c r="AA70" s="1355">
        <v>7</v>
      </c>
      <c r="AB70" s="1357" t="s">
        <v>10</v>
      </c>
      <c r="AC70" s="1355">
        <v>3</v>
      </c>
      <c r="AD70" s="1357" t="s">
        <v>13</v>
      </c>
      <c r="AE70" s="1357" t="s">
        <v>20</v>
      </c>
      <c r="AF70" s="1357">
        <f>IF(W70&gt;=1,(AA70*12+AC70)-(W70*12+Y70)+1,"")</f>
        <v>10</v>
      </c>
      <c r="AG70" s="1359" t="s">
        <v>33</v>
      </c>
      <c r="AH70" s="1361" t="str">
        <f t="shared" ref="AH70" si="145">IFERROR(ROUNDDOWN(ROUND(L70*U70,0),0)*AF70,"")</f>
        <v/>
      </c>
      <c r="AI70" s="1363" t="str">
        <f t="shared" ref="AI70" si="146">IFERROR(ROUNDDOWN(ROUND((L70*(U70-AW70)),0),0)*AF70,"")</f>
        <v/>
      </c>
      <c r="AJ70" s="1365">
        <f>IFERROR(IF(OR(M70="",M71="",M73=""),0,ROUNDDOWN(ROUNDDOWN(ROUND(L70*VLOOKUP(K70,【参考】数式用!$A$5:$AB$37,MATCH("新加算Ⅳ",【参考】数式用!$B$4:$AB$4,0)+1,0),0),0)*AF70*0.5,0)),"")</f>
        <v>0</v>
      </c>
      <c r="AK70" s="1349"/>
      <c r="AL70" s="1353">
        <f>IFERROR(IF(OR(M73="ベア加算",M73=""),0, IF(OR(T70="新加算Ⅰ",T70="新加算Ⅱ",T70="新加算Ⅲ",T70="新加算Ⅳ"),ROUNDDOWN(ROUND(L70*VLOOKUP(K70,【参考】数式用!$A$5:$I$37,MATCH("ベア加算",【参考】数式用!$B$4:$I$4,0)+1,0),0),0)*AF70,0)),"")</f>
        <v>0</v>
      </c>
      <c r="AM70" s="1339"/>
      <c r="AN70" s="1345"/>
      <c r="AO70" s="1341"/>
      <c r="AP70" s="1341"/>
      <c r="AQ70" s="1343"/>
      <c r="AR70" s="1323"/>
      <c r="AS70" s="466" t="str">
        <f t="shared" ref="AS70" si="147">IF(AU70="","",IF(U70&lt;N70,"！加算の要件上は問題ありませんが、令和６年４・５月と比較して令和６年６月に加算率が下がる計画になっています。",""))</f>
        <v/>
      </c>
      <c r="AT70" s="557"/>
      <c r="AU70" s="1311" t="str">
        <f>IF(K70&lt;&gt;"","V列に色付け","")</f>
        <v/>
      </c>
      <c r="AV70" s="558" t="str">
        <f>IF('別紙様式2-2（４・５月分）'!N56="","",'別紙様式2-2（４・５月分）'!N56)</f>
        <v/>
      </c>
      <c r="AW70" s="1313" t="str">
        <f>IF(SUM('別紙様式2-2（４・５月分）'!O56:O58)=0,"",SUM('別紙様式2-2（４・５月分）'!O56:O58))</f>
        <v/>
      </c>
      <c r="AX70" s="1314" t="str">
        <f>IFERROR(VLOOKUP(K70,【参考】数式用!$AH$2:$AI$34,2,FALSE),"")</f>
        <v/>
      </c>
      <c r="AY70" s="1230" t="s">
        <v>1959</v>
      </c>
      <c r="AZ70" s="1230" t="s">
        <v>1960</v>
      </c>
      <c r="BA70" s="1230" t="s">
        <v>1961</v>
      </c>
      <c r="BB70" s="1230" t="s">
        <v>1962</v>
      </c>
      <c r="BC70" s="1230" t="str">
        <f>IF(AND(O70&lt;&gt;"新加算Ⅰ",O70&lt;&gt;"新加算Ⅱ",O70&lt;&gt;"新加算Ⅲ",O70&lt;&gt;"新加算Ⅳ"),O70,IF(P72&lt;&gt;"",P72,""))</f>
        <v/>
      </c>
      <c r="BD70" s="1230"/>
      <c r="BE70" s="1230" t="str">
        <f t="shared" ref="BE70" si="148">IF(AL70&lt;&gt;0,IF(AM70="○","入力済","未入力"),"")</f>
        <v/>
      </c>
      <c r="BF70" s="1230" t="str">
        <f>IF(OR(T70="新加算Ⅰ",T70="新加算Ⅱ",T70="新加算Ⅲ",T70="新加算Ⅳ",T70="新加算Ⅴ（１）",T70="新加算Ⅴ（２）",T70="新加算Ⅴ（３）",T70="新加算ⅠⅤ（４）",T70="新加算Ⅴ（５）",T70="新加算Ⅴ（６）",T70="新加算Ⅴ（８）",T70="新加算Ⅴ（11）"),IF(OR(AN70="○",AN70="令和６年度中に満たす"),"入力済","未入力"),"")</f>
        <v/>
      </c>
      <c r="BG70" s="1230" t="str">
        <f>IF(OR(T70="新加算Ⅴ（７）",T70="新加算Ⅴ（９）",T70="新加算Ⅴ（10）",T70="新加算Ⅴ（12）",T70="新加算Ⅴ（13）",T70="新加算Ⅴ（14）"),IF(OR(AO70="○",AO70="令和６年度中に満たす"),"入力済","未入力"),"")</f>
        <v/>
      </c>
      <c r="BH70" s="1331" t="str">
        <f t="shared" ref="BH70" si="149">IF(OR(T70="新加算Ⅰ",T70="新加算Ⅱ",T70="新加算Ⅲ",T70="新加算Ⅴ（１）",T70="新加算Ⅴ（３）",T70="新加算Ⅴ（８）"),IF(OR(AP70="○",AP70="令和６年度中に満たす"),"入力済","未入力"),"")</f>
        <v/>
      </c>
      <c r="BI70" s="1333" t="str">
        <f t="shared" ref="BI70" si="150">IF(OR(T70="新加算Ⅰ",T70="新加算Ⅱ",T70="新加算Ⅴ（１）",T70="新加算Ⅴ（２）",T70="新加算Ⅴ（３）",T70="新加算Ⅴ（４）",T70="新加算Ⅴ（５）",T70="新加算Ⅴ（６）",T70="新加算Ⅴ（７）",T70="新加算Ⅴ（９）",T70="新加算Ⅴ（10）",T70="新加算Ⅴ（12）"),1,"")</f>
        <v/>
      </c>
      <c r="BJ70" s="1311" t="str">
        <f>IF(OR(T70="新加算Ⅰ",T70="新加算Ⅴ（１）",T70="新加算Ⅴ（２）",T70="新加算Ⅴ（５）",T70="新加算Ⅴ（７）",T70="新加算Ⅴ（10）"),IF(AR70="","未入力","入力済"),"")</f>
        <v/>
      </c>
      <c r="BK70" s="453" t="str">
        <f>G70</f>
        <v/>
      </c>
    </row>
    <row r="71" spans="1:63" ht="15" customHeight="1">
      <c r="A71" s="1275"/>
      <c r="B71" s="1243"/>
      <c r="C71" s="1244"/>
      <c r="D71" s="1244"/>
      <c r="E71" s="1244"/>
      <c r="F71" s="1245"/>
      <c r="G71" s="1260"/>
      <c r="H71" s="1260"/>
      <c r="I71" s="1260"/>
      <c r="J71" s="1423"/>
      <c r="K71" s="1260"/>
      <c r="L71" s="1284"/>
      <c r="M71" s="1379" t="str">
        <f>IF('別紙様式2-2（４・５月分）'!P57="","",'別紙様式2-2（４・５月分）'!P57)</f>
        <v/>
      </c>
      <c r="N71" s="1400"/>
      <c r="O71" s="1406"/>
      <c r="P71" s="1407"/>
      <c r="Q71" s="1408"/>
      <c r="R71" s="1410"/>
      <c r="S71" s="1412"/>
      <c r="T71" s="1414"/>
      <c r="U71" s="1416"/>
      <c r="V71" s="1418"/>
      <c r="W71" s="1356"/>
      <c r="X71" s="1358"/>
      <c r="Y71" s="1356"/>
      <c r="Z71" s="1358"/>
      <c r="AA71" s="1356"/>
      <c r="AB71" s="1358"/>
      <c r="AC71" s="1356"/>
      <c r="AD71" s="1358"/>
      <c r="AE71" s="1358"/>
      <c r="AF71" s="1358"/>
      <c r="AG71" s="1360"/>
      <c r="AH71" s="1362"/>
      <c r="AI71" s="1364"/>
      <c r="AJ71" s="1366"/>
      <c r="AK71" s="1350"/>
      <c r="AL71" s="1354"/>
      <c r="AM71" s="1340"/>
      <c r="AN71" s="1346"/>
      <c r="AO71" s="1342"/>
      <c r="AP71" s="1342"/>
      <c r="AQ71" s="1344"/>
      <c r="AR71" s="1324"/>
      <c r="AS71" s="1310" t="str">
        <f t="shared" ref="AS71" si="151">IF(AU70="","",IF(AF70&gt;10,"！令和６年度の新加算の「算定対象月」が10か月を超えています。標準的な「算定対象月」は令和６年６月から令和７年３月です。",IF(OR(AA70&lt;&gt;7,AC70&lt;&gt;3),"！算定期間の終わりが令和７年３月になっていません。区分変更を行う場合は、別紙様式2-4に記入してください。","")))</f>
        <v/>
      </c>
      <c r="AT71" s="557"/>
      <c r="AU71" s="1311"/>
      <c r="AV71" s="1312" t="str">
        <f>IF('別紙様式2-2（４・５月分）'!N57="","",'別紙様式2-2（４・５月分）'!N57)</f>
        <v/>
      </c>
      <c r="AW71" s="1313"/>
      <c r="AX71" s="1314"/>
      <c r="AY71" s="1230"/>
      <c r="AZ71" s="1230"/>
      <c r="BA71" s="1230"/>
      <c r="BB71" s="1230"/>
      <c r="BC71" s="1230"/>
      <c r="BD71" s="1230"/>
      <c r="BE71" s="1230"/>
      <c r="BF71" s="1230"/>
      <c r="BG71" s="1230"/>
      <c r="BH71" s="1332"/>
      <c r="BI71" s="1334"/>
      <c r="BJ71" s="1311"/>
      <c r="BK71" s="453" t="str">
        <f>G70</f>
        <v/>
      </c>
    </row>
    <row r="72" spans="1:63" ht="15" customHeight="1">
      <c r="A72" s="1303"/>
      <c r="B72" s="1243"/>
      <c r="C72" s="1244"/>
      <c r="D72" s="1244"/>
      <c r="E72" s="1244"/>
      <c r="F72" s="1245"/>
      <c r="G72" s="1260"/>
      <c r="H72" s="1260"/>
      <c r="I72" s="1260"/>
      <c r="J72" s="1423"/>
      <c r="K72" s="1260"/>
      <c r="L72" s="1284"/>
      <c r="M72" s="1380"/>
      <c r="N72" s="1401"/>
      <c r="O72" s="1381" t="s">
        <v>2025</v>
      </c>
      <c r="P72" s="1383" t="str">
        <f>IFERROR(VLOOKUP('別紙様式2-2（４・５月分）'!AQ56,【参考】数式用!$AR$5:$AT$22,3,FALSE),"")</f>
        <v/>
      </c>
      <c r="Q72" s="1385" t="s">
        <v>2036</v>
      </c>
      <c r="R72" s="1387" t="str">
        <f>IFERROR(VLOOKUP(K70,【参考】数式用!$A$5:$AB$37,MATCH(P72,【参考】数式用!$B$4:$AB$4,0)+1,0),"")</f>
        <v/>
      </c>
      <c r="S72" s="1389" t="s">
        <v>161</v>
      </c>
      <c r="T72" s="1391"/>
      <c r="U72" s="1393" t="str">
        <f>IFERROR(VLOOKUP(K70,【参考】数式用!$A$5:$AB$37,MATCH(T72,【参考】数式用!$B$4:$AB$4,0)+1,0),"")</f>
        <v/>
      </c>
      <c r="V72" s="1395" t="s">
        <v>15</v>
      </c>
      <c r="W72" s="1397">
        <v>7</v>
      </c>
      <c r="X72" s="1371" t="s">
        <v>10</v>
      </c>
      <c r="Y72" s="1397">
        <v>4</v>
      </c>
      <c r="Z72" s="1371" t="s">
        <v>38</v>
      </c>
      <c r="AA72" s="1397">
        <v>8</v>
      </c>
      <c r="AB72" s="1371" t="s">
        <v>10</v>
      </c>
      <c r="AC72" s="1397">
        <v>3</v>
      </c>
      <c r="AD72" s="1371" t="s">
        <v>13</v>
      </c>
      <c r="AE72" s="1371" t="s">
        <v>20</v>
      </c>
      <c r="AF72" s="1371">
        <f>IF(W72&gt;=1,(AA72*12+AC72)-(W72*12+Y72)+1,"")</f>
        <v>12</v>
      </c>
      <c r="AG72" s="1367" t="s">
        <v>33</v>
      </c>
      <c r="AH72" s="1373" t="str">
        <f t="shared" ref="AH72" si="152">IFERROR(ROUNDDOWN(ROUND(L70*U72,0),0)*AF72,"")</f>
        <v/>
      </c>
      <c r="AI72" s="1375" t="str">
        <f t="shared" ref="AI72" si="153">IFERROR(ROUNDDOWN(ROUND((L70*(U72-AW70)),0),0)*AF72,"")</f>
        <v/>
      </c>
      <c r="AJ72" s="1377">
        <f>IFERROR(IF(OR(M70="",M71="",M73=""),0,ROUNDDOWN(ROUNDDOWN(ROUND(L70*VLOOKUP(K70,【参考】数式用!$A$5:$AB$37,MATCH("新加算Ⅳ",【参考】数式用!$B$4:$AB$4,0)+1,0),0),0)*AF72*0.5,0)),"")</f>
        <v>0</v>
      </c>
      <c r="AK72" s="1347" t="str">
        <f t="shared" ref="AK72" si="154">IF(T72&lt;&gt;"","新規に適用","")</f>
        <v/>
      </c>
      <c r="AL72" s="1351">
        <f>IFERROR(IF(OR(M73="ベア加算",M73=""),0, IF(OR(T70="新加算Ⅰ",T70="新加算Ⅱ",T70="新加算Ⅲ",T70="新加算Ⅳ"),0,ROUNDDOWN(ROUND(L70*VLOOKUP(K70,【参考】数式用!$A$5:$I$37,MATCH("ベア加算",【参考】数式用!$B$4:$I$4,0)+1,0),0),0)*AF72)),"")</f>
        <v>0</v>
      </c>
      <c r="AM72" s="1321" t="str">
        <f>IF(AND(T72&lt;&gt;"",AM70=""),"新規に適用",IF(AND(T72&lt;&gt;"",AM70&lt;&gt;""),"継続で適用",""))</f>
        <v/>
      </c>
      <c r="AN72" s="1321" t="str">
        <f>IF(AND(T72&lt;&gt;"",AN70=""),"新規に適用",IF(AND(T72&lt;&gt;"",AN70&lt;&gt;""),"継続で適用",""))</f>
        <v/>
      </c>
      <c r="AO72" s="1369"/>
      <c r="AP72" s="1321" t="str">
        <f>IF(AND(T72&lt;&gt;"",AP70=""),"新規に適用",IF(AND(T72&lt;&gt;"",AP70&lt;&gt;""),"継続で適用",""))</f>
        <v/>
      </c>
      <c r="AQ72" s="1325" t="str">
        <f t="shared" si="66"/>
        <v/>
      </c>
      <c r="AR72" s="1321" t="str">
        <f>IF(AND(T72&lt;&gt;"",AR70=""),"新規に適用",IF(AND(T72&lt;&gt;"",AR70&lt;&gt;""),"継続で適用",""))</f>
        <v/>
      </c>
      <c r="AS72" s="1310"/>
      <c r="AT72" s="557"/>
      <c r="AU72" s="1311" t="str">
        <f>IF(K70&lt;&gt;"","V列に色付け","")</f>
        <v/>
      </c>
      <c r="AV72" s="1312"/>
      <c r="AW72" s="1313"/>
      <c r="AX72" s="87"/>
      <c r="AY72" s="87"/>
      <c r="AZ72" s="87"/>
      <c r="BA72" s="87"/>
      <c r="BB72" s="87"/>
      <c r="BC72" s="87"/>
      <c r="BD72" s="87"/>
      <c r="BE72" s="87"/>
      <c r="BF72" s="87"/>
      <c r="BG72" s="87"/>
      <c r="BH72" s="87"/>
      <c r="BI72" s="87"/>
      <c r="BJ72" s="87"/>
      <c r="BK72" s="453" t="str">
        <f>G70</f>
        <v/>
      </c>
    </row>
    <row r="73" spans="1:63" ht="30" customHeight="1" thickBot="1">
      <c r="A73" s="1276"/>
      <c r="B73" s="1419"/>
      <c r="C73" s="1420"/>
      <c r="D73" s="1420"/>
      <c r="E73" s="1420"/>
      <c r="F73" s="1421"/>
      <c r="G73" s="1261"/>
      <c r="H73" s="1261"/>
      <c r="I73" s="1261"/>
      <c r="J73" s="1424"/>
      <c r="K73" s="1261"/>
      <c r="L73" s="1285"/>
      <c r="M73" s="556" t="str">
        <f>IF('別紙様式2-2（４・５月分）'!P58="","",'別紙様式2-2（４・５月分）'!P58)</f>
        <v/>
      </c>
      <c r="N73" s="1402"/>
      <c r="O73" s="1382"/>
      <c r="P73" s="1384"/>
      <c r="Q73" s="1386"/>
      <c r="R73" s="1388"/>
      <c r="S73" s="1390"/>
      <c r="T73" s="1392"/>
      <c r="U73" s="1394"/>
      <c r="V73" s="1396"/>
      <c r="W73" s="1398"/>
      <c r="X73" s="1372"/>
      <c r="Y73" s="1398"/>
      <c r="Z73" s="1372"/>
      <c r="AA73" s="1398"/>
      <c r="AB73" s="1372"/>
      <c r="AC73" s="1398"/>
      <c r="AD73" s="1372"/>
      <c r="AE73" s="1372"/>
      <c r="AF73" s="1372"/>
      <c r="AG73" s="1368"/>
      <c r="AH73" s="1374"/>
      <c r="AI73" s="1376"/>
      <c r="AJ73" s="1378"/>
      <c r="AK73" s="1348"/>
      <c r="AL73" s="1352"/>
      <c r="AM73" s="1322"/>
      <c r="AN73" s="1322"/>
      <c r="AO73" s="1370"/>
      <c r="AP73" s="1322"/>
      <c r="AQ73" s="1326"/>
      <c r="AR73" s="1322"/>
      <c r="AS73" s="491" t="str">
        <f t="shared" ref="AS73" si="155">IF(AU70="","",IF(OR(T70="",AND(M73="ベア加算なし",OR(T70="新加算Ⅰ",T70="新加算Ⅱ",T70="新加算Ⅲ",T70="新加算Ⅳ"),AM70=""),AND(OR(T70="新加算Ⅰ",T70="新加算Ⅱ",T70="新加算Ⅲ",T70="新加算Ⅳ",T70="新加算Ⅴ（１）",T70="新加算Ⅴ（２）",T70="新加算Ⅴ（３）",T70="新加算Ⅴ（４）",T70="新加算Ⅴ（５）",T70="新加算Ⅴ（６）",T70="新加算Ⅴ（８）",T70="新加算Ⅴ（11）"),AN70=""),AND(OR(T70="新加算Ⅴ（７）",T70="新加算Ⅴ（９）",T70="新加算Ⅴ（10）",T70="新加算Ⅴ（12）",T70="新加算Ⅴ（13）",T70="新加算Ⅴ（14）"),AO70=""),AND(OR(T70="新加算Ⅰ",T70="新加算Ⅱ",T70="新加算Ⅲ",T70="新加算Ⅴ（１）",T70="新加算Ⅴ（３）",T70="新加算Ⅴ（８）"),AP70=""),AND(OR(T70="新加算Ⅰ",T70="新加算Ⅱ",T70="新加算Ⅴ（１）",T70="新加算Ⅴ（２）",T70="新加算Ⅴ（３）",T70="新加算Ⅴ（４）",T70="新加算Ⅴ（５）",T70="新加算Ⅴ（６）",T70="新加算Ⅴ（７）",T70="新加算Ⅴ（９）",T70="新加算Ⅴ（10）",T70="新加算Ⅴ（12）"),AQ70=""),AND(OR(T70="新加算Ⅰ",T70="新加算Ⅴ（１）",T70="新加算Ⅴ（２）",T70="新加算Ⅴ（５）",T70="新加算Ⅴ（７）",T70="新加算Ⅴ（10）"),AR70="")),"！記入が必要な欄（ピンク色のセル）に空欄があります。空欄を埋めてください。",""))</f>
        <v/>
      </c>
      <c r="AT73" s="557"/>
      <c r="AU73" s="1311"/>
      <c r="AV73" s="558" t="str">
        <f>IF('別紙様式2-2（４・５月分）'!N58="","",'別紙様式2-2（４・５月分）'!N58)</f>
        <v/>
      </c>
      <c r="AW73" s="1313"/>
      <c r="AX73" s="87"/>
      <c r="AY73" s="87"/>
      <c r="AZ73" s="87"/>
      <c r="BA73" s="87"/>
      <c r="BB73" s="87"/>
      <c r="BC73" s="87"/>
      <c r="BD73" s="87"/>
      <c r="BE73" s="87"/>
      <c r="BF73" s="87"/>
      <c r="BG73" s="87"/>
      <c r="BH73" s="87"/>
      <c r="BI73" s="87"/>
      <c r="BJ73" s="87"/>
      <c r="BK73" s="453" t="str">
        <f>G70</f>
        <v/>
      </c>
    </row>
    <row r="74" spans="1:63" ht="30" customHeight="1">
      <c r="A74" s="1301">
        <v>16</v>
      </c>
      <c r="B74" s="1243" t="str">
        <f>IF(基本情報入力シート!C69="","",基本情報入力シート!C69)</f>
        <v/>
      </c>
      <c r="C74" s="1244"/>
      <c r="D74" s="1244"/>
      <c r="E74" s="1244"/>
      <c r="F74" s="1245"/>
      <c r="G74" s="1260" t="str">
        <f>IF(基本情報入力シート!M69="","",基本情報入力シート!M69)</f>
        <v/>
      </c>
      <c r="H74" s="1260" t="str">
        <f>IF(基本情報入力シート!R69="","",基本情報入力シート!R69)</f>
        <v/>
      </c>
      <c r="I74" s="1260" t="str">
        <f>IF(基本情報入力シート!W69="","",基本情報入力シート!W69)</f>
        <v/>
      </c>
      <c r="J74" s="1423" t="str">
        <f>IF(基本情報入力シート!X69="","",基本情報入力シート!X69)</f>
        <v/>
      </c>
      <c r="K74" s="1260" t="str">
        <f>IF(基本情報入力シート!Y69="","",基本情報入力シート!Y69)</f>
        <v/>
      </c>
      <c r="L74" s="1284" t="str">
        <f>IF(基本情報入力シート!AB69="","",基本情報入力シート!AB69)</f>
        <v/>
      </c>
      <c r="M74" s="553" t="str">
        <f>IF('別紙様式2-2（４・５月分）'!P59="","",'別紙様式2-2（４・５月分）'!P59)</f>
        <v/>
      </c>
      <c r="N74" s="1399" t="str">
        <f>IF(SUM('別紙様式2-2（４・５月分）'!Q59:Q61)=0,"",SUM('別紙様式2-2（４・５月分）'!Q59:Q61))</f>
        <v/>
      </c>
      <c r="O74" s="1403" t="str">
        <f>IFERROR(VLOOKUP('別紙様式2-2（４・５月分）'!AQ59,【参考】数式用!$AR$5:$AS$22,2,FALSE),"")</f>
        <v/>
      </c>
      <c r="P74" s="1404"/>
      <c r="Q74" s="1405"/>
      <c r="R74" s="1409" t="str">
        <f>IFERROR(VLOOKUP(K74,【参考】数式用!$A$5:$AB$37,MATCH(O74,【参考】数式用!$B$4:$AB$4,0)+1,0),"")</f>
        <v/>
      </c>
      <c r="S74" s="1411" t="s">
        <v>2021</v>
      </c>
      <c r="T74" s="1413"/>
      <c r="U74" s="1415" t="str">
        <f>IFERROR(VLOOKUP(K74,【参考】数式用!$A$5:$AB$37,MATCH(T74,【参考】数式用!$B$4:$AB$4,0)+1,0),"")</f>
        <v/>
      </c>
      <c r="V74" s="1417" t="s">
        <v>15</v>
      </c>
      <c r="W74" s="1355">
        <v>6</v>
      </c>
      <c r="X74" s="1357" t="s">
        <v>10</v>
      </c>
      <c r="Y74" s="1355">
        <v>6</v>
      </c>
      <c r="Z74" s="1357" t="s">
        <v>38</v>
      </c>
      <c r="AA74" s="1355">
        <v>7</v>
      </c>
      <c r="AB74" s="1357" t="s">
        <v>10</v>
      </c>
      <c r="AC74" s="1355">
        <v>3</v>
      </c>
      <c r="AD74" s="1357" t="s">
        <v>13</v>
      </c>
      <c r="AE74" s="1357" t="s">
        <v>20</v>
      </c>
      <c r="AF74" s="1357">
        <f>IF(W74&gt;=1,(AA74*12+AC74)-(W74*12+Y74)+1,"")</f>
        <v>10</v>
      </c>
      <c r="AG74" s="1359" t="s">
        <v>33</v>
      </c>
      <c r="AH74" s="1361" t="str">
        <f t="shared" ref="AH74" si="156">IFERROR(ROUNDDOWN(ROUND(L74*U74,0),0)*AF74,"")</f>
        <v/>
      </c>
      <c r="AI74" s="1363" t="str">
        <f t="shared" ref="AI74" si="157">IFERROR(ROUNDDOWN(ROUND((L74*(U74-AW74)),0),0)*AF74,"")</f>
        <v/>
      </c>
      <c r="AJ74" s="1365">
        <f>IFERROR(IF(OR(M74="",M75="",M77=""),0,ROUNDDOWN(ROUNDDOWN(ROUND(L74*VLOOKUP(K74,【参考】数式用!$A$5:$AB$37,MATCH("新加算Ⅳ",【参考】数式用!$B$4:$AB$4,0)+1,0),0),0)*AF74*0.5,0)),"")</f>
        <v>0</v>
      </c>
      <c r="AK74" s="1349"/>
      <c r="AL74" s="1353">
        <f>IFERROR(IF(OR(M77="ベア加算",M77=""),0, IF(OR(T74="新加算Ⅰ",T74="新加算Ⅱ",T74="新加算Ⅲ",T74="新加算Ⅳ"),ROUNDDOWN(ROUND(L74*VLOOKUP(K74,【参考】数式用!$A$5:$I$37,MATCH("ベア加算",【参考】数式用!$B$4:$I$4,0)+1,0),0),0)*AF74,0)),"")</f>
        <v>0</v>
      </c>
      <c r="AM74" s="1339"/>
      <c r="AN74" s="1345"/>
      <c r="AO74" s="1341"/>
      <c r="AP74" s="1341"/>
      <c r="AQ74" s="1343"/>
      <c r="AR74" s="1323"/>
      <c r="AS74" s="466" t="str">
        <f t="shared" ref="AS74" si="158">IF(AU74="","",IF(U74&lt;N74,"！加算の要件上は問題ありませんが、令和６年４・５月と比較して令和６年６月に加算率が下がる計画になっています。",""))</f>
        <v/>
      </c>
      <c r="AT74" s="557"/>
      <c r="AU74" s="1311" t="str">
        <f>IF(K74&lt;&gt;"","V列に色付け","")</f>
        <v/>
      </c>
      <c r="AV74" s="558" t="str">
        <f>IF('別紙様式2-2（４・５月分）'!N59="","",'別紙様式2-2（４・５月分）'!N59)</f>
        <v/>
      </c>
      <c r="AW74" s="1313" t="str">
        <f>IF(SUM('別紙様式2-2（４・５月分）'!O59:O61)=0,"",SUM('別紙様式2-2（４・５月分）'!O59:O61))</f>
        <v/>
      </c>
      <c r="AX74" s="1314" t="str">
        <f>IFERROR(VLOOKUP(K74,【参考】数式用!$AH$2:$AI$34,2,FALSE),"")</f>
        <v/>
      </c>
      <c r="AY74" s="1230" t="s">
        <v>1959</v>
      </c>
      <c r="AZ74" s="1230" t="s">
        <v>1960</v>
      </c>
      <c r="BA74" s="1230" t="s">
        <v>1961</v>
      </c>
      <c r="BB74" s="1230" t="s">
        <v>1962</v>
      </c>
      <c r="BC74" s="1230" t="str">
        <f>IF(AND(O74&lt;&gt;"新加算Ⅰ",O74&lt;&gt;"新加算Ⅱ",O74&lt;&gt;"新加算Ⅲ",O74&lt;&gt;"新加算Ⅳ"),O74,IF(P76&lt;&gt;"",P76,""))</f>
        <v/>
      </c>
      <c r="BD74" s="1230"/>
      <c r="BE74" s="1230" t="str">
        <f t="shared" ref="BE74" si="159">IF(AL74&lt;&gt;0,IF(AM74="○","入力済","未入力"),"")</f>
        <v/>
      </c>
      <c r="BF74" s="1230" t="str">
        <f>IF(OR(T74="新加算Ⅰ",T74="新加算Ⅱ",T74="新加算Ⅲ",T74="新加算Ⅳ",T74="新加算Ⅴ（１）",T74="新加算Ⅴ（２）",T74="新加算Ⅴ（３）",T74="新加算ⅠⅤ（４）",T74="新加算Ⅴ（５）",T74="新加算Ⅴ（６）",T74="新加算Ⅴ（８）",T74="新加算Ⅴ（11）"),IF(OR(AN74="○",AN74="令和６年度中に満たす"),"入力済","未入力"),"")</f>
        <v/>
      </c>
      <c r="BG74" s="1230" t="str">
        <f>IF(OR(T74="新加算Ⅴ（７）",T74="新加算Ⅴ（９）",T74="新加算Ⅴ（10）",T74="新加算Ⅴ（12）",T74="新加算Ⅴ（13）",T74="新加算Ⅴ（14）"),IF(OR(AO74="○",AO74="令和６年度中に満たす"),"入力済","未入力"),"")</f>
        <v/>
      </c>
      <c r="BH74" s="1331" t="str">
        <f t="shared" ref="BH74" si="160">IF(OR(T74="新加算Ⅰ",T74="新加算Ⅱ",T74="新加算Ⅲ",T74="新加算Ⅴ（１）",T74="新加算Ⅴ（３）",T74="新加算Ⅴ（８）"),IF(OR(AP74="○",AP74="令和６年度中に満たす"),"入力済","未入力"),"")</f>
        <v/>
      </c>
      <c r="BI74" s="1333" t="str">
        <f t="shared" ref="BI74" si="161">IF(OR(T74="新加算Ⅰ",T74="新加算Ⅱ",T74="新加算Ⅴ（１）",T74="新加算Ⅴ（２）",T74="新加算Ⅴ（３）",T74="新加算Ⅴ（４）",T74="新加算Ⅴ（５）",T74="新加算Ⅴ（６）",T74="新加算Ⅴ（７）",T74="新加算Ⅴ（９）",T74="新加算Ⅴ（10）",T74="新加算Ⅴ（12）"),1,"")</f>
        <v/>
      </c>
      <c r="BJ74" s="1311" t="str">
        <f>IF(OR(T74="新加算Ⅰ",T74="新加算Ⅴ（１）",T74="新加算Ⅴ（２）",T74="新加算Ⅴ（５）",T74="新加算Ⅴ（７）",T74="新加算Ⅴ（10）"),IF(AR74="","未入力","入力済"),"")</f>
        <v/>
      </c>
      <c r="BK74" s="453" t="str">
        <f>G74</f>
        <v/>
      </c>
    </row>
    <row r="75" spans="1:63" ht="15" customHeight="1">
      <c r="A75" s="1275"/>
      <c r="B75" s="1243"/>
      <c r="C75" s="1244"/>
      <c r="D75" s="1244"/>
      <c r="E75" s="1244"/>
      <c r="F75" s="1245"/>
      <c r="G75" s="1260"/>
      <c r="H75" s="1260"/>
      <c r="I75" s="1260"/>
      <c r="J75" s="1423"/>
      <c r="K75" s="1260"/>
      <c r="L75" s="1284"/>
      <c r="M75" s="1379" t="str">
        <f>IF('別紙様式2-2（４・５月分）'!P60="","",'別紙様式2-2（４・５月分）'!P60)</f>
        <v/>
      </c>
      <c r="N75" s="1400"/>
      <c r="O75" s="1406"/>
      <c r="P75" s="1407"/>
      <c r="Q75" s="1408"/>
      <c r="R75" s="1410"/>
      <c r="S75" s="1412"/>
      <c r="T75" s="1414"/>
      <c r="U75" s="1416"/>
      <c r="V75" s="1418"/>
      <c r="W75" s="1356"/>
      <c r="X75" s="1358"/>
      <c r="Y75" s="1356"/>
      <c r="Z75" s="1358"/>
      <c r="AA75" s="1356"/>
      <c r="AB75" s="1358"/>
      <c r="AC75" s="1356"/>
      <c r="AD75" s="1358"/>
      <c r="AE75" s="1358"/>
      <c r="AF75" s="1358"/>
      <c r="AG75" s="1360"/>
      <c r="AH75" s="1362"/>
      <c r="AI75" s="1364"/>
      <c r="AJ75" s="1366"/>
      <c r="AK75" s="1350"/>
      <c r="AL75" s="1354"/>
      <c r="AM75" s="1340"/>
      <c r="AN75" s="1346"/>
      <c r="AO75" s="1342"/>
      <c r="AP75" s="1342"/>
      <c r="AQ75" s="1344"/>
      <c r="AR75" s="1324"/>
      <c r="AS75" s="1310" t="str">
        <f t="shared" ref="AS75" si="162">IF(AU74="","",IF(AF74&gt;10,"！令和６年度の新加算の「算定対象月」が10か月を超えています。標準的な「算定対象月」は令和６年６月から令和７年３月です。",IF(OR(AA74&lt;&gt;7,AC74&lt;&gt;3),"！算定期間の終わりが令和７年３月になっていません。区分変更を行う場合は、別紙様式2-4に記入してください。","")))</f>
        <v/>
      </c>
      <c r="AT75" s="557"/>
      <c r="AU75" s="1311"/>
      <c r="AV75" s="1312" t="str">
        <f>IF('別紙様式2-2（４・５月分）'!N60="","",'別紙様式2-2（４・５月分）'!N60)</f>
        <v/>
      </c>
      <c r="AW75" s="1313"/>
      <c r="AX75" s="1314"/>
      <c r="AY75" s="1230"/>
      <c r="AZ75" s="1230"/>
      <c r="BA75" s="1230"/>
      <c r="BB75" s="1230"/>
      <c r="BC75" s="1230"/>
      <c r="BD75" s="1230"/>
      <c r="BE75" s="1230"/>
      <c r="BF75" s="1230"/>
      <c r="BG75" s="1230"/>
      <c r="BH75" s="1332"/>
      <c r="BI75" s="1334"/>
      <c r="BJ75" s="1311"/>
      <c r="BK75" s="453" t="str">
        <f>G74</f>
        <v/>
      </c>
    </row>
    <row r="76" spans="1:63" ht="15" customHeight="1">
      <c r="A76" s="1303"/>
      <c r="B76" s="1243"/>
      <c r="C76" s="1244"/>
      <c r="D76" s="1244"/>
      <c r="E76" s="1244"/>
      <c r="F76" s="1245"/>
      <c r="G76" s="1260"/>
      <c r="H76" s="1260"/>
      <c r="I76" s="1260"/>
      <c r="J76" s="1423"/>
      <c r="K76" s="1260"/>
      <c r="L76" s="1284"/>
      <c r="M76" s="1380"/>
      <c r="N76" s="1401"/>
      <c r="O76" s="1381" t="s">
        <v>2025</v>
      </c>
      <c r="P76" s="1383" t="str">
        <f>IFERROR(VLOOKUP('別紙様式2-2（４・５月分）'!AQ59,【参考】数式用!$AR$5:$AT$22,3,FALSE),"")</f>
        <v/>
      </c>
      <c r="Q76" s="1385" t="s">
        <v>2036</v>
      </c>
      <c r="R76" s="1387" t="str">
        <f>IFERROR(VLOOKUP(K74,【参考】数式用!$A$5:$AB$37,MATCH(P76,【参考】数式用!$B$4:$AB$4,0)+1,0),"")</f>
        <v/>
      </c>
      <c r="S76" s="1389" t="s">
        <v>161</v>
      </c>
      <c r="T76" s="1391"/>
      <c r="U76" s="1393" t="str">
        <f>IFERROR(VLOOKUP(K74,【参考】数式用!$A$5:$AB$37,MATCH(T76,【参考】数式用!$B$4:$AB$4,0)+1,0),"")</f>
        <v/>
      </c>
      <c r="V76" s="1395" t="s">
        <v>15</v>
      </c>
      <c r="W76" s="1397">
        <v>7</v>
      </c>
      <c r="X76" s="1371" t="s">
        <v>10</v>
      </c>
      <c r="Y76" s="1397">
        <v>4</v>
      </c>
      <c r="Z76" s="1371" t="s">
        <v>38</v>
      </c>
      <c r="AA76" s="1397">
        <v>8</v>
      </c>
      <c r="AB76" s="1371" t="s">
        <v>10</v>
      </c>
      <c r="AC76" s="1397">
        <v>3</v>
      </c>
      <c r="AD76" s="1371" t="s">
        <v>13</v>
      </c>
      <c r="AE76" s="1371" t="s">
        <v>20</v>
      </c>
      <c r="AF76" s="1371">
        <f>IF(W76&gt;=1,(AA76*12+AC76)-(W76*12+Y76)+1,"")</f>
        <v>12</v>
      </c>
      <c r="AG76" s="1367" t="s">
        <v>33</v>
      </c>
      <c r="AH76" s="1373" t="str">
        <f t="shared" ref="AH76" si="163">IFERROR(ROUNDDOWN(ROUND(L74*U76,0),0)*AF76,"")</f>
        <v/>
      </c>
      <c r="AI76" s="1375" t="str">
        <f t="shared" ref="AI76" si="164">IFERROR(ROUNDDOWN(ROUND((L74*(U76-AW74)),0),0)*AF76,"")</f>
        <v/>
      </c>
      <c r="AJ76" s="1377">
        <f>IFERROR(IF(OR(M74="",M75="",M77=""),0,ROUNDDOWN(ROUNDDOWN(ROUND(L74*VLOOKUP(K74,【参考】数式用!$A$5:$AB$37,MATCH("新加算Ⅳ",【参考】数式用!$B$4:$AB$4,0)+1,0),0),0)*AF76*0.5,0)),"")</f>
        <v>0</v>
      </c>
      <c r="AK76" s="1347" t="str">
        <f t="shared" ref="AK76" si="165">IF(T76&lt;&gt;"","新規に適用","")</f>
        <v/>
      </c>
      <c r="AL76" s="1351">
        <f>IFERROR(IF(OR(M77="ベア加算",M77=""),0, IF(OR(T74="新加算Ⅰ",T74="新加算Ⅱ",T74="新加算Ⅲ",T74="新加算Ⅳ"),0,ROUNDDOWN(ROUND(L74*VLOOKUP(K74,【参考】数式用!$A$5:$I$37,MATCH("ベア加算",【参考】数式用!$B$4:$I$4,0)+1,0),0),0)*AF76)),"")</f>
        <v>0</v>
      </c>
      <c r="AM76" s="1321" t="str">
        <f>IF(AND(T76&lt;&gt;"",AM74=""),"新規に適用",IF(AND(T76&lt;&gt;"",AM74&lt;&gt;""),"継続で適用",""))</f>
        <v/>
      </c>
      <c r="AN76" s="1321" t="str">
        <f>IF(AND(T76&lt;&gt;"",AN74=""),"新規に適用",IF(AND(T76&lt;&gt;"",AN74&lt;&gt;""),"継続で適用",""))</f>
        <v/>
      </c>
      <c r="AO76" s="1369"/>
      <c r="AP76" s="1321" t="str">
        <f>IF(AND(T76&lt;&gt;"",AP74=""),"新規に適用",IF(AND(T76&lt;&gt;"",AP74&lt;&gt;""),"継続で適用",""))</f>
        <v/>
      </c>
      <c r="AQ76" s="1325" t="str">
        <f t="shared" si="66"/>
        <v/>
      </c>
      <c r="AR76" s="1321" t="str">
        <f>IF(AND(T76&lt;&gt;"",AR74=""),"新規に適用",IF(AND(T76&lt;&gt;"",AR74&lt;&gt;""),"継続で適用",""))</f>
        <v/>
      </c>
      <c r="AS76" s="1310"/>
      <c r="AT76" s="557"/>
      <c r="AU76" s="1311" t="str">
        <f>IF(K74&lt;&gt;"","V列に色付け","")</f>
        <v/>
      </c>
      <c r="AV76" s="1312"/>
      <c r="AW76" s="1313"/>
      <c r="AX76" s="87"/>
      <c r="AY76" s="87"/>
      <c r="AZ76" s="87"/>
      <c r="BA76" s="87"/>
      <c r="BB76" s="87"/>
      <c r="BC76" s="87"/>
      <c r="BD76" s="87"/>
      <c r="BE76" s="87"/>
      <c r="BF76" s="87"/>
      <c r="BG76" s="87"/>
      <c r="BH76" s="87"/>
      <c r="BI76" s="87"/>
      <c r="BJ76" s="87"/>
      <c r="BK76" s="453" t="str">
        <f>G74</f>
        <v/>
      </c>
    </row>
    <row r="77" spans="1:63" ht="30" customHeight="1" thickBot="1">
      <c r="A77" s="1276"/>
      <c r="B77" s="1419"/>
      <c r="C77" s="1420"/>
      <c r="D77" s="1420"/>
      <c r="E77" s="1420"/>
      <c r="F77" s="1421"/>
      <c r="G77" s="1261"/>
      <c r="H77" s="1261"/>
      <c r="I77" s="1261"/>
      <c r="J77" s="1424"/>
      <c r="K77" s="1261"/>
      <c r="L77" s="1285"/>
      <c r="M77" s="556" t="str">
        <f>IF('別紙様式2-2（４・５月分）'!P61="","",'別紙様式2-2（４・５月分）'!P61)</f>
        <v/>
      </c>
      <c r="N77" s="1402"/>
      <c r="O77" s="1382"/>
      <c r="P77" s="1384"/>
      <c r="Q77" s="1386"/>
      <c r="R77" s="1388"/>
      <c r="S77" s="1390"/>
      <c r="T77" s="1392"/>
      <c r="U77" s="1394"/>
      <c r="V77" s="1396"/>
      <c r="W77" s="1398"/>
      <c r="X77" s="1372"/>
      <c r="Y77" s="1398"/>
      <c r="Z77" s="1372"/>
      <c r="AA77" s="1398"/>
      <c r="AB77" s="1372"/>
      <c r="AC77" s="1398"/>
      <c r="AD77" s="1372"/>
      <c r="AE77" s="1372"/>
      <c r="AF77" s="1372"/>
      <c r="AG77" s="1368"/>
      <c r="AH77" s="1374"/>
      <c r="AI77" s="1376"/>
      <c r="AJ77" s="1378"/>
      <c r="AK77" s="1348"/>
      <c r="AL77" s="1352"/>
      <c r="AM77" s="1322"/>
      <c r="AN77" s="1322"/>
      <c r="AO77" s="1370"/>
      <c r="AP77" s="1322"/>
      <c r="AQ77" s="1326"/>
      <c r="AR77" s="1322"/>
      <c r="AS77" s="491" t="str">
        <f t="shared" ref="AS77" si="166">IF(AU74="","",IF(OR(T74="",AND(M77="ベア加算なし",OR(T74="新加算Ⅰ",T74="新加算Ⅱ",T74="新加算Ⅲ",T74="新加算Ⅳ"),AM74=""),AND(OR(T74="新加算Ⅰ",T74="新加算Ⅱ",T74="新加算Ⅲ",T74="新加算Ⅳ",T74="新加算Ⅴ（１）",T74="新加算Ⅴ（２）",T74="新加算Ⅴ（３）",T74="新加算Ⅴ（４）",T74="新加算Ⅴ（５）",T74="新加算Ⅴ（６）",T74="新加算Ⅴ（８）",T74="新加算Ⅴ（11）"),AN74=""),AND(OR(T74="新加算Ⅴ（７）",T74="新加算Ⅴ（９）",T74="新加算Ⅴ（10）",T74="新加算Ⅴ（12）",T74="新加算Ⅴ（13）",T74="新加算Ⅴ（14）"),AO74=""),AND(OR(T74="新加算Ⅰ",T74="新加算Ⅱ",T74="新加算Ⅲ",T74="新加算Ⅴ（１）",T74="新加算Ⅴ（３）",T74="新加算Ⅴ（８）"),AP74=""),AND(OR(T74="新加算Ⅰ",T74="新加算Ⅱ",T74="新加算Ⅴ（１）",T74="新加算Ⅴ（２）",T74="新加算Ⅴ（３）",T74="新加算Ⅴ（４）",T74="新加算Ⅴ（５）",T74="新加算Ⅴ（６）",T74="新加算Ⅴ（７）",T74="新加算Ⅴ（９）",T74="新加算Ⅴ（10）",T74="新加算Ⅴ（12）"),AQ74=""),AND(OR(T74="新加算Ⅰ",T74="新加算Ⅴ（１）",T74="新加算Ⅴ（２）",T74="新加算Ⅴ（５）",T74="新加算Ⅴ（７）",T74="新加算Ⅴ（10）"),AR74="")),"！記入が必要な欄（ピンク色のセル）に空欄があります。空欄を埋めてください。",""))</f>
        <v/>
      </c>
      <c r="AT77" s="557"/>
      <c r="AU77" s="1311"/>
      <c r="AV77" s="558" t="str">
        <f>IF('別紙様式2-2（４・５月分）'!N61="","",'別紙様式2-2（４・５月分）'!N61)</f>
        <v/>
      </c>
      <c r="AW77" s="1313"/>
      <c r="AX77" s="87"/>
      <c r="AY77" s="87"/>
      <c r="AZ77" s="87"/>
      <c r="BA77" s="87"/>
      <c r="BB77" s="87"/>
      <c r="BC77" s="87"/>
      <c r="BD77" s="87"/>
      <c r="BE77" s="87"/>
      <c r="BF77" s="87"/>
      <c r="BG77" s="87"/>
      <c r="BH77" s="87"/>
      <c r="BI77" s="87"/>
      <c r="BJ77" s="87"/>
      <c r="BK77" s="453" t="str">
        <f>G74</f>
        <v/>
      </c>
    </row>
    <row r="78" spans="1:63" ht="30" customHeight="1">
      <c r="A78" s="1274">
        <v>17</v>
      </c>
      <c r="B78" s="1240" t="str">
        <f>IF(基本情報入力シート!C70="","",基本情報入力シート!C70)</f>
        <v/>
      </c>
      <c r="C78" s="1241"/>
      <c r="D78" s="1241"/>
      <c r="E78" s="1241"/>
      <c r="F78" s="1242"/>
      <c r="G78" s="1259" t="str">
        <f>IF(基本情報入力シート!M70="","",基本情報入力シート!M70)</f>
        <v/>
      </c>
      <c r="H78" s="1259" t="str">
        <f>IF(基本情報入力シート!R70="","",基本情報入力シート!R70)</f>
        <v/>
      </c>
      <c r="I78" s="1259" t="str">
        <f>IF(基本情報入力シート!W70="","",基本情報入力シート!W70)</f>
        <v/>
      </c>
      <c r="J78" s="1422" t="str">
        <f>IF(基本情報入力シート!X70="","",基本情報入力シート!X70)</f>
        <v/>
      </c>
      <c r="K78" s="1259" t="str">
        <f>IF(基本情報入力シート!Y70="","",基本情報入力シート!Y70)</f>
        <v/>
      </c>
      <c r="L78" s="1283" t="str">
        <f>IF(基本情報入力シート!AB70="","",基本情報入力シート!AB70)</f>
        <v/>
      </c>
      <c r="M78" s="553" t="str">
        <f>IF('別紙様式2-2（４・５月分）'!P62="","",'別紙様式2-2（４・５月分）'!P62)</f>
        <v/>
      </c>
      <c r="N78" s="1399" t="str">
        <f>IF(SUM('別紙様式2-2（４・５月分）'!Q62:Q64)=0,"",SUM('別紙様式2-2（４・５月分）'!Q62:Q64))</f>
        <v/>
      </c>
      <c r="O78" s="1403" t="str">
        <f>IFERROR(VLOOKUP('別紙様式2-2（４・５月分）'!AQ62,【参考】数式用!$AR$5:$AS$22,2,FALSE),"")</f>
        <v/>
      </c>
      <c r="P78" s="1404"/>
      <c r="Q78" s="1405"/>
      <c r="R78" s="1409" t="str">
        <f>IFERROR(VLOOKUP(K78,【参考】数式用!$A$5:$AB$37,MATCH(O78,【参考】数式用!$B$4:$AB$4,0)+1,0),"")</f>
        <v/>
      </c>
      <c r="S78" s="1411" t="s">
        <v>2021</v>
      </c>
      <c r="T78" s="1413"/>
      <c r="U78" s="1415" t="str">
        <f>IFERROR(VLOOKUP(K78,【参考】数式用!$A$5:$AB$37,MATCH(T78,【参考】数式用!$B$4:$AB$4,0)+1,0),"")</f>
        <v/>
      </c>
      <c r="V78" s="1417" t="s">
        <v>15</v>
      </c>
      <c r="W78" s="1355">
        <v>6</v>
      </c>
      <c r="X78" s="1357" t="s">
        <v>10</v>
      </c>
      <c r="Y78" s="1355">
        <v>6</v>
      </c>
      <c r="Z78" s="1357" t="s">
        <v>38</v>
      </c>
      <c r="AA78" s="1355">
        <v>7</v>
      </c>
      <c r="AB78" s="1357" t="s">
        <v>10</v>
      </c>
      <c r="AC78" s="1355">
        <v>3</v>
      </c>
      <c r="AD78" s="1357" t="s">
        <v>13</v>
      </c>
      <c r="AE78" s="1357" t="s">
        <v>20</v>
      </c>
      <c r="AF78" s="1357">
        <f>IF(W78&gt;=1,(AA78*12+AC78)-(W78*12+Y78)+1,"")</f>
        <v>10</v>
      </c>
      <c r="AG78" s="1359" t="s">
        <v>33</v>
      </c>
      <c r="AH78" s="1361" t="str">
        <f t="shared" ref="AH78" si="167">IFERROR(ROUNDDOWN(ROUND(L78*U78,0),0)*AF78,"")</f>
        <v/>
      </c>
      <c r="AI78" s="1363" t="str">
        <f t="shared" ref="AI78" si="168">IFERROR(ROUNDDOWN(ROUND((L78*(U78-AW78)),0),0)*AF78,"")</f>
        <v/>
      </c>
      <c r="AJ78" s="1365">
        <f>IFERROR(IF(OR(M78="",M79="",M81=""),0,ROUNDDOWN(ROUNDDOWN(ROUND(L78*VLOOKUP(K78,【参考】数式用!$A$5:$AB$37,MATCH("新加算Ⅳ",【参考】数式用!$B$4:$AB$4,0)+1,0),0),0)*AF78*0.5,0)),"")</f>
        <v>0</v>
      </c>
      <c r="AK78" s="1349"/>
      <c r="AL78" s="1353">
        <f>IFERROR(IF(OR(M81="ベア加算",M81=""),0, IF(OR(T78="新加算Ⅰ",T78="新加算Ⅱ",T78="新加算Ⅲ",T78="新加算Ⅳ"),ROUNDDOWN(ROUND(L78*VLOOKUP(K78,【参考】数式用!$A$5:$I$37,MATCH("ベア加算",【参考】数式用!$B$4:$I$4,0)+1,0),0),0)*AF78,0)),"")</f>
        <v>0</v>
      </c>
      <c r="AM78" s="1339"/>
      <c r="AN78" s="1345"/>
      <c r="AO78" s="1341"/>
      <c r="AP78" s="1341"/>
      <c r="AQ78" s="1343"/>
      <c r="AR78" s="1323"/>
      <c r="AS78" s="466" t="str">
        <f t="shared" ref="AS78" si="169">IF(AU78="","",IF(U78&lt;N78,"！加算の要件上は問題ありませんが、令和６年４・５月と比較して令和６年６月に加算率が下がる計画になっています。",""))</f>
        <v/>
      </c>
      <c r="AT78" s="557"/>
      <c r="AU78" s="1311" t="str">
        <f>IF(K78&lt;&gt;"","V列に色付け","")</f>
        <v/>
      </c>
      <c r="AV78" s="558" t="str">
        <f>IF('別紙様式2-2（４・５月分）'!N62="","",'別紙様式2-2（４・５月分）'!N62)</f>
        <v/>
      </c>
      <c r="AW78" s="1313" t="str">
        <f>IF(SUM('別紙様式2-2（４・５月分）'!O62:O64)=0,"",SUM('別紙様式2-2（４・５月分）'!O62:O64))</f>
        <v/>
      </c>
      <c r="AX78" s="1314" t="str">
        <f>IFERROR(VLOOKUP(K78,【参考】数式用!$AH$2:$AI$34,2,FALSE),"")</f>
        <v/>
      </c>
      <c r="AY78" s="1230" t="s">
        <v>1959</v>
      </c>
      <c r="AZ78" s="1230" t="s">
        <v>1960</v>
      </c>
      <c r="BA78" s="1230" t="s">
        <v>1961</v>
      </c>
      <c r="BB78" s="1230" t="s">
        <v>1962</v>
      </c>
      <c r="BC78" s="1230" t="str">
        <f>IF(AND(O78&lt;&gt;"新加算Ⅰ",O78&lt;&gt;"新加算Ⅱ",O78&lt;&gt;"新加算Ⅲ",O78&lt;&gt;"新加算Ⅳ"),O78,IF(P80&lt;&gt;"",P80,""))</f>
        <v/>
      </c>
      <c r="BD78" s="1230"/>
      <c r="BE78" s="1230" t="str">
        <f t="shared" ref="BE78" si="170">IF(AL78&lt;&gt;0,IF(AM78="○","入力済","未入力"),"")</f>
        <v/>
      </c>
      <c r="BF78" s="1230" t="str">
        <f>IF(OR(T78="新加算Ⅰ",T78="新加算Ⅱ",T78="新加算Ⅲ",T78="新加算Ⅳ",T78="新加算Ⅴ（１）",T78="新加算Ⅴ（２）",T78="新加算Ⅴ（３）",T78="新加算ⅠⅤ（４）",T78="新加算Ⅴ（５）",T78="新加算Ⅴ（６）",T78="新加算Ⅴ（８）",T78="新加算Ⅴ（11）"),IF(OR(AN78="○",AN78="令和６年度中に満たす"),"入力済","未入力"),"")</f>
        <v/>
      </c>
      <c r="BG78" s="1230" t="str">
        <f>IF(OR(T78="新加算Ⅴ（７）",T78="新加算Ⅴ（９）",T78="新加算Ⅴ（10）",T78="新加算Ⅴ（12）",T78="新加算Ⅴ（13）",T78="新加算Ⅴ（14）"),IF(OR(AO78="○",AO78="令和６年度中に満たす"),"入力済","未入力"),"")</f>
        <v/>
      </c>
      <c r="BH78" s="1331" t="str">
        <f t="shared" ref="BH78" si="171">IF(OR(T78="新加算Ⅰ",T78="新加算Ⅱ",T78="新加算Ⅲ",T78="新加算Ⅴ（１）",T78="新加算Ⅴ（３）",T78="新加算Ⅴ（８）"),IF(OR(AP78="○",AP78="令和６年度中に満たす"),"入力済","未入力"),"")</f>
        <v/>
      </c>
      <c r="BI78" s="1333" t="str">
        <f t="shared" ref="BI78" si="172">IF(OR(T78="新加算Ⅰ",T78="新加算Ⅱ",T78="新加算Ⅴ（１）",T78="新加算Ⅴ（２）",T78="新加算Ⅴ（３）",T78="新加算Ⅴ（４）",T78="新加算Ⅴ（５）",T78="新加算Ⅴ（６）",T78="新加算Ⅴ（７）",T78="新加算Ⅴ（９）",T78="新加算Ⅴ（10）",T78="新加算Ⅴ（12）"),1,"")</f>
        <v/>
      </c>
      <c r="BJ78" s="1311" t="str">
        <f>IF(OR(T78="新加算Ⅰ",T78="新加算Ⅴ（１）",T78="新加算Ⅴ（２）",T78="新加算Ⅴ（５）",T78="新加算Ⅴ（７）",T78="新加算Ⅴ（10）"),IF(AR78="","未入力","入力済"),"")</f>
        <v/>
      </c>
      <c r="BK78" s="453" t="str">
        <f>G78</f>
        <v/>
      </c>
    </row>
    <row r="79" spans="1:63" ht="15" customHeight="1">
      <c r="A79" s="1275"/>
      <c r="B79" s="1243"/>
      <c r="C79" s="1244"/>
      <c r="D79" s="1244"/>
      <c r="E79" s="1244"/>
      <c r="F79" s="1245"/>
      <c r="G79" s="1260"/>
      <c r="H79" s="1260"/>
      <c r="I79" s="1260"/>
      <c r="J79" s="1423"/>
      <c r="K79" s="1260"/>
      <c r="L79" s="1284"/>
      <c r="M79" s="1379" t="str">
        <f>IF('別紙様式2-2（４・５月分）'!P63="","",'別紙様式2-2（４・５月分）'!P63)</f>
        <v/>
      </c>
      <c r="N79" s="1400"/>
      <c r="O79" s="1406"/>
      <c r="P79" s="1407"/>
      <c r="Q79" s="1408"/>
      <c r="R79" s="1410"/>
      <c r="S79" s="1412"/>
      <c r="T79" s="1414"/>
      <c r="U79" s="1416"/>
      <c r="V79" s="1418"/>
      <c r="W79" s="1356"/>
      <c r="X79" s="1358"/>
      <c r="Y79" s="1356"/>
      <c r="Z79" s="1358"/>
      <c r="AA79" s="1356"/>
      <c r="AB79" s="1358"/>
      <c r="AC79" s="1356"/>
      <c r="AD79" s="1358"/>
      <c r="AE79" s="1358"/>
      <c r="AF79" s="1358"/>
      <c r="AG79" s="1360"/>
      <c r="AH79" s="1362"/>
      <c r="AI79" s="1364"/>
      <c r="AJ79" s="1366"/>
      <c r="AK79" s="1350"/>
      <c r="AL79" s="1354"/>
      <c r="AM79" s="1340"/>
      <c r="AN79" s="1346"/>
      <c r="AO79" s="1342"/>
      <c r="AP79" s="1342"/>
      <c r="AQ79" s="1344"/>
      <c r="AR79" s="1324"/>
      <c r="AS79" s="1310" t="str">
        <f t="shared" ref="AS79" si="173">IF(AU78="","",IF(AF78&gt;10,"！令和６年度の新加算の「算定対象月」が10か月を超えています。標準的な「算定対象月」は令和６年６月から令和７年３月です。",IF(OR(AA78&lt;&gt;7,AC78&lt;&gt;3),"！算定期間の終わりが令和７年３月になっていません。区分変更を行う場合は、別紙様式2-4に記入してください。","")))</f>
        <v/>
      </c>
      <c r="AT79" s="557"/>
      <c r="AU79" s="1311"/>
      <c r="AV79" s="1312" t="str">
        <f>IF('別紙様式2-2（４・５月分）'!N63="","",'別紙様式2-2（４・５月分）'!N63)</f>
        <v/>
      </c>
      <c r="AW79" s="1313"/>
      <c r="AX79" s="1314"/>
      <c r="AY79" s="1230"/>
      <c r="AZ79" s="1230"/>
      <c r="BA79" s="1230"/>
      <c r="BB79" s="1230"/>
      <c r="BC79" s="1230"/>
      <c r="BD79" s="1230"/>
      <c r="BE79" s="1230"/>
      <c r="BF79" s="1230"/>
      <c r="BG79" s="1230"/>
      <c r="BH79" s="1332"/>
      <c r="BI79" s="1334"/>
      <c r="BJ79" s="1311"/>
      <c r="BK79" s="453" t="str">
        <f>G78</f>
        <v/>
      </c>
    </row>
    <row r="80" spans="1:63" ht="15" customHeight="1">
      <c r="A80" s="1303"/>
      <c r="B80" s="1243"/>
      <c r="C80" s="1244"/>
      <c r="D80" s="1244"/>
      <c r="E80" s="1244"/>
      <c r="F80" s="1245"/>
      <c r="G80" s="1260"/>
      <c r="H80" s="1260"/>
      <c r="I80" s="1260"/>
      <c r="J80" s="1423"/>
      <c r="K80" s="1260"/>
      <c r="L80" s="1284"/>
      <c r="M80" s="1380"/>
      <c r="N80" s="1401"/>
      <c r="O80" s="1381" t="s">
        <v>2025</v>
      </c>
      <c r="P80" s="1383" t="str">
        <f>IFERROR(VLOOKUP('別紙様式2-2（４・５月分）'!AQ62,【参考】数式用!$AR$5:$AT$22,3,FALSE),"")</f>
        <v/>
      </c>
      <c r="Q80" s="1385" t="s">
        <v>2036</v>
      </c>
      <c r="R80" s="1387" t="str">
        <f>IFERROR(VLOOKUP(K78,【参考】数式用!$A$5:$AB$37,MATCH(P80,【参考】数式用!$B$4:$AB$4,0)+1,0),"")</f>
        <v/>
      </c>
      <c r="S80" s="1389" t="s">
        <v>161</v>
      </c>
      <c r="T80" s="1391"/>
      <c r="U80" s="1393" t="str">
        <f>IFERROR(VLOOKUP(K78,【参考】数式用!$A$5:$AB$37,MATCH(T80,【参考】数式用!$B$4:$AB$4,0)+1,0),"")</f>
        <v/>
      </c>
      <c r="V80" s="1395" t="s">
        <v>15</v>
      </c>
      <c r="W80" s="1397">
        <v>7</v>
      </c>
      <c r="X80" s="1371" t="s">
        <v>10</v>
      </c>
      <c r="Y80" s="1397">
        <v>4</v>
      </c>
      <c r="Z80" s="1371" t="s">
        <v>38</v>
      </c>
      <c r="AA80" s="1397">
        <v>8</v>
      </c>
      <c r="AB80" s="1371" t="s">
        <v>10</v>
      </c>
      <c r="AC80" s="1397">
        <v>3</v>
      </c>
      <c r="AD80" s="1371" t="s">
        <v>13</v>
      </c>
      <c r="AE80" s="1371" t="s">
        <v>20</v>
      </c>
      <c r="AF80" s="1371">
        <f>IF(W80&gt;=1,(AA80*12+AC80)-(W80*12+Y80)+1,"")</f>
        <v>12</v>
      </c>
      <c r="AG80" s="1367" t="s">
        <v>33</v>
      </c>
      <c r="AH80" s="1373" t="str">
        <f t="shared" ref="AH80" si="174">IFERROR(ROUNDDOWN(ROUND(L78*U80,0),0)*AF80,"")</f>
        <v/>
      </c>
      <c r="AI80" s="1375" t="str">
        <f t="shared" ref="AI80" si="175">IFERROR(ROUNDDOWN(ROUND((L78*(U80-AW78)),0),0)*AF80,"")</f>
        <v/>
      </c>
      <c r="AJ80" s="1377">
        <f>IFERROR(IF(OR(M78="",M79="",M81=""),0,ROUNDDOWN(ROUNDDOWN(ROUND(L78*VLOOKUP(K78,【参考】数式用!$A$5:$AB$37,MATCH("新加算Ⅳ",【参考】数式用!$B$4:$AB$4,0)+1,0),0),0)*AF80*0.5,0)),"")</f>
        <v>0</v>
      </c>
      <c r="AK80" s="1347" t="str">
        <f t="shared" ref="AK80" si="176">IF(T80&lt;&gt;"","新規に適用","")</f>
        <v/>
      </c>
      <c r="AL80" s="1351">
        <f>IFERROR(IF(OR(M81="ベア加算",M81=""),0, IF(OR(T78="新加算Ⅰ",T78="新加算Ⅱ",T78="新加算Ⅲ",T78="新加算Ⅳ"),0,ROUNDDOWN(ROUND(L78*VLOOKUP(K78,【参考】数式用!$A$5:$I$37,MATCH("ベア加算",【参考】数式用!$B$4:$I$4,0)+1,0),0),0)*AF80)),"")</f>
        <v>0</v>
      </c>
      <c r="AM80" s="1321" t="str">
        <f>IF(AND(T80&lt;&gt;"",AM78=""),"新規に適用",IF(AND(T80&lt;&gt;"",AM78&lt;&gt;""),"継続で適用",""))</f>
        <v/>
      </c>
      <c r="AN80" s="1321" t="str">
        <f>IF(AND(T80&lt;&gt;"",AN78=""),"新規に適用",IF(AND(T80&lt;&gt;"",AN78&lt;&gt;""),"継続で適用",""))</f>
        <v/>
      </c>
      <c r="AO80" s="1369"/>
      <c r="AP80" s="1321" t="str">
        <f>IF(AND(T80&lt;&gt;"",AP78=""),"新規に適用",IF(AND(T80&lt;&gt;"",AP78&lt;&gt;""),"継続で適用",""))</f>
        <v/>
      </c>
      <c r="AQ80" s="1325" t="str">
        <f t="shared" si="66"/>
        <v/>
      </c>
      <c r="AR80" s="1321" t="str">
        <f>IF(AND(T80&lt;&gt;"",AR78=""),"新規に適用",IF(AND(T80&lt;&gt;"",AR78&lt;&gt;""),"継続で適用",""))</f>
        <v/>
      </c>
      <c r="AS80" s="1310"/>
      <c r="AT80" s="557"/>
      <c r="AU80" s="1311" t="str">
        <f>IF(K78&lt;&gt;"","V列に色付け","")</f>
        <v/>
      </c>
      <c r="AV80" s="1312"/>
      <c r="AW80" s="1313"/>
      <c r="AX80" s="87"/>
      <c r="AY80" s="87"/>
      <c r="AZ80" s="87"/>
      <c r="BA80" s="87"/>
      <c r="BB80" s="87"/>
      <c r="BC80" s="87"/>
      <c r="BD80" s="87"/>
      <c r="BE80" s="87"/>
      <c r="BF80" s="87"/>
      <c r="BG80" s="87"/>
      <c r="BH80" s="87"/>
      <c r="BI80" s="87"/>
      <c r="BJ80" s="87"/>
      <c r="BK80" s="453" t="str">
        <f>G78</f>
        <v/>
      </c>
    </row>
    <row r="81" spans="1:63" ht="30" customHeight="1" thickBot="1">
      <c r="A81" s="1276"/>
      <c r="B81" s="1419"/>
      <c r="C81" s="1420"/>
      <c r="D81" s="1420"/>
      <c r="E81" s="1420"/>
      <c r="F81" s="1421"/>
      <c r="G81" s="1261"/>
      <c r="H81" s="1261"/>
      <c r="I81" s="1261"/>
      <c r="J81" s="1424"/>
      <c r="K81" s="1261"/>
      <c r="L81" s="1285"/>
      <c r="M81" s="556" t="str">
        <f>IF('別紙様式2-2（４・５月分）'!P64="","",'別紙様式2-2（４・５月分）'!P64)</f>
        <v/>
      </c>
      <c r="N81" s="1402"/>
      <c r="O81" s="1382"/>
      <c r="P81" s="1384"/>
      <c r="Q81" s="1386"/>
      <c r="R81" s="1388"/>
      <c r="S81" s="1390"/>
      <c r="T81" s="1392"/>
      <c r="U81" s="1394"/>
      <c r="V81" s="1396"/>
      <c r="W81" s="1398"/>
      <c r="X81" s="1372"/>
      <c r="Y81" s="1398"/>
      <c r="Z81" s="1372"/>
      <c r="AA81" s="1398"/>
      <c r="AB81" s="1372"/>
      <c r="AC81" s="1398"/>
      <c r="AD81" s="1372"/>
      <c r="AE81" s="1372"/>
      <c r="AF81" s="1372"/>
      <c r="AG81" s="1368"/>
      <c r="AH81" s="1374"/>
      <c r="AI81" s="1376"/>
      <c r="AJ81" s="1378"/>
      <c r="AK81" s="1348"/>
      <c r="AL81" s="1352"/>
      <c r="AM81" s="1322"/>
      <c r="AN81" s="1322"/>
      <c r="AO81" s="1370"/>
      <c r="AP81" s="1322"/>
      <c r="AQ81" s="1326"/>
      <c r="AR81" s="1322"/>
      <c r="AS81" s="491" t="str">
        <f t="shared" ref="AS81" si="177">IF(AU78="","",IF(OR(T78="",AND(M81="ベア加算なし",OR(T78="新加算Ⅰ",T78="新加算Ⅱ",T78="新加算Ⅲ",T78="新加算Ⅳ"),AM78=""),AND(OR(T78="新加算Ⅰ",T78="新加算Ⅱ",T78="新加算Ⅲ",T78="新加算Ⅳ",T78="新加算Ⅴ（１）",T78="新加算Ⅴ（２）",T78="新加算Ⅴ（３）",T78="新加算Ⅴ（４）",T78="新加算Ⅴ（５）",T78="新加算Ⅴ（６）",T78="新加算Ⅴ（８）",T78="新加算Ⅴ（11）"),AN78=""),AND(OR(T78="新加算Ⅴ（７）",T78="新加算Ⅴ（９）",T78="新加算Ⅴ（10）",T78="新加算Ⅴ（12）",T78="新加算Ⅴ（13）",T78="新加算Ⅴ（14）"),AO78=""),AND(OR(T78="新加算Ⅰ",T78="新加算Ⅱ",T78="新加算Ⅲ",T78="新加算Ⅴ（１）",T78="新加算Ⅴ（３）",T78="新加算Ⅴ（８）"),AP78=""),AND(OR(T78="新加算Ⅰ",T78="新加算Ⅱ",T78="新加算Ⅴ（１）",T78="新加算Ⅴ（２）",T78="新加算Ⅴ（３）",T78="新加算Ⅴ（４）",T78="新加算Ⅴ（５）",T78="新加算Ⅴ（６）",T78="新加算Ⅴ（７）",T78="新加算Ⅴ（９）",T78="新加算Ⅴ（10）",T78="新加算Ⅴ（12）"),AQ78=""),AND(OR(T78="新加算Ⅰ",T78="新加算Ⅴ（１）",T78="新加算Ⅴ（２）",T78="新加算Ⅴ（５）",T78="新加算Ⅴ（７）",T78="新加算Ⅴ（10）"),AR78="")),"！記入が必要な欄（ピンク色のセル）に空欄があります。空欄を埋めてください。",""))</f>
        <v/>
      </c>
      <c r="AT81" s="557"/>
      <c r="AU81" s="1311"/>
      <c r="AV81" s="558" t="str">
        <f>IF('別紙様式2-2（４・５月分）'!N64="","",'別紙様式2-2（４・５月分）'!N64)</f>
        <v/>
      </c>
      <c r="AW81" s="1313"/>
      <c r="AX81" s="87"/>
      <c r="AY81" s="87"/>
      <c r="AZ81" s="87"/>
      <c r="BA81" s="87"/>
      <c r="BB81" s="87"/>
      <c r="BC81" s="87"/>
      <c r="BD81" s="87"/>
      <c r="BE81" s="87"/>
      <c r="BF81" s="87"/>
      <c r="BG81" s="87"/>
      <c r="BH81" s="87"/>
      <c r="BI81" s="87"/>
      <c r="BJ81" s="87"/>
      <c r="BK81" s="453" t="str">
        <f>G78</f>
        <v/>
      </c>
    </row>
    <row r="82" spans="1:63" ht="30" customHeight="1">
      <c r="A82" s="1301">
        <v>18</v>
      </c>
      <c r="B82" s="1243" t="str">
        <f>IF(基本情報入力シート!C71="","",基本情報入力シート!C71)</f>
        <v/>
      </c>
      <c r="C82" s="1244"/>
      <c r="D82" s="1244"/>
      <c r="E82" s="1244"/>
      <c r="F82" s="1245"/>
      <c r="G82" s="1260" t="str">
        <f>IF(基本情報入力シート!M71="","",基本情報入力シート!M71)</f>
        <v/>
      </c>
      <c r="H82" s="1260" t="str">
        <f>IF(基本情報入力シート!R71="","",基本情報入力シート!R71)</f>
        <v/>
      </c>
      <c r="I82" s="1260" t="str">
        <f>IF(基本情報入力シート!W71="","",基本情報入力シート!W71)</f>
        <v/>
      </c>
      <c r="J82" s="1423" t="str">
        <f>IF(基本情報入力シート!X71="","",基本情報入力シート!X71)</f>
        <v/>
      </c>
      <c r="K82" s="1260" t="str">
        <f>IF(基本情報入力シート!Y71="","",基本情報入力シート!Y71)</f>
        <v/>
      </c>
      <c r="L82" s="1284" t="str">
        <f>IF(基本情報入力シート!AB71="","",基本情報入力シート!AB71)</f>
        <v/>
      </c>
      <c r="M82" s="553" t="str">
        <f>IF('別紙様式2-2（４・５月分）'!P65="","",'別紙様式2-2（４・５月分）'!P65)</f>
        <v/>
      </c>
      <c r="N82" s="1399" t="str">
        <f>IF(SUM('別紙様式2-2（４・５月分）'!Q65:Q67)=0,"",SUM('別紙様式2-2（４・５月分）'!Q65:Q67))</f>
        <v/>
      </c>
      <c r="O82" s="1403" t="str">
        <f>IFERROR(VLOOKUP('別紙様式2-2（４・５月分）'!AQ65,【参考】数式用!$AR$5:$AS$22,2,FALSE),"")</f>
        <v/>
      </c>
      <c r="P82" s="1404"/>
      <c r="Q82" s="1405"/>
      <c r="R82" s="1409" t="str">
        <f>IFERROR(VLOOKUP(K82,【参考】数式用!$A$5:$AB$37,MATCH(O82,【参考】数式用!$B$4:$AB$4,0)+1,0),"")</f>
        <v/>
      </c>
      <c r="S82" s="1411" t="s">
        <v>2021</v>
      </c>
      <c r="T82" s="1413"/>
      <c r="U82" s="1415" t="str">
        <f>IFERROR(VLOOKUP(K82,【参考】数式用!$A$5:$AB$37,MATCH(T82,【参考】数式用!$B$4:$AB$4,0)+1,0),"")</f>
        <v/>
      </c>
      <c r="V82" s="1417" t="s">
        <v>15</v>
      </c>
      <c r="W82" s="1355">
        <v>6</v>
      </c>
      <c r="X82" s="1357" t="s">
        <v>10</v>
      </c>
      <c r="Y82" s="1355">
        <v>6</v>
      </c>
      <c r="Z82" s="1357" t="s">
        <v>38</v>
      </c>
      <c r="AA82" s="1355">
        <v>7</v>
      </c>
      <c r="AB82" s="1357" t="s">
        <v>10</v>
      </c>
      <c r="AC82" s="1355">
        <v>3</v>
      </c>
      <c r="AD82" s="1357" t="s">
        <v>13</v>
      </c>
      <c r="AE82" s="1357" t="s">
        <v>20</v>
      </c>
      <c r="AF82" s="1357">
        <f>IF(W82&gt;=1,(AA82*12+AC82)-(W82*12+Y82)+1,"")</f>
        <v>10</v>
      </c>
      <c r="AG82" s="1359" t="s">
        <v>33</v>
      </c>
      <c r="AH82" s="1361" t="str">
        <f t="shared" ref="AH82" si="178">IFERROR(ROUNDDOWN(ROUND(L82*U82,0),0)*AF82,"")</f>
        <v/>
      </c>
      <c r="AI82" s="1363" t="str">
        <f t="shared" ref="AI82" si="179">IFERROR(ROUNDDOWN(ROUND((L82*(U82-AW82)),0),0)*AF82,"")</f>
        <v/>
      </c>
      <c r="AJ82" s="1365">
        <f>IFERROR(IF(OR(M82="",M83="",M85=""),0,ROUNDDOWN(ROUNDDOWN(ROUND(L82*VLOOKUP(K82,【参考】数式用!$A$5:$AB$37,MATCH("新加算Ⅳ",【参考】数式用!$B$4:$AB$4,0)+1,0),0),0)*AF82*0.5,0)),"")</f>
        <v>0</v>
      </c>
      <c r="AK82" s="1349"/>
      <c r="AL82" s="1353">
        <f>IFERROR(IF(OR(M85="ベア加算",M85=""),0, IF(OR(T82="新加算Ⅰ",T82="新加算Ⅱ",T82="新加算Ⅲ",T82="新加算Ⅳ"),ROUNDDOWN(ROUND(L82*VLOOKUP(K82,【参考】数式用!$A$5:$I$37,MATCH("ベア加算",【参考】数式用!$B$4:$I$4,0)+1,0),0),0)*AF82,0)),"")</f>
        <v>0</v>
      </c>
      <c r="AM82" s="1339"/>
      <c r="AN82" s="1345"/>
      <c r="AO82" s="1341"/>
      <c r="AP82" s="1341"/>
      <c r="AQ82" s="1343"/>
      <c r="AR82" s="1323"/>
      <c r="AS82" s="466" t="str">
        <f t="shared" ref="AS82" si="180">IF(AU82="","",IF(U82&lt;N82,"！加算の要件上は問題ありませんが、令和６年４・５月と比較して令和６年６月に加算率が下がる計画になっています。",""))</f>
        <v/>
      </c>
      <c r="AT82" s="557"/>
      <c r="AU82" s="1311" t="str">
        <f>IF(K82&lt;&gt;"","V列に色付け","")</f>
        <v/>
      </c>
      <c r="AV82" s="558" t="str">
        <f>IF('別紙様式2-2（４・５月分）'!N65="","",'別紙様式2-2（４・５月分）'!N65)</f>
        <v/>
      </c>
      <c r="AW82" s="1313" t="str">
        <f>IF(SUM('別紙様式2-2（４・５月分）'!O65:O67)=0,"",SUM('別紙様式2-2（４・５月分）'!O65:O67))</f>
        <v/>
      </c>
      <c r="AX82" s="1314" t="str">
        <f>IFERROR(VLOOKUP(K82,【参考】数式用!$AH$2:$AI$34,2,FALSE),"")</f>
        <v/>
      </c>
      <c r="AY82" s="1230" t="s">
        <v>1959</v>
      </c>
      <c r="AZ82" s="1230" t="s">
        <v>1960</v>
      </c>
      <c r="BA82" s="1230" t="s">
        <v>1961</v>
      </c>
      <c r="BB82" s="1230" t="s">
        <v>1962</v>
      </c>
      <c r="BC82" s="1230" t="str">
        <f>IF(AND(O82&lt;&gt;"新加算Ⅰ",O82&lt;&gt;"新加算Ⅱ",O82&lt;&gt;"新加算Ⅲ",O82&lt;&gt;"新加算Ⅳ"),O82,IF(P84&lt;&gt;"",P84,""))</f>
        <v/>
      </c>
      <c r="BD82" s="1230"/>
      <c r="BE82" s="1230" t="str">
        <f t="shared" ref="BE82" si="181">IF(AL82&lt;&gt;0,IF(AM82="○","入力済","未入力"),"")</f>
        <v/>
      </c>
      <c r="BF82" s="1230" t="str">
        <f>IF(OR(T82="新加算Ⅰ",T82="新加算Ⅱ",T82="新加算Ⅲ",T82="新加算Ⅳ",T82="新加算Ⅴ（１）",T82="新加算Ⅴ（２）",T82="新加算Ⅴ（３）",T82="新加算ⅠⅤ（４）",T82="新加算Ⅴ（５）",T82="新加算Ⅴ（６）",T82="新加算Ⅴ（８）",T82="新加算Ⅴ（11）"),IF(OR(AN82="○",AN82="令和６年度中に満たす"),"入力済","未入力"),"")</f>
        <v/>
      </c>
      <c r="BG82" s="1230" t="str">
        <f>IF(OR(T82="新加算Ⅴ（７）",T82="新加算Ⅴ（９）",T82="新加算Ⅴ（10）",T82="新加算Ⅴ（12）",T82="新加算Ⅴ（13）",T82="新加算Ⅴ（14）"),IF(OR(AO82="○",AO82="令和６年度中に満たす"),"入力済","未入力"),"")</f>
        <v/>
      </c>
      <c r="BH82" s="1331" t="str">
        <f t="shared" ref="BH82" si="182">IF(OR(T82="新加算Ⅰ",T82="新加算Ⅱ",T82="新加算Ⅲ",T82="新加算Ⅴ（１）",T82="新加算Ⅴ（３）",T82="新加算Ⅴ（８）"),IF(OR(AP82="○",AP82="令和６年度中に満たす"),"入力済","未入力"),"")</f>
        <v/>
      </c>
      <c r="BI82" s="1333" t="str">
        <f t="shared" ref="BI82" si="183">IF(OR(T82="新加算Ⅰ",T82="新加算Ⅱ",T82="新加算Ⅴ（１）",T82="新加算Ⅴ（２）",T82="新加算Ⅴ（３）",T82="新加算Ⅴ（４）",T82="新加算Ⅴ（５）",T82="新加算Ⅴ（６）",T82="新加算Ⅴ（７）",T82="新加算Ⅴ（９）",T82="新加算Ⅴ（10）",T82="新加算Ⅴ（12）"),1,"")</f>
        <v/>
      </c>
      <c r="BJ82" s="1311" t="str">
        <f>IF(OR(T82="新加算Ⅰ",T82="新加算Ⅴ（１）",T82="新加算Ⅴ（２）",T82="新加算Ⅴ（５）",T82="新加算Ⅴ（７）",T82="新加算Ⅴ（10）"),IF(AR82="","未入力","入力済"),"")</f>
        <v/>
      </c>
      <c r="BK82" s="453" t="str">
        <f>G82</f>
        <v/>
      </c>
    </row>
    <row r="83" spans="1:63" ht="15" customHeight="1">
      <c r="A83" s="1275"/>
      <c r="B83" s="1243"/>
      <c r="C83" s="1244"/>
      <c r="D83" s="1244"/>
      <c r="E83" s="1244"/>
      <c r="F83" s="1245"/>
      <c r="G83" s="1260"/>
      <c r="H83" s="1260"/>
      <c r="I83" s="1260"/>
      <c r="J83" s="1423"/>
      <c r="K83" s="1260"/>
      <c r="L83" s="1284"/>
      <c r="M83" s="1379" t="str">
        <f>IF('別紙様式2-2（４・５月分）'!P66="","",'別紙様式2-2（４・５月分）'!P66)</f>
        <v/>
      </c>
      <c r="N83" s="1400"/>
      <c r="O83" s="1406"/>
      <c r="P83" s="1407"/>
      <c r="Q83" s="1408"/>
      <c r="R83" s="1410"/>
      <c r="S83" s="1412"/>
      <c r="T83" s="1414"/>
      <c r="U83" s="1416"/>
      <c r="V83" s="1418"/>
      <c r="W83" s="1356"/>
      <c r="X83" s="1358"/>
      <c r="Y83" s="1356"/>
      <c r="Z83" s="1358"/>
      <c r="AA83" s="1356"/>
      <c r="AB83" s="1358"/>
      <c r="AC83" s="1356"/>
      <c r="AD83" s="1358"/>
      <c r="AE83" s="1358"/>
      <c r="AF83" s="1358"/>
      <c r="AG83" s="1360"/>
      <c r="AH83" s="1362"/>
      <c r="AI83" s="1364"/>
      <c r="AJ83" s="1366"/>
      <c r="AK83" s="1350"/>
      <c r="AL83" s="1354"/>
      <c r="AM83" s="1340"/>
      <c r="AN83" s="1346"/>
      <c r="AO83" s="1342"/>
      <c r="AP83" s="1342"/>
      <c r="AQ83" s="1344"/>
      <c r="AR83" s="1324"/>
      <c r="AS83" s="1310" t="str">
        <f t="shared" ref="AS83" si="184">IF(AU82="","",IF(AF82&gt;10,"！令和６年度の新加算の「算定対象月」が10か月を超えています。標準的な「算定対象月」は令和６年６月から令和７年３月です。",IF(OR(AA82&lt;&gt;7,AC82&lt;&gt;3),"！算定期間の終わりが令和７年３月になっていません。区分変更を行う場合は、別紙様式2-4に記入してください。","")))</f>
        <v/>
      </c>
      <c r="AT83" s="557"/>
      <c r="AU83" s="1311"/>
      <c r="AV83" s="1312" t="str">
        <f>IF('別紙様式2-2（４・５月分）'!N66="","",'別紙様式2-2（４・５月分）'!N66)</f>
        <v/>
      </c>
      <c r="AW83" s="1313"/>
      <c r="AX83" s="1314"/>
      <c r="AY83" s="1230"/>
      <c r="AZ83" s="1230"/>
      <c r="BA83" s="1230"/>
      <c r="BB83" s="1230"/>
      <c r="BC83" s="1230"/>
      <c r="BD83" s="1230"/>
      <c r="BE83" s="1230"/>
      <c r="BF83" s="1230"/>
      <c r="BG83" s="1230"/>
      <c r="BH83" s="1332"/>
      <c r="BI83" s="1334"/>
      <c r="BJ83" s="1311"/>
      <c r="BK83" s="453" t="str">
        <f>G82</f>
        <v/>
      </c>
    </row>
    <row r="84" spans="1:63" ht="15" customHeight="1">
      <c r="A84" s="1303"/>
      <c r="B84" s="1243"/>
      <c r="C84" s="1244"/>
      <c r="D84" s="1244"/>
      <c r="E84" s="1244"/>
      <c r="F84" s="1245"/>
      <c r="G84" s="1260"/>
      <c r="H84" s="1260"/>
      <c r="I84" s="1260"/>
      <c r="J84" s="1423"/>
      <c r="K84" s="1260"/>
      <c r="L84" s="1284"/>
      <c r="M84" s="1380"/>
      <c r="N84" s="1401"/>
      <c r="O84" s="1381" t="s">
        <v>2025</v>
      </c>
      <c r="P84" s="1383" t="str">
        <f>IFERROR(VLOOKUP('別紙様式2-2（４・５月分）'!AQ65,【参考】数式用!$AR$5:$AT$22,3,FALSE),"")</f>
        <v/>
      </c>
      <c r="Q84" s="1385" t="s">
        <v>2036</v>
      </c>
      <c r="R84" s="1387" t="str">
        <f>IFERROR(VLOOKUP(K82,【参考】数式用!$A$5:$AB$37,MATCH(P84,【参考】数式用!$B$4:$AB$4,0)+1,0),"")</f>
        <v/>
      </c>
      <c r="S84" s="1389" t="s">
        <v>161</v>
      </c>
      <c r="T84" s="1391"/>
      <c r="U84" s="1393" t="str">
        <f>IFERROR(VLOOKUP(K82,【参考】数式用!$A$5:$AB$37,MATCH(T84,【参考】数式用!$B$4:$AB$4,0)+1,0),"")</f>
        <v/>
      </c>
      <c r="V84" s="1395" t="s">
        <v>15</v>
      </c>
      <c r="W84" s="1397">
        <v>7</v>
      </c>
      <c r="X84" s="1371" t="s">
        <v>10</v>
      </c>
      <c r="Y84" s="1397">
        <v>4</v>
      </c>
      <c r="Z84" s="1371" t="s">
        <v>38</v>
      </c>
      <c r="AA84" s="1397">
        <v>8</v>
      </c>
      <c r="AB84" s="1371" t="s">
        <v>10</v>
      </c>
      <c r="AC84" s="1397">
        <v>3</v>
      </c>
      <c r="AD84" s="1371" t="s">
        <v>13</v>
      </c>
      <c r="AE84" s="1371" t="s">
        <v>20</v>
      </c>
      <c r="AF84" s="1371">
        <f>IF(W84&gt;=1,(AA84*12+AC84)-(W84*12+Y84)+1,"")</f>
        <v>12</v>
      </c>
      <c r="AG84" s="1367" t="s">
        <v>33</v>
      </c>
      <c r="AH84" s="1373" t="str">
        <f t="shared" ref="AH84" si="185">IFERROR(ROUNDDOWN(ROUND(L82*U84,0),0)*AF84,"")</f>
        <v/>
      </c>
      <c r="AI84" s="1375" t="str">
        <f t="shared" ref="AI84" si="186">IFERROR(ROUNDDOWN(ROUND((L82*(U84-AW82)),0),0)*AF84,"")</f>
        <v/>
      </c>
      <c r="AJ84" s="1377">
        <f>IFERROR(IF(OR(M82="",M83="",M85=""),0,ROUNDDOWN(ROUNDDOWN(ROUND(L82*VLOOKUP(K82,【参考】数式用!$A$5:$AB$37,MATCH("新加算Ⅳ",【参考】数式用!$B$4:$AB$4,0)+1,0),0),0)*AF84*0.5,0)),"")</f>
        <v>0</v>
      </c>
      <c r="AK84" s="1347" t="str">
        <f t="shared" ref="AK84" si="187">IF(T84&lt;&gt;"","新規に適用","")</f>
        <v/>
      </c>
      <c r="AL84" s="1351">
        <f>IFERROR(IF(OR(M85="ベア加算",M85=""),0, IF(OR(T82="新加算Ⅰ",T82="新加算Ⅱ",T82="新加算Ⅲ",T82="新加算Ⅳ"),0,ROUNDDOWN(ROUND(L82*VLOOKUP(K82,【参考】数式用!$A$5:$I$37,MATCH("ベア加算",【参考】数式用!$B$4:$I$4,0)+1,0),0),0)*AF84)),"")</f>
        <v>0</v>
      </c>
      <c r="AM84" s="1321" t="str">
        <f>IF(AND(T84&lt;&gt;"",AM82=""),"新規に適用",IF(AND(T84&lt;&gt;"",AM82&lt;&gt;""),"継続で適用",""))</f>
        <v/>
      </c>
      <c r="AN84" s="1321" t="str">
        <f>IF(AND(T84&lt;&gt;"",AN82=""),"新規に適用",IF(AND(T84&lt;&gt;"",AN82&lt;&gt;""),"継続で適用",""))</f>
        <v/>
      </c>
      <c r="AO84" s="1369"/>
      <c r="AP84" s="1321" t="str">
        <f>IF(AND(T84&lt;&gt;"",AP82=""),"新規に適用",IF(AND(T84&lt;&gt;"",AP82&lt;&gt;""),"継続で適用",""))</f>
        <v/>
      </c>
      <c r="AQ84" s="1325" t="str">
        <f t="shared" si="66"/>
        <v/>
      </c>
      <c r="AR84" s="1321" t="str">
        <f>IF(AND(T84&lt;&gt;"",AR82=""),"新規に適用",IF(AND(T84&lt;&gt;"",AR82&lt;&gt;""),"継続で適用",""))</f>
        <v/>
      </c>
      <c r="AS84" s="1310"/>
      <c r="AT84" s="557"/>
      <c r="AU84" s="1311" t="str">
        <f>IF(K82&lt;&gt;"","V列に色付け","")</f>
        <v/>
      </c>
      <c r="AV84" s="1312"/>
      <c r="AW84" s="1313"/>
      <c r="AX84" s="87"/>
      <c r="AY84" s="87"/>
      <c r="AZ84" s="87"/>
      <c r="BA84" s="87"/>
      <c r="BB84" s="87"/>
      <c r="BC84" s="87"/>
      <c r="BD84" s="87"/>
      <c r="BE84" s="87"/>
      <c r="BF84" s="87"/>
      <c r="BG84" s="87"/>
      <c r="BH84" s="87"/>
      <c r="BI84" s="87"/>
      <c r="BJ84" s="87"/>
      <c r="BK84" s="453" t="str">
        <f>G82</f>
        <v/>
      </c>
    </row>
    <row r="85" spans="1:63" ht="30" customHeight="1" thickBot="1">
      <c r="A85" s="1276"/>
      <c r="B85" s="1419"/>
      <c r="C85" s="1420"/>
      <c r="D85" s="1420"/>
      <c r="E85" s="1420"/>
      <c r="F85" s="1421"/>
      <c r="G85" s="1261"/>
      <c r="H85" s="1261"/>
      <c r="I85" s="1261"/>
      <c r="J85" s="1424"/>
      <c r="K85" s="1261"/>
      <c r="L85" s="1285"/>
      <c r="M85" s="556" t="str">
        <f>IF('別紙様式2-2（４・５月分）'!P67="","",'別紙様式2-2（４・５月分）'!P67)</f>
        <v/>
      </c>
      <c r="N85" s="1402"/>
      <c r="O85" s="1382"/>
      <c r="P85" s="1384"/>
      <c r="Q85" s="1386"/>
      <c r="R85" s="1388"/>
      <c r="S85" s="1390"/>
      <c r="T85" s="1392"/>
      <c r="U85" s="1394"/>
      <c r="V85" s="1396"/>
      <c r="W85" s="1398"/>
      <c r="X85" s="1372"/>
      <c r="Y85" s="1398"/>
      <c r="Z85" s="1372"/>
      <c r="AA85" s="1398"/>
      <c r="AB85" s="1372"/>
      <c r="AC85" s="1398"/>
      <c r="AD85" s="1372"/>
      <c r="AE85" s="1372"/>
      <c r="AF85" s="1372"/>
      <c r="AG85" s="1368"/>
      <c r="AH85" s="1374"/>
      <c r="AI85" s="1376"/>
      <c r="AJ85" s="1378"/>
      <c r="AK85" s="1348"/>
      <c r="AL85" s="1352"/>
      <c r="AM85" s="1322"/>
      <c r="AN85" s="1322"/>
      <c r="AO85" s="1370"/>
      <c r="AP85" s="1322"/>
      <c r="AQ85" s="1326"/>
      <c r="AR85" s="1322"/>
      <c r="AS85" s="491" t="str">
        <f t="shared" ref="AS85" si="188">IF(AU82="","",IF(OR(T82="",AND(M85="ベア加算なし",OR(T82="新加算Ⅰ",T82="新加算Ⅱ",T82="新加算Ⅲ",T82="新加算Ⅳ"),AM82=""),AND(OR(T82="新加算Ⅰ",T82="新加算Ⅱ",T82="新加算Ⅲ",T82="新加算Ⅳ",T82="新加算Ⅴ（１）",T82="新加算Ⅴ（２）",T82="新加算Ⅴ（３）",T82="新加算Ⅴ（４）",T82="新加算Ⅴ（５）",T82="新加算Ⅴ（６）",T82="新加算Ⅴ（８）",T82="新加算Ⅴ（11）"),AN82=""),AND(OR(T82="新加算Ⅴ（７）",T82="新加算Ⅴ（９）",T82="新加算Ⅴ（10）",T82="新加算Ⅴ（12）",T82="新加算Ⅴ（13）",T82="新加算Ⅴ（14）"),AO82=""),AND(OR(T82="新加算Ⅰ",T82="新加算Ⅱ",T82="新加算Ⅲ",T82="新加算Ⅴ（１）",T82="新加算Ⅴ（３）",T82="新加算Ⅴ（８）"),AP82=""),AND(OR(T82="新加算Ⅰ",T82="新加算Ⅱ",T82="新加算Ⅴ（１）",T82="新加算Ⅴ（２）",T82="新加算Ⅴ（３）",T82="新加算Ⅴ（４）",T82="新加算Ⅴ（５）",T82="新加算Ⅴ（６）",T82="新加算Ⅴ（７）",T82="新加算Ⅴ（９）",T82="新加算Ⅴ（10）",T82="新加算Ⅴ（12）"),AQ82=""),AND(OR(T82="新加算Ⅰ",T82="新加算Ⅴ（１）",T82="新加算Ⅴ（２）",T82="新加算Ⅴ（５）",T82="新加算Ⅴ（７）",T82="新加算Ⅴ（10）"),AR82="")),"！記入が必要な欄（ピンク色のセル）に空欄があります。空欄を埋めてください。",""))</f>
        <v/>
      </c>
      <c r="AT85" s="557"/>
      <c r="AU85" s="1311"/>
      <c r="AV85" s="558" t="str">
        <f>IF('別紙様式2-2（４・５月分）'!N67="","",'別紙様式2-2（４・５月分）'!N67)</f>
        <v/>
      </c>
      <c r="AW85" s="1313"/>
      <c r="AX85" s="87"/>
      <c r="AY85" s="87"/>
      <c r="AZ85" s="87"/>
      <c r="BA85" s="87"/>
      <c r="BB85" s="87"/>
      <c r="BC85" s="87"/>
      <c r="BD85" s="87"/>
      <c r="BE85" s="87"/>
      <c r="BF85" s="87"/>
      <c r="BG85" s="87"/>
      <c r="BH85" s="87"/>
      <c r="BI85" s="87"/>
      <c r="BJ85" s="87"/>
      <c r="BK85" s="453" t="str">
        <f>G82</f>
        <v/>
      </c>
    </row>
    <row r="86" spans="1:63" ht="30" customHeight="1">
      <c r="A86" s="1274">
        <v>19</v>
      </c>
      <c r="B86" s="1240" t="str">
        <f>IF(基本情報入力シート!C72="","",基本情報入力シート!C72)</f>
        <v/>
      </c>
      <c r="C86" s="1241"/>
      <c r="D86" s="1241"/>
      <c r="E86" s="1241"/>
      <c r="F86" s="1242"/>
      <c r="G86" s="1259" t="str">
        <f>IF(基本情報入力シート!M72="","",基本情報入力シート!M72)</f>
        <v/>
      </c>
      <c r="H86" s="1259" t="str">
        <f>IF(基本情報入力シート!R72="","",基本情報入力シート!R72)</f>
        <v/>
      </c>
      <c r="I86" s="1259" t="str">
        <f>IF(基本情報入力シート!W72="","",基本情報入力シート!W72)</f>
        <v/>
      </c>
      <c r="J86" s="1422" t="str">
        <f>IF(基本情報入力シート!X72="","",基本情報入力シート!X72)</f>
        <v/>
      </c>
      <c r="K86" s="1259" t="str">
        <f>IF(基本情報入力シート!Y72="","",基本情報入力シート!Y72)</f>
        <v/>
      </c>
      <c r="L86" s="1283" t="str">
        <f>IF(基本情報入力シート!AB72="","",基本情報入力シート!AB72)</f>
        <v/>
      </c>
      <c r="M86" s="553" t="str">
        <f>IF('別紙様式2-2（４・５月分）'!P68="","",'別紙様式2-2（４・５月分）'!P68)</f>
        <v/>
      </c>
      <c r="N86" s="1399" t="str">
        <f>IF(SUM('別紙様式2-2（４・５月分）'!Q68:Q70)=0,"",SUM('別紙様式2-2（４・５月分）'!Q68:Q70))</f>
        <v/>
      </c>
      <c r="O86" s="1403" t="str">
        <f>IFERROR(VLOOKUP('別紙様式2-2（４・５月分）'!AQ68,【参考】数式用!$AR$5:$AS$22,2,FALSE),"")</f>
        <v/>
      </c>
      <c r="P86" s="1404"/>
      <c r="Q86" s="1405"/>
      <c r="R86" s="1409" t="str">
        <f>IFERROR(VLOOKUP(K86,【参考】数式用!$A$5:$AB$37,MATCH(O86,【参考】数式用!$B$4:$AB$4,0)+1,0),"")</f>
        <v/>
      </c>
      <c r="S86" s="1411" t="s">
        <v>2021</v>
      </c>
      <c r="T86" s="1413"/>
      <c r="U86" s="1415" t="str">
        <f>IFERROR(VLOOKUP(K86,【参考】数式用!$A$5:$AB$37,MATCH(T86,【参考】数式用!$B$4:$AB$4,0)+1,0),"")</f>
        <v/>
      </c>
      <c r="V86" s="1417" t="s">
        <v>15</v>
      </c>
      <c r="W86" s="1355">
        <v>6</v>
      </c>
      <c r="X86" s="1357" t="s">
        <v>10</v>
      </c>
      <c r="Y86" s="1355">
        <v>6</v>
      </c>
      <c r="Z86" s="1357" t="s">
        <v>38</v>
      </c>
      <c r="AA86" s="1355">
        <v>7</v>
      </c>
      <c r="AB86" s="1357" t="s">
        <v>10</v>
      </c>
      <c r="AC86" s="1355">
        <v>3</v>
      </c>
      <c r="AD86" s="1357" t="s">
        <v>13</v>
      </c>
      <c r="AE86" s="1357" t="s">
        <v>20</v>
      </c>
      <c r="AF86" s="1357">
        <f>IF(W86&gt;=1,(AA86*12+AC86)-(W86*12+Y86)+1,"")</f>
        <v>10</v>
      </c>
      <c r="AG86" s="1359" t="s">
        <v>33</v>
      </c>
      <c r="AH86" s="1361" t="str">
        <f t="shared" ref="AH86" si="189">IFERROR(ROUNDDOWN(ROUND(L86*U86,0),0)*AF86,"")</f>
        <v/>
      </c>
      <c r="AI86" s="1363" t="str">
        <f t="shared" ref="AI86" si="190">IFERROR(ROUNDDOWN(ROUND((L86*(U86-AW86)),0),0)*AF86,"")</f>
        <v/>
      </c>
      <c r="AJ86" s="1365">
        <f>IFERROR(IF(OR(M86="",M87="",M89=""),0,ROUNDDOWN(ROUNDDOWN(ROUND(L86*VLOOKUP(K86,【参考】数式用!$A$5:$AB$37,MATCH("新加算Ⅳ",【参考】数式用!$B$4:$AB$4,0)+1,0),0),0)*AF86*0.5,0)),"")</f>
        <v>0</v>
      </c>
      <c r="AK86" s="1349"/>
      <c r="AL86" s="1353">
        <f>IFERROR(IF(OR(M89="ベア加算",M89=""),0, IF(OR(T86="新加算Ⅰ",T86="新加算Ⅱ",T86="新加算Ⅲ",T86="新加算Ⅳ"),ROUNDDOWN(ROUND(L86*VLOOKUP(K86,【参考】数式用!$A$5:$I$37,MATCH("ベア加算",【参考】数式用!$B$4:$I$4,0)+1,0),0),0)*AF86,0)),"")</f>
        <v>0</v>
      </c>
      <c r="AM86" s="1339"/>
      <c r="AN86" s="1345"/>
      <c r="AO86" s="1341"/>
      <c r="AP86" s="1341"/>
      <c r="AQ86" s="1343"/>
      <c r="AR86" s="1323"/>
      <c r="AS86" s="466" t="str">
        <f t="shared" ref="AS86" si="191">IF(AU86="","",IF(U86&lt;N86,"！加算の要件上は問題ありませんが、令和６年４・５月と比較して令和６年６月に加算率が下がる計画になっています。",""))</f>
        <v/>
      </c>
      <c r="AT86" s="557"/>
      <c r="AU86" s="1311" t="str">
        <f>IF(K86&lt;&gt;"","V列に色付け","")</f>
        <v/>
      </c>
      <c r="AV86" s="558" t="str">
        <f>IF('別紙様式2-2（４・５月分）'!N68="","",'別紙様式2-2（４・５月分）'!N68)</f>
        <v/>
      </c>
      <c r="AW86" s="1313" t="str">
        <f>IF(SUM('別紙様式2-2（４・５月分）'!O68:O70)=0,"",SUM('別紙様式2-2（４・５月分）'!O68:O70))</f>
        <v/>
      </c>
      <c r="AX86" s="1314" t="str">
        <f>IFERROR(VLOOKUP(K86,【参考】数式用!$AH$2:$AI$34,2,FALSE),"")</f>
        <v/>
      </c>
      <c r="AY86" s="1230" t="s">
        <v>1959</v>
      </c>
      <c r="AZ86" s="1230" t="s">
        <v>1960</v>
      </c>
      <c r="BA86" s="1230" t="s">
        <v>1961</v>
      </c>
      <c r="BB86" s="1230" t="s">
        <v>1962</v>
      </c>
      <c r="BC86" s="1230" t="str">
        <f>IF(AND(O86&lt;&gt;"新加算Ⅰ",O86&lt;&gt;"新加算Ⅱ",O86&lt;&gt;"新加算Ⅲ",O86&lt;&gt;"新加算Ⅳ"),O86,IF(P88&lt;&gt;"",P88,""))</f>
        <v/>
      </c>
      <c r="BD86" s="1230"/>
      <c r="BE86" s="1230" t="str">
        <f t="shared" ref="BE86" si="192">IF(AL86&lt;&gt;0,IF(AM86="○","入力済","未入力"),"")</f>
        <v/>
      </c>
      <c r="BF86" s="1230" t="str">
        <f>IF(OR(T86="新加算Ⅰ",T86="新加算Ⅱ",T86="新加算Ⅲ",T86="新加算Ⅳ",T86="新加算Ⅴ（１）",T86="新加算Ⅴ（２）",T86="新加算Ⅴ（３）",T86="新加算ⅠⅤ（４）",T86="新加算Ⅴ（５）",T86="新加算Ⅴ（６）",T86="新加算Ⅴ（８）",T86="新加算Ⅴ（11）"),IF(OR(AN86="○",AN86="令和６年度中に満たす"),"入力済","未入力"),"")</f>
        <v/>
      </c>
      <c r="BG86" s="1230" t="str">
        <f>IF(OR(T86="新加算Ⅴ（７）",T86="新加算Ⅴ（９）",T86="新加算Ⅴ（10）",T86="新加算Ⅴ（12）",T86="新加算Ⅴ（13）",T86="新加算Ⅴ（14）"),IF(OR(AO86="○",AO86="令和６年度中に満たす"),"入力済","未入力"),"")</f>
        <v/>
      </c>
      <c r="BH86" s="1331" t="str">
        <f t="shared" ref="BH86" si="193">IF(OR(T86="新加算Ⅰ",T86="新加算Ⅱ",T86="新加算Ⅲ",T86="新加算Ⅴ（１）",T86="新加算Ⅴ（３）",T86="新加算Ⅴ（８）"),IF(OR(AP86="○",AP86="令和６年度中に満たす"),"入力済","未入力"),"")</f>
        <v/>
      </c>
      <c r="BI86" s="1333" t="str">
        <f t="shared" ref="BI86" si="194">IF(OR(T86="新加算Ⅰ",T86="新加算Ⅱ",T86="新加算Ⅴ（１）",T86="新加算Ⅴ（２）",T86="新加算Ⅴ（３）",T86="新加算Ⅴ（４）",T86="新加算Ⅴ（５）",T86="新加算Ⅴ（６）",T86="新加算Ⅴ（７）",T86="新加算Ⅴ（９）",T86="新加算Ⅴ（10）",T86="新加算Ⅴ（12）"),1,"")</f>
        <v/>
      </c>
      <c r="BJ86" s="1311" t="str">
        <f>IF(OR(T86="新加算Ⅰ",T86="新加算Ⅴ（１）",T86="新加算Ⅴ（２）",T86="新加算Ⅴ（５）",T86="新加算Ⅴ（７）",T86="新加算Ⅴ（10）"),IF(AR86="","未入力","入力済"),"")</f>
        <v/>
      </c>
      <c r="BK86" s="453" t="str">
        <f>G86</f>
        <v/>
      </c>
    </row>
    <row r="87" spans="1:63" ht="15" customHeight="1">
      <c r="A87" s="1275"/>
      <c r="B87" s="1243"/>
      <c r="C87" s="1244"/>
      <c r="D87" s="1244"/>
      <c r="E87" s="1244"/>
      <c r="F87" s="1245"/>
      <c r="G87" s="1260"/>
      <c r="H87" s="1260"/>
      <c r="I87" s="1260"/>
      <c r="J87" s="1423"/>
      <c r="K87" s="1260"/>
      <c r="L87" s="1284"/>
      <c r="M87" s="1379" t="str">
        <f>IF('別紙様式2-2（４・５月分）'!P69="","",'別紙様式2-2（４・５月分）'!P69)</f>
        <v/>
      </c>
      <c r="N87" s="1400"/>
      <c r="O87" s="1406"/>
      <c r="P87" s="1407"/>
      <c r="Q87" s="1408"/>
      <c r="R87" s="1410"/>
      <c r="S87" s="1412"/>
      <c r="T87" s="1414"/>
      <c r="U87" s="1416"/>
      <c r="V87" s="1418"/>
      <c r="W87" s="1356"/>
      <c r="X87" s="1358"/>
      <c r="Y87" s="1356"/>
      <c r="Z87" s="1358"/>
      <c r="AA87" s="1356"/>
      <c r="AB87" s="1358"/>
      <c r="AC87" s="1356"/>
      <c r="AD87" s="1358"/>
      <c r="AE87" s="1358"/>
      <c r="AF87" s="1358"/>
      <c r="AG87" s="1360"/>
      <c r="AH87" s="1362"/>
      <c r="AI87" s="1364"/>
      <c r="AJ87" s="1366"/>
      <c r="AK87" s="1350"/>
      <c r="AL87" s="1354"/>
      <c r="AM87" s="1340"/>
      <c r="AN87" s="1346"/>
      <c r="AO87" s="1342"/>
      <c r="AP87" s="1342"/>
      <c r="AQ87" s="1344"/>
      <c r="AR87" s="1324"/>
      <c r="AS87" s="1310" t="str">
        <f t="shared" ref="AS87" si="195">IF(AU86="","",IF(AF86&gt;10,"！令和６年度の新加算の「算定対象月」が10か月を超えています。標準的な「算定対象月」は令和６年６月から令和７年３月です。",IF(OR(AA86&lt;&gt;7,AC86&lt;&gt;3),"！算定期間の終わりが令和７年３月になっていません。区分変更を行う場合は、別紙様式2-4に記入してください。","")))</f>
        <v/>
      </c>
      <c r="AT87" s="557"/>
      <c r="AU87" s="1311"/>
      <c r="AV87" s="1312" t="str">
        <f>IF('別紙様式2-2（４・５月分）'!N69="","",'別紙様式2-2（４・５月分）'!N69)</f>
        <v/>
      </c>
      <c r="AW87" s="1313"/>
      <c r="AX87" s="1314"/>
      <c r="AY87" s="1230"/>
      <c r="AZ87" s="1230"/>
      <c r="BA87" s="1230"/>
      <c r="BB87" s="1230"/>
      <c r="BC87" s="1230"/>
      <c r="BD87" s="1230"/>
      <c r="BE87" s="1230"/>
      <c r="BF87" s="1230"/>
      <c r="BG87" s="1230"/>
      <c r="BH87" s="1332"/>
      <c r="BI87" s="1334"/>
      <c r="BJ87" s="1311"/>
      <c r="BK87" s="453" t="str">
        <f>G86</f>
        <v/>
      </c>
    </row>
    <row r="88" spans="1:63" ht="15" customHeight="1">
      <c r="A88" s="1303"/>
      <c r="B88" s="1243"/>
      <c r="C88" s="1244"/>
      <c r="D88" s="1244"/>
      <c r="E88" s="1244"/>
      <c r="F88" s="1245"/>
      <c r="G88" s="1260"/>
      <c r="H88" s="1260"/>
      <c r="I88" s="1260"/>
      <c r="J88" s="1423"/>
      <c r="K88" s="1260"/>
      <c r="L88" s="1284"/>
      <c r="M88" s="1380"/>
      <c r="N88" s="1401"/>
      <c r="O88" s="1381" t="s">
        <v>2025</v>
      </c>
      <c r="P88" s="1383" t="str">
        <f>IFERROR(VLOOKUP('別紙様式2-2（４・５月分）'!AQ68,【参考】数式用!$AR$5:$AT$22,3,FALSE),"")</f>
        <v/>
      </c>
      <c r="Q88" s="1385" t="s">
        <v>2036</v>
      </c>
      <c r="R88" s="1387" t="str">
        <f>IFERROR(VLOOKUP(K86,【参考】数式用!$A$5:$AB$37,MATCH(P88,【参考】数式用!$B$4:$AB$4,0)+1,0),"")</f>
        <v/>
      </c>
      <c r="S88" s="1389" t="s">
        <v>161</v>
      </c>
      <c r="T88" s="1391"/>
      <c r="U88" s="1393" t="str">
        <f>IFERROR(VLOOKUP(K86,【参考】数式用!$A$5:$AB$37,MATCH(T88,【参考】数式用!$B$4:$AB$4,0)+1,0),"")</f>
        <v/>
      </c>
      <c r="V88" s="1395" t="s">
        <v>15</v>
      </c>
      <c r="W88" s="1397">
        <v>7</v>
      </c>
      <c r="X88" s="1371" t="s">
        <v>10</v>
      </c>
      <c r="Y88" s="1397">
        <v>4</v>
      </c>
      <c r="Z88" s="1371" t="s">
        <v>38</v>
      </c>
      <c r="AA88" s="1397">
        <v>8</v>
      </c>
      <c r="AB88" s="1371" t="s">
        <v>10</v>
      </c>
      <c r="AC88" s="1397">
        <v>3</v>
      </c>
      <c r="AD88" s="1371" t="s">
        <v>13</v>
      </c>
      <c r="AE88" s="1371" t="s">
        <v>20</v>
      </c>
      <c r="AF88" s="1371">
        <f>IF(W88&gt;=1,(AA88*12+AC88)-(W88*12+Y88)+1,"")</f>
        <v>12</v>
      </c>
      <c r="AG88" s="1367" t="s">
        <v>33</v>
      </c>
      <c r="AH88" s="1373" t="str">
        <f t="shared" ref="AH88" si="196">IFERROR(ROUNDDOWN(ROUND(L86*U88,0),0)*AF88,"")</f>
        <v/>
      </c>
      <c r="AI88" s="1375" t="str">
        <f t="shared" ref="AI88" si="197">IFERROR(ROUNDDOWN(ROUND((L86*(U88-AW86)),0),0)*AF88,"")</f>
        <v/>
      </c>
      <c r="AJ88" s="1377">
        <f>IFERROR(IF(OR(M86="",M87="",M89=""),0,ROUNDDOWN(ROUNDDOWN(ROUND(L86*VLOOKUP(K86,【参考】数式用!$A$5:$AB$37,MATCH("新加算Ⅳ",【参考】数式用!$B$4:$AB$4,0)+1,0),0),0)*AF88*0.5,0)),"")</f>
        <v>0</v>
      </c>
      <c r="AK88" s="1347" t="str">
        <f t="shared" ref="AK88" si="198">IF(T88&lt;&gt;"","新規に適用","")</f>
        <v/>
      </c>
      <c r="AL88" s="1351">
        <f>IFERROR(IF(OR(M89="ベア加算",M89=""),0, IF(OR(T86="新加算Ⅰ",T86="新加算Ⅱ",T86="新加算Ⅲ",T86="新加算Ⅳ"),0,ROUNDDOWN(ROUND(L86*VLOOKUP(K86,【参考】数式用!$A$5:$I$37,MATCH("ベア加算",【参考】数式用!$B$4:$I$4,0)+1,0),0),0)*AF88)),"")</f>
        <v>0</v>
      </c>
      <c r="AM88" s="1321" t="str">
        <f>IF(AND(T88&lt;&gt;"",AM86=""),"新規に適用",IF(AND(T88&lt;&gt;"",AM86&lt;&gt;""),"継続で適用",""))</f>
        <v/>
      </c>
      <c r="AN88" s="1321" t="str">
        <f>IF(AND(T88&lt;&gt;"",AN86=""),"新規に適用",IF(AND(T88&lt;&gt;"",AN86&lt;&gt;""),"継続で適用",""))</f>
        <v/>
      </c>
      <c r="AO88" s="1369"/>
      <c r="AP88" s="1321" t="str">
        <f>IF(AND(T88&lt;&gt;"",AP86=""),"新規に適用",IF(AND(T88&lt;&gt;"",AP86&lt;&gt;""),"継続で適用",""))</f>
        <v/>
      </c>
      <c r="AQ88" s="1325" t="str">
        <f t="shared" si="66"/>
        <v/>
      </c>
      <c r="AR88" s="1321" t="str">
        <f>IF(AND(T88&lt;&gt;"",AR86=""),"新規に適用",IF(AND(T88&lt;&gt;"",AR86&lt;&gt;""),"継続で適用",""))</f>
        <v/>
      </c>
      <c r="AS88" s="1310"/>
      <c r="AT88" s="557"/>
      <c r="AU88" s="1311" t="str">
        <f>IF(K86&lt;&gt;"","V列に色付け","")</f>
        <v/>
      </c>
      <c r="AV88" s="1312"/>
      <c r="AW88" s="1313"/>
      <c r="AX88" s="87"/>
      <c r="AY88" s="87"/>
      <c r="AZ88" s="87"/>
      <c r="BA88" s="87"/>
      <c r="BB88" s="87"/>
      <c r="BC88" s="87"/>
      <c r="BD88" s="87"/>
      <c r="BE88" s="87"/>
      <c r="BF88" s="87"/>
      <c r="BG88" s="87"/>
      <c r="BH88" s="87"/>
      <c r="BI88" s="87"/>
      <c r="BJ88" s="87"/>
      <c r="BK88" s="453" t="str">
        <f>G86</f>
        <v/>
      </c>
    </row>
    <row r="89" spans="1:63" ht="30" customHeight="1" thickBot="1">
      <c r="A89" s="1276"/>
      <c r="B89" s="1419"/>
      <c r="C89" s="1420"/>
      <c r="D89" s="1420"/>
      <c r="E89" s="1420"/>
      <c r="F89" s="1421"/>
      <c r="G89" s="1261"/>
      <c r="H89" s="1261"/>
      <c r="I89" s="1261"/>
      <c r="J89" s="1424"/>
      <c r="K89" s="1261"/>
      <c r="L89" s="1285"/>
      <c r="M89" s="556" t="str">
        <f>IF('別紙様式2-2（４・５月分）'!P70="","",'別紙様式2-2（４・５月分）'!P70)</f>
        <v/>
      </c>
      <c r="N89" s="1402"/>
      <c r="O89" s="1382"/>
      <c r="P89" s="1384"/>
      <c r="Q89" s="1386"/>
      <c r="R89" s="1388"/>
      <c r="S89" s="1390"/>
      <c r="T89" s="1392"/>
      <c r="U89" s="1394"/>
      <c r="V89" s="1396"/>
      <c r="W89" s="1398"/>
      <c r="X89" s="1372"/>
      <c r="Y89" s="1398"/>
      <c r="Z89" s="1372"/>
      <c r="AA89" s="1398"/>
      <c r="AB89" s="1372"/>
      <c r="AC89" s="1398"/>
      <c r="AD89" s="1372"/>
      <c r="AE89" s="1372"/>
      <c r="AF89" s="1372"/>
      <c r="AG89" s="1368"/>
      <c r="AH89" s="1374"/>
      <c r="AI89" s="1376"/>
      <c r="AJ89" s="1378"/>
      <c r="AK89" s="1348"/>
      <c r="AL89" s="1352"/>
      <c r="AM89" s="1322"/>
      <c r="AN89" s="1322"/>
      <c r="AO89" s="1370"/>
      <c r="AP89" s="1322"/>
      <c r="AQ89" s="1326"/>
      <c r="AR89" s="1322"/>
      <c r="AS89" s="491" t="str">
        <f t="shared" ref="AS89" si="199">IF(AU86="","",IF(OR(T86="",AND(M89="ベア加算なし",OR(T86="新加算Ⅰ",T86="新加算Ⅱ",T86="新加算Ⅲ",T86="新加算Ⅳ"),AM86=""),AND(OR(T86="新加算Ⅰ",T86="新加算Ⅱ",T86="新加算Ⅲ",T86="新加算Ⅳ",T86="新加算Ⅴ（１）",T86="新加算Ⅴ（２）",T86="新加算Ⅴ（３）",T86="新加算Ⅴ（４）",T86="新加算Ⅴ（５）",T86="新加算Ⅴ（６）",T86="新加算Ⅴ（８）",T86="新加算Ⅴ（11）"),AN86=""),AND(OR(T86="新加算Ⅴ（７）",T86="新加算Ⅴ（９）",T86="新加算Ⅴ（10）",T86="新加算Ⅴ（12）",T86="新加算Ⅴ（13）",T86="新加算Ⅴ（14）"),AO86=""),AND(OR(T86="新加算Ⅰ",T86="新加算Ⅱ",T86="新加算Ⅲ",T86="新加算Ⅴ（１）",T86="新加算Ⅴ（３）",T86="新加算Ⅴ（８）"),AP86=""),AND(OR(T86="新加算Ⅰ",T86="新加算Ⅱ",T86="新加算Ⅴ（１）",T86="新加算Ⅴ（２）",T86="新加算Ⅴ（３）",T86="新加算Ⅴ（４）",T86="新加算Ⅴ（５）",T86="新加算Ⅴ（６）",T86="新加算Ⅴ（７）",T86="新加算Ⅴ（９）",T86="新加算Ⅴ（10）",T86="新加算Ⅴ（12）"),AQ86=""),AND(OR(T86="新加算Ⅰ",T86="新加算Ⅴ（１）",T86="新加算Ⅴ（２）",T86="新加算Ⅴ（５）",T86="新加算Ⅴ（７）",T86="新加算Ⅴ（10）"),AR86="")),"！記入が必要な欄（ピンク色のセル）に空欄があります。空欄を埋めてください。",""))</f>
        <v/>
      </c>
      <c r="AT89" s="557"/>
      <c r="AU89" s="1311"/>
      <c r="AV89" s="558" t="str">
        <f>IF('別紙様式2-2（４・５月分）'!N70="","",'別紙様式2-2（４・５月分）'!N70)</f>
        <v/>
      </c>
      <c r="AW89" s="1313"/>
      <c r="AX89" s="87"/>
      <c r="AY89" s="87"/>
      <c r="AZ89" s="87"/>
      <c r="BA89" s="87"/>
      <c r="BB89" s="87"/>
      <c r="BC89" s="87"/>
      <c r="BD89" s="87"/>
      <c r="BE89" s="87"/>
      <c r="BF89" s="87"/>
      <c r="BG89" s="87"/>
      <c r="BH89" s="87"/>
      <c r="BI89" s="87"/>
      <c r="BJ89" s="87"/>
      <c r="BK89" s="453" t="str">
        <f>G86</f>
        <v/>
      </c>
    </row>
    <row r="90" spans="1:63" ht="30" customHeight="1">
      <c r="A90" s="1301">
        <v>20</v>
      </c>
      <c r="B90" s="1243" t="str">
        <f>IF(基本情報入力シート!C73="","",基本情報入力シート!C73)</f>
        <v/>
      </c>
      <c r="C90" s="1244"/>
      <c r="D90" s="1244"/>
      <c r="E90" s="1244"/>
      <c r="F90" s="1245"/>
      <c r="G90" s="1260" t="str">
        <f>IF(基本情報入力シート!M73="","",基本情報入力シート!M73)</f>
        <v/>
      </c>
      <c r="H90" s="1260" t="str">
        <f>IF(基本情報入力シート!R73="","",基本情報入力シート!R73)</f>
        <v/>
      </c>
      <c r="I90" s="1260" t="str">
        <f>IF(基本情報入力シート!W73="","",基本情報入力シート!W73)</f>
        <v/>
      </c>
      <c r="J90" s="1423" t="str">
        <f>IF(基本情報入力シート!X73="","",基本情報入力シート!X73)</f>
        <v/>
      </c>
      <c r="K90" s="1260" t="str">
        <f>IF(基本情報入力シート!Y73="","",基本情報入力シート!Y73)</f>
        <v/>
      </c>
      <c r="L90" s="1284" t="str">
        <f>IF(基本情報入力シート!AB73="","",基本情報入力シート!AB73)</f>
        <v/>
      </c>
      <c r="M90" s="553" t="str">
        <f>IF('別紙様式2-2（４・５月分）'!P71="","",'別紙様式2-2（４・５月分）'!P71)</f>
        <v/>
      </c>
      <c r="N90" s="1399" t="str">
        <f>IF(SUM('別紙様式2-2（４・５月分）'!Q71:Q73)=0,"",SUM('別紙様式2-2（４・５月分）'!Q71:Q73))</f>
        <v/>
      </c>
      <c r="O90" s="1403" t="str">
        <f>IFERROR(VLOOKUP('別紙様式2-2（４・５月分）'!AQ71,【参考】数式用!$AR$5:$AS$22,2,FALSE),"")</f>
        <v/>
      </c>
      <c r="P90" s="1404"/>
      <c r="Q90" s="1405"/>
      <c r="R90" s="1409" t="str">
        <f>IFERROR(VLOOKUP(K90,【参考】数式用!$A$5:$AB$37,MATCH(O90,【参考】数式用!$B$4:$AB$4,0)+1,0),"")</f>
        <v/>
      </c>
      <c r="S90" s="1411" t="s">
        <v>2021</v>
      </c>
      <c r="T90" s="1413"/>
      <c r="U90" s="1415" t="str">
        <f>IFERROR(VLOOKUP(K90,【参考】数式用!$A$5:$AB$37,MATCH(T90,【参考】数式用!$B$4:$AB$4,0)+1,0),"")</f>
        <v/>
      </c>
      <c r="V90" s="1417" t="s">
        <v>15</v>
      </c>
      <c r="W90" s="1355">
        <v>6</v>
      </c>
      <c r="X90" s="1357" t="s">
        <v>10</v>
      </c>
      <c r="Y90" s="1355">
        <v>6</v>
      </c>
      <c r="Z90" s="1357" t="s">
        <v>38</v>
      </c>
      <c r="AA90" s="1355">
        <v>7</v>
      </c>
      <c r="AB90" s="1357" t="s">
        <v>10</v>
      </c>
      <c r="AC90" s="1355">
        <v>3</v>
      </c>
      <c r="AD90" s="1357" t="s">
        <v>13</v>
      </c>
      <c r="AE90" s="1357" t="s">
        <v>20</v>
      </c>
      <c r="AF90" s="1357">
        <f>IF(W90&gt;=1,(AA90*12+AC90)-(W90*12+Y90)+1,"")</f>
        <v>10</v>
      </c>
      <c r="AG90" s="1359" t="s">
        <v>33</v>
      </c>
      <c r="AH90" s="1361" t="str">
        <f t="shared" ref="AH90" si="200">IFERROR(ROUNDDOWN(ROUND(L90*U90,0),0)*AF90,"")</f>
        <v/>
      </c>
      <c r="AI90" s="1363" t="str">
        <f t="shared" ref="AI90" si="201">IFERROR(ROUNDDOWN(ROUND((L90*(U90-AW90)),0),0)*AF90,"")</f>
        <v/>
      </c>
      <c r="AJ90" s="1365">
        <f>IFERROR(IF(OR(M90="",M91="",M93=""),0,ROUNDDOWN(ROUNDDOWN(ROUND(L90*VLOOKUP(K90,【参考】数式用!$A$5:$AB$37,MATCH("新加算Ⅳ",【参考】数式用!$B$4:$AB$4,0)+1,0),0),0)*AF90*0.5,0)),"")</f>
        <v>0</v>
      </c>
      <c r="AK90" s="1349"/>
      <c r="AL90" s="1353">
        <f>IFERROR(IF(OR(M93="ベア加算",M93=""),0, IF(OR(T90="新加算Ⅰ",T90="新加算Ⅱ",T90="新加算Ⅲ",T90="新加算Ⅳ"),ROUNDDOWN(ROUND(L90*VLOOKUP(K90,【参考】数式用!$A$5:$I$37,MATCH("ベア加算",【参考】数式用!$B$4:$I$4,0)+1,0),0),0)*AF90,0)),"")</f>
        <v>0</v>
      </c>
      <c r="AM90" s="1339"/>
      <c r="AN90" s="1345"/>
      <c r="AO90" s="1341"/>
      <c r="AP90" s="1341"/>
      <c r="AQ90" s="1343"/>
      <c r="AR90" s="1323"/>
      <c r="AS90" s="466" t="str">
        <f t="shared" ref="AS90" si="202">IF(AU90="","",IF(U90&lt;N90,"！加算の要件上は問題ありませんが、令和６年４・５月と比較して令和６年６月に加算率が下がる計画になっています。",""))</f>
        <v/>
      </c>
      <c r="AT90" s="557"/>
      <c r="AU90" s="1311" t="str">
        <f>IF(K90&lt;&gt;"","V列に色付け","")</f>
        <v/>
      </c>
      <c r="AV90" s="558" t="str">
        <f>IF('別紙様式2-2（４・５月分）'!N71="","",'別紙様式2-2（４・５月分）'!N71)</f>
        <v/>
      </c>
      <c r="AW90" s="1313" t="str">
        <f>IF(SUM('別紙様式2-2（４・５月分）'!O71:O73)=0,"",SUM('別紙様式2-2（４・５月分）'!O71:O73))</f>
        <v/>
      </c>
      <c r="AX90" s="1314" t="str">
        <f>IFERROR(VLOOKUP(K90,【参考】数式用!$AH$2:$AI$34,2,FALSE),"")</f>
        <v/>
      </c>
      <c r="AY90" s="1230" t="s">
        <v>1959</v>
      </c>
      <c r="AZ90" s="1230" t="s">
        <v>1960</v>
      </c>
      <c r="BA90" s="1230" t="s">
        <v>1961</v>
      </c>
      <c r="BB90" s="1230" t="s">
        <v>1962</v>
      </c>
      <c r="BC90" s="1230" t="str">
        <f>IF(AND(O90&lt;&gt;"新加算Ⅰ",O90&lt;&gt;"新加算Ⅱ",O90&lt;&gt;"新加算Ⅲ",O90&lt;&gt;"新加算Ⅳ"),O90,IF(P92&lt;&gt;"",P92,""))</f>
        <v/>
      </c>
      <c r="BD90" s="1230"/>
      <c r="BE90" s="1230" t="str">
        <f t="shared" ref="BE90" si="203">IF(AL90&lt;&gt;0,IF(AM90="○","入力済","未入力"),"")</f>
        <v/>
      </c>
      <c r="BF90" s="1230" t="str">
        <f>IF(OR(T90="新加算Ⅰ",T90="新加算Ⅱ",T90="新加算Ⅲ",T90="新加算Ⅳ",T90="新加算Ⅴ（１）",T90="新加算Ⅴ（２）",T90="新加算Ⅴ（３）",T90="新加算ⅠⅤ（４）",T90="新加算Ⅴ（５）",T90="新加算Ⅴ（６）",T90="新加算Ⅴ（８）",T90="新加算Ⅴ（11）"),IF(OR(AN90="○",AN90="令和６年度中に満たす"),"入力済","未入力"),"")</f>
        <v/>
      </c>
      <c r="BG90" s="1230" t="str">
        <f>IF(OR(T90="新加算Ⅴ（７）",T90="新加算Ⅴ（９）",T90="新加算Ⅴ（10）",T90="新加算Ⅴ（12）",T90="新加算Ⅴ（13）",T90="新加算Ⅴ（14）"),IF(OR(AO90="○",AO90="令和６年度中に満たす"),"入力済","未入力"),"")</f>
        <v/>
      </c>
      <c r="BH90" s="1331" t="str">
        <f t="shared" ref="BH90" si="204">IF(OR(T90="新加算Ⅰ",T90="新加算Ⅱ",T90="新加算Ⅲ",T90="新加算Ⅴ（１）",T90="新加算Ⅴ（３）",T90="新加算Ⅴ（８）"),IF(OR(AP90="○",AP90="令和６年度中に満たす"),"入力済","未入力"),"")</f>
        <v/>
      </c>
      <c r="BI90" s="1333" t="str">
        <f t="shared" ref="BI90" si="205">IF(OR(T90="新加算Ⅰ",T90="新加算Ⅱ",T90="新加算Ⅴ（１）",T90="新加算Ⅴ（２）",T90="新加算Ⅴ（３）",T90="新加算Ⅴ（４）",T90="新加算Ⅴ（５）",T90="新加算Ⅴ（６）",T90="新加算Ⅴ（７）",T90="新加算Ⅴ（９）",T90="新加算Ⅴ（10）",T90="新加算Ⅴ（12）"),1,"")</f>
        <v/>
      </c>
      <c r="BJ90" s="1311" t="str">
        <f>IF(OR(T90="新加算Ⅰ",T90="新加算Ⅴ（１）",T90="新加算Ⅴ（２）",T90="新加算Ⅴ（５）",T90="新加算Ⅴ（７）",T90="新加算Ⅴ（10）"),IF(AR90="","未入力","入力済"),"")</f>
        <v/>
      </c>
      <c r="BK90" s="453" t="str">
        <f>G90</f>
        <v/>
      </c>
    </row>
    <row r="91" spans="1:63" ht="15" customHeight="1">
      <c r="A91" s="1275"/>
      <c r="B91" s="1243"/>
      <c r="C91" s="1244"/>
      <c r="D91" s="1244"/>
      <c r="E91" s="1244"/>
      <c r="F91" s="1245"/>
      <c r="G91" s="1260"/>
      <c r="H91" s="1260"/>
      <c r="I91" s="1260"/>
      <c r="J91" s="1423"/>
      <c r="K91" s="1260"/>
      <c r="L91" s="1284"/>
      <c r="M91" s="1379" t="str">
        <f>IF('別紙様式2-2（４・５月分）'!P72="","",'別紙様式2-2（４・５月分）'!P72)</f>
        <v/>
      </c>
      <c r="N91" s="1400"/>
      <c r="O91" s="1406"/>
      <c r="P91" s="1407"/>
      <c r="Q91" s="1408"/>
      <c r="R91" s="1410"/>
      <c r="S91" s="1412"/>
      <c r="T91" s="1414"/>
      <c r="U91" s="1416"/>
      <c r="V91" s="1418"/>
      <c r="W91" s="1356"/>
      <c r="X91" s="1358"/>
      <c r="Y91" s="1356"/>
      <c r="Z91" s="1358"/>
      <c r="AA91" s="1356"/>
      <c r="AB91" s="1358"/>
      <c r="AC91" s="1356"/>
      <c r="AD91" s="1358"/>
      <c r="AE91" s="1358"/>
      <c r="AF91" s="1358"/>
      <c r="AG91" s="1360"/>
      <c r="AH91" s="1362"/>
      <c r="AI91" s="1364"/>
      <c r="AJ91" s="1366"/>
      <c r="AK91" s="1350"/>
      <c r="AL91" s="1354"/>
      <c r="AM91" s="1340"/>
      <c r="AN91" s="1346"/>
      <c r="AO91" s="1342"/>
      <c r="AP91" s="1342"/>
      <c r="AQ91" s="1344"/>
      <c r="AR91" s="1324"/>
      <c r="AS91" s="1310" t="str">
        <f t="shared" ref="AS91" si="206">IF(AU90="","",IF(AF90&gt;10,"！令和６年度の新加算の「算定対象月」が10か月を超えています。標準的な「算定対象月」は令和６年６月から令和７年３月です。",IF(OR(AA90&lt;&gt;7,AC90&lt;&gt;3),"！算定期間の終わりが令和７年３月になっていません。区分変更を行う場合は、別紙様式2-4に記入してください。","")))</f>
        <v/>
      </c>
      <c r="AT91" s="557"/>
      <c r="AU91" s="1311"/>
      <c r="AV91" s="1312" t="str">
        <f>IF('別紙様式2-2（４・５月分）'!N72="","",'別紙様式2-2（４・５月分）'!N72)</f>
        <v/>
      </c>
      <c r="AW91" s="1313"/>
      <c r="AX91" s="1314"/>
      <c r="AY91" s="1230"/>
      <c r="AZ91" s="1230"/>
      <c r="BA91" s="1230"/>
      <c r="BB91" s="1230"/>
      <c r="BC91" s="1230"/>
      <c r="BD91" s="1230"/>
      <c r="BE91" s="1230"/>
      <c r="BF91" s="1230"/>
      <c r="BG91" s="1230"/>
      <c r="BH91" s="1332"/>
      <c r="BI91" s="1334"/>
      <c r="BJ91" s="1311"/>
      <c r="BK91" s="453" t="str">
        <f>G90</f>
        <v/>
      </c>
    </row>
    <row r="92" spans="1:63" ht="15" customHeight="1">
      <c r="A92" s="1303"/>
      <c r="B92" s="1243"/>
      <c r="C92" s="1244"/>
      <c r="D92" s="1244"/>
      <c r="E92" s="1244"/>
      <c r="F92" s="1245"/>
      <c r="G92" s="1260"/>
      <c r="H92" s="1260"/>
      <c r="I92" s="1260"/>
      <c r="J92" s="1423"/>
      <c r="K92" s="1260"/>
      <c r="L92" s="1284"/>
      <c r="M92" s="1380"/>
      <c r="N92" s="1401"/>
      <c r="O92" s="1381" t="s">
        <v>2025</v>
      </c>
      <c r="P92" s="1383" t="str">
        <f>IFERROR(VLOOKUP('別紙様式2-2（４・５月分）'!AQ71,【参考】数式用!$AR$5:$AT$22,3,FALSE),"")</f>
        <v/>
      </c>
      <c r="Q92" s="1385" t="s">
        <v>2036</v>
      </c>
      <c r="R92" s="1387" t="str">
        <f>IFERROR(VLOOKUP(K90,【参考】数式用!$A$5:$AB$37,MATCH(P92,【参考】数式用!$B$4:$AB$4,0)+1,0),"")</f>
        <v/>
      </c>
      <c r="S92" s="1389" t="s">
        <v>161</v>
      </c>
      <c r="T92" s="1391"/>
      <c r="U92" s="1393" t="str">
        <f>IFERROR(VLOOKUP(K90,【参考】数式用!$A$5:$AB$37,MATCH(T92,【参考】数式用!$B$4:$AB$4,0)+1,0),"")</f>
        <v/>
      </c>
      <c r="V92" s="1395" t="s">
        <v>15</v>
      </c>
      <c r="W92" s="1397">
        <v>7</v>
      </c>
      <c r="X92" s="1371" t="s">
        <v>10</v>
      </c>
      <c r="Y92" s="1397">
        <v>4</v>
      </c>
      <c r="Z92" s="1371" t="s">
        <v>38</v>
      </c>
      <c r="AA92" s="1397">
        <v>8</v>
      </c>
      <c r="AB92" s="1371" t="s">
        <v>10</v>
      </c>
      <c r="AC92" s="1397">
        <v>3</v>
      </c>
      <c r="AD92" s="1371" t="s">
        <v>13</v>
      </c>
      <c r="AE92" s="1371" t="s">
        <v>20</v>
      </c>
      <c r="AF92" s="1371">
        <f>IF(W92&gt;=1,(AA92*12+AC92)-(W92*12+Y92)+1,"")</f>
        <v>12</v>
      </c>
      <c r="AG92" s="1367" t="s">
        <v>33</v>
      </c>
      <c r="AH92" s="1373" t="str">
        <f t="shared" ref="AH92" si="207">IFERROR(ROUNDDOWN(ROUND(L90*U92,0),0)*AF92,"")</f>
        <v/>
      </c>
      <c r="AI92" s="1375" t="str">
        <f t="shared" ref="AI92" si="208">IFERROR(ROUNDDOWN(ROUND((L90*(U92-AW90)),0),0)*AF92,"")</f>
        <v/>
      </c>
      <c r="AJ92" s="1377">
        <f>IFERROR(IF(OR(M90="",M91="",M93=""),0,ROUNDDOWN(ROUNDDOWN(ROUND(L90*VLOOKUP(K90,【参考】数式用!$A$5:$AB$37,MATCH("新加算Ⅳ",【参考】数式用!$B$4:$AB$4,0)+1,0),0),0)*AF92*0.5,0)),"")</f>
        <v>0</v>
      </c>
      <c r="AK92" s="1347" t="str">
        <f t="shared" ref="AK92" si="209">IF(T92&lt;&gt;"","新規に適用","")</f>
        <v/>
      </c>
      <c r="AL92" s="1351">
        <f>IFERROR(IF(OR(M93="ベア加算",M93=""),0, IF(OR(T90="新加算Ⅰ",T90="新加算Ⅱ",T90="新加算Ⅲ",T90="新加算Ⅳ"),0,ROUNDDOWN(ROUND(L90*VLOOKUP(K90,【参考】数式用!$A$5:$I$37,MATCH("ベア加算",【参考】数式用!$B$4:$I$4,0)+1,0),0),0)*AF92)),"")</f>
        <v>0</v>
      </c>
      <c r="AM92" s="1321" t="str">
        <f>IF(AND(T92&lt;&gt;"",AM90=""),"新規に適用",IF(AND(T92&lt;&gt;"",AM90&lt;&gt;""),"継続で適用",""))</f>
        <v/>
      </c>
      <c r="AN92" s="1321" t="str">
        <f>IF(AND(T92&lt;&gt;"",AN90=""),"新規に適用",IF(AND(T92&lt;&gt;"",AN90&lt;&gt;""),"継続で適用",""))</f>
        <v/>
      </c>
      <c r="AO92" s="1369"/>
      <c r="AP92" s="1321" t="str">
        <f>IF(AND(T92&lt;&gt;"",AP90=""),"新規に適用",IF(AND(T92&lt;&gt;"",AP90&lt;&gt;""),"継続で適用",""))</f>
        <v/>
      </c>
      <c r="AQ92" s="1325" t="str">
        <f t="shared" si="66"/>
        <v/>
      </c>
      <c r="AR92" s="1321" t="str">
        <f>IF(AND(T92&lt;&gt;"",AR90=""),"新規に適用",IF(AND(T92&lt;&gt;"",AR90&lt;&gt;""),"継続で適用",""))</f>
        <v/>
      </c>
      <c r="AS92" s="1310"/>
      <c r="AT92" s="557"/>
      <c r="AU92" s="1311" t="str">
        <f>IF(K90&lt;&gt;"","V列に色付け","")</f>
        <v/>
      </c>
      <c r="AV92" s="1312"/>
      <c r="AW92" s="1313"/>
      <c r="AX92" s="87"/>
      <c r="AY92" s="87"/>
      <c r="AZ92" s="87"/>
      <c r="BA92" s="87"/>
      <c r="BB92" s="87"/>
      <c r="BC92" s="87"/>
      <c r="BD92" s="87"/>
      <c r="BE92" s="87"/>
      <c r="BF92" s="87"/>
      <c r="BG92" s="87"/>
      <c r="BH92" s="87"/>
      <c r="BI92" s="87"/>
      <c r="BJ92" s="87"/>
      <c r="BK92" s="453" t="str">
        <f>G90</f>
        <v/>
      </c>
    </row>
    <row r="93" spans="1:63" ht="30" customHeight="1" thickBot="1">
      <c r="A93" s="1276"/>
      <c r="B93" s="1419"/>
      <c r="C93" s="1420"/>
      <c r="D93" s="1420"/>
      <c r="E93" s="1420"/>
      <c r="F93" s="1421"/>
      <c r="G93" s="1261"/>
      <c r="H93" s="1261"/>
      <c r="I93" s="1261"/>
      <c r="J93" s="1424"/>
      <c r="K93" s="1261"/>
      <c r="L93" s="1285"/>
      <c r="M93" s="556" t="str">
        <f>IF('別紙様式2-2（４・５月分）'!P73="","",'別紙様式2-2（４・５月分）'!P73)</f>
        <v/>
      </c>
      <c r="N93" s="1402"/>
      <c r="O93" s="1382"/>
      <c r="P93" s="1384"/>
      <c r="Q93" s="1386"/>
      <c r="R93" s="1388"/>
      <c r="S93" s="1390"/>
      <c r="T93" s="1392"/>
      <c r="U93" s="1394"/>
      <c r="V93" s="1396"/>
      <c r="W93" s="1398"/>
      <c r="X93" s="1372"/>
      <c r="Y93" s="1398"/>
      <c r="Z93" s="1372"/>
      <c r="AA93" s="1398"/>
      <c r="AB93" s="1372"/>
      <c r="AC93" s="1398"/>
      <c r="AD93" s="1372"/>
      <c r="AE93" s="1372"/>
      <c r="AF93" s="1372"/>
      <c r="AG93" s="1368"/>
      <c r="AH93" s="1374"/>
      <c r="AI93" s="1376"/>
      <c r="AJ93" s="1378"/>
      <c r="AK93" s="1348"/>
      <c r="AL93" s="1352"/>
      <c r="AM93" s="1322"/>
      <c r="AN93" s="1322"/>
      <c r="AO93" s="1370"/>
      <c r="AP93" s="1322"/>
      <c r="AQ93" s="1326"/>
      <c r="AR93" s="1322"/>
      <c r="AS93" s="491" t="str">
        <f t="shared" ref="AS93" si="210">IF(AU90="","",IF(OR(T90="",AND(M93="ベア加算なし",OR(T90="新加算Ⅰ",T90="新加算Ⅱ",T90="新加算Ⅲ",T90="新加算Ⅳ"),AM90=""),AND(OR(T90="新加算Ⅰ",T90="新加算Ⅱ",T90="新加算Ⅲ",T90="新加算Ⅳ",T90="新加算Ⅴ（１）",T90="新加算Ⅴ（２）",T90="新加算Ⅴ（３）",T90="新加算Ⅴ（４）",T90="新加算Ⅴ（５）",T90="新加算Ⅴ（６）",T90="新加算Ⅴ（８）",T90="新加算Ⅴ（11）"),AN90=""),AND(OR(T90="新加算Ⅴ（７）",T90="新加算Ⅴ（９）",T90="新加算Ⅴ（10）",T90="新加算Ⅴ（12）",T90="新加算Ⅴ（13）",T90="新加算Ⅴ（14）"),AO90=""),AND(OR(T90="新加算Ⅰ",T90="新加算Ⅱ",T90="新加算Ⅲ",T90="新加算Ⅴ（１）",T90="新加算Ⅴ（３）",T90="新加算Ⅴ（８）"),AP90=""),AND(OR(T90="新加算Ⅰ",T90="新加算Ⅱ",T90="新加算Ⅴ（１）",T90="新加算Ⅴ（２）",T90="新加算Ⅴ（３）",T90="新加算Ⅴ（４）",T90="新加算Ⅴ（５）",T90="新加算Ⅴ（６）",T90="新加算Ⅴ（７）",T90="新加算Ⅴ（９）",T90="新加算Ⅴ（10）",T90="新加算Ⅴ（12）"),AQ90=""),AND(OR(T90="新加算Ⅰ",T90="新加算Ⅴ（１）",T90="新加算Ⅴ（２）",T90="新加算Ⅴ（５）",T90="新加算Ⅴ（７）",T90="新加算Ⅴ（10）"),AR90="")),"！記入が必要な欄（ピンク色のセル）に空欄があります。空欄を埋めてください。",""))</f>
        <v/>
      </c>
      <c r="AT93" s="557"/>
      <c r="AU93" s="1311"/>
      <c r="AV93" s="558" t="str">
        <f>IF('別紙様式2-2（４・５月分）'!N73="","",'別紙様式2-2（４・５月分）'!N73)</f>
        <v/>
      </c>
      <c r="AW93" s="1313"/>
      <c r="AX93" s="87"/>
      <c r="AY93" s="87"/>
      <c r="AZ93" s="87"/>
      <c r="BA93" s="87"/>
      <c r="BB93" s="87"/>
      <c r="BC93" s="87"/>
      <c r="BD93" s="87"/>
      <c r="BE93" s="87"/>
      <c r="BF93" s="87"/>
      <c r="BG93" s="87"/>
      <c r="BH93" s="87"/>
      <c r="BI93" s="87"/>
      <c r="BJ93" s="87"/>
      <c r="BK93" s="453" t="str">
        <f>G90</f>
        <v/>
      </c>
    </row>
    <row r="94" spans="1:63" ht="30" customHeight="1">
      <c r="A94" s="1274">
        <v>21</v>
      </c>
      <c r="B94" s="1240" t="str">
        <f>IF(基本情報入力シート!C74="","",基本情報入力シート!C74)</f>
        <v/>
      </c>
      <c r="C94" s="1241"/>
      <c r="D94" s="1241"/>
      <c r="E94" s="1241"/>
      <c r="F94" s="1242"/>
      <c r="G94" s="1259" t="str">
        <f>IF(基本情報入力シート!M74="","",基本情報入力シート!M74)</f>
        <v/>
      </c>
      <c r="H94" s="1259" t="str">
        <f>IF(基本情報入力シート!R74="","",基本情報入力シート!R74)</f>
        <v/>
      </c>
      <c r="I94" s="1259" t="str">
        <f>IF(基本情報入力シート!W74="","",基本情報入力シート!W74)</f>
        <v/>
      </c>
      <c r="J94" s="1422" t="str">
        <f>IF(基本情報入力シート!X74="","",基本情報入力シート!X74)</f>
        <v/>
      </c>
      <c r="K94" s="1259" t="str">
        <f>IF(基本情報入力シート!Y74="","",基本情報入力シート!Y74)</f>
        <v/>
      </c>
      <c r="L94" s="1283" t="str">
        <f>IF(基本情報入力シート!AB74="","",基本情報入力シート!AB74)</f>
        <v/>
      </c>
      <c r="M94" s="553" t="str">
        <f>IF('別紙様式2-2（４・５月分）'!P74="","",'別紙様式2-2（４・５月分）'!P74)</f>
        <v/>
      </c>
      <c r="N94" s="1399" t="str">
        <f>IF(SUM('別紙様式2-2（４・５月分）'!Q74:Q76)=0,"",SUM('別紙様式2-2（４・５月分）'!Q74:Q76))</f>
        <v/>
      </c>
      <c r="O94" s="1403" t="str">
        <f>IFERROR(VLOOKUP('別紙様式2-2（４・５月分）'!AQ74,【参考】数式用!$AR$5:$AS$22,2,FALSE),"")</f>
        <v/>
      </c>
      <c r="P94" s="1404"/>
      <c r="Q94" s="1405"/>
      <c r="R94" s="1409" t="str">
        <f>IFERROR(VLOOKUP(K94,【参考】数式用!$A$5:$AB$37,MATCH(O94,【参考】数式用!$B$4:$AB$4,0)+1,0),"")</f>
        <v/>
      </c>
      <c r="S94" s="1411" t="s">
        <v>2021</v>
      </c>
      <c r="T94" s="1413"/>
      <c r="U94" s="1415" t="str">
        <f>IFERROR(VLOOKUP(K94,【参考】数式用!$A$5:$AB$37,MATCH(T94,【参考】数式用!$B$4:$AB$4,0)+1,0),"")</f>
        <v/>
      </c>
      <c r="V94" s="1417" t="s">
        <v>15</v>
      </c>
      <c r="W94" s="1355">
        <v>6</v>
      </c>
      <c r="X94" s="1357" t="s">
        <v>10</v>
      </c>
      <c r="Y94" s="1355">
        <v>6</v>
      </c>
      <c r="Z94" s="1357" t="s">
        <v>38</v>
      </c>
      <c r="AA94" s="1355">
        <v>7</v>
      </c>
      <c r="AB94" s="1357" t="s">
        <v>10</v>
      </c>
      <c r="AC94" s="1355">
        <v>3</v>
      </c>
      <c r="AD94" s="1357" t="s">
        <v>13</v>
      </c>
      <c r="AE94" s="1357" t="s">
        <v>20</v>
      </c>
      <c r="AF94" s="1357">
        <f>IF(W94&gt;=1,(AA94*12+AC94)-(W94*12+Y94)+1,"")</f>
        <v>10</v>
      </c>
      <c r="AG94" s="1359" t="s">
        <v>33</v>
      </c>
      <c r="AH94" s="1361" t="str">
        <f t="shared" ref="AH94" si="211">IFERROR(ROUNDDOWN(ROUND(L94*U94,0),0)*AF94,"")</f>
        <v/>
      </c>
      <c r="AI94" s="1363" t="str">
        <f t="shared" ref="AI94" si="212">IFERROR(ROUNDDOWN(ROUND((L94*(U94-AW94)),0),0)*AF94,"")</f>
        <v/>
      </c>
      <c r="AJ94" s="1365">
        <f>IFERROR(IF(OR(M94="",M95="",M97=""),0,ROUNDDOWN(ROUNDDOWN(ROUND(L94*VLOOKUP(K94,【参考】数式用!$A$5:$AB$37,MATCH("新加算Ⅳ",【参考】数式用!$B$4:$AB$4,0)+1,0),0),0)*AF94*0.5,0)),"")</f>
        <v>0</v>
      </c>
      <c r="AK94" s="1349"/>
      <c r="AL94" s="1353">
        <f>IFERROR(IF(OR(M97="ベア加算",M97=""),0, IF(OR(T94="新加算Ⅰ",T94="新加算Ⅱ",T94="新加算Ⅲ",T94="新加算Ⅳ"),ROUNDDOWN(ROUND(L94*VLOOKUP(K94,【参考】数式用!$A$5:$I$37,MATCH("ベア加算",【参考】数式用!$B$4:$I$4,0)+1,0),0),0)*AF94,0)),"")</f>
        <v>0</v>
      </c>
      <c r="AM94" s="1339"/>
      <c r="AN94" s="1345"/>
      <c r="AO94" s="1341"/>
      <c r="AP94" s="1341"/>
      <c r="AQ94" s="1343"/>
      <c r="AR94" s="1323"/>
      <c r="AS94" s="466" t="str">
        <f t="shared" ref="AS94" si="213">IF(AU94="","",IF(U94&lt;N94,"！加算の要件上は問題ありませんが、令和６年４・５月と比較して令和６年６月に加算率が下がる計画になっています。",""))</f>
        <v/>
      </c>
      <c r="AT94" s="557"/>
      <c r="AU94" s="1311" t="str">
        <f>IF(K94&lt;&gt;"","V列に色付け","")</f>
        <v/>
      </c>
      <c r="AV94" s="558" t="str">
        <f>IF('別紙様式2-2（４・５月分）'!N74="","",'別紙様式2-2（４・５月分）'!N74)</f>
        <v/>
      </c>
      <c r="AW94" s="1313" t="str">
        <f>IF(SUM('別紙様式2-2（４・５月分）'!O74:O76)=0,"",SUM('別紙様式2-2（４・５月分）'!O74:O76))</f>
        <v/>
      </c>
      <c r="AX94" s="1314" t="str">
        <f>IFERROR(VLOOKUP(K94,【参考】数式用!$AH$2:$AI$34,2,FALSE),"")</f>
        <v/>
      </c>
      <c r="AY94" s="1230" t="s">
        <v>1959</v>
      </c>
      <c r="AZ94" s="1230" t="s">
        <v>1960</v>
      </c>
      <c r="BA94" s="1230" t="s">
        <v>1961</v>
      </c>
      <c r="BB94" s="1230" t="s">
        <v>1962</v>
      </c>
      <c r="BC94" s="1230" t="str">
        <f>IF(AND(O94&lt;&gt;"新加算Ⅰ",O94&lt;&gt;"新加算Ⅱ",O94&lt;&gt;"新加算Ⅲ",O94&lt;&gt;"新加算Ⅳ"),O94,IF(P96&lt;&gt;"",P96,""))</f>
        <v/>
      </c>
      <c r="BD94" s="1230"/>
      <c r="BE94" s="1230" t="str">
        <f t="shared" ref="BE94" si="214">IF(AL94&lt;&gt;0,IF(AM94="○","入力済","未入力"),"")</f>
        <v/>
      </c>
      <c r="BF94" s="1230" t="str">
        <f>IF(OR(T94="新加算Ⅰ",T94="新加算Ⅱ",T94="新加算Ⅲ",T94="新加算Ⅳ",T94="新加算Ⅴ（１）",T94="新加算Ⅴ（２）",T94="新加算Ⅴ（３）",T94="新加算ⅠⅤ（４）",T94="新加算Ⅴ（５）",T94="新加算Ⅴ（６）",T94="新加算Ⅴ（８）",T94="新加算Ⅴ（11）"),IF(OR(AN94="○",AN94="令和６年度中に満たす"),"入力済","未入力"),"")</f>
        <v/>
      </c>
      <c r="BG94" s="1230" t="str">
        <f>IF(OR(T94="新加算Ⅴ（７）",T94="新加算Ⅴ（９）",T94="新加算Ⅴ（10）",T94="新加算Ⅴ（12）",T94="新加算Ⅴ（13）",T94="新加算Ⅴ（14）"),IF(OR(AO94="○",AO94="令和６年度中に満たす"),"入力済","未入力"),"")</f>
        <v/>
      </c>
      <c r="BH94" s="1331" t="str">
        <f t="shared" ref="BH94" si="215">IF(OR(T94="新加算Ⅰ",T94="新加算Ⅱ",T94="新加算Ⅲ",T94="新加算Ⅴ（１）",T94="新加算Ⅴ（３）",T94="新加算Ⅴ（８）"),IF(OR(AP94="○",AP94="令和６年度中に満たす"),"入力済","未入力"),"")</f>
        <v/>
      </c>
      <c r="BI94" s="1333" t="str">
        <f t="shared" ref="BI94" si="216">IF(OR(T94="新加算Ⅰ",T94="新加算Ⅱ",T94="新加算Ⅴ（１）",T94="新加算Ⅴ（２）",T94="新加算Ⅴ（３）",T94="新加算Ⅴ（４）",T94="新加算Ⅴ（５）",T94="新加算Ⅴ（６）",T94="新加算Ⅴ（７）",T94="新加算Ⅴ（９）",T94="新加算Ⅴ（10）",T94="新加算Ⅴ（12）"),1,"")</f>
        <v/>
      </c>
      <c r="BJ94" s="1311" t="str">
        <f>IF(OR(T94="新加算Ⅰ",T94="新加算Ⅴ（１）",T94="新加算Ⅴ（２）",T94="新加算Ⅴ（５）",T94="新加算Ⅴ（７）",T94="新加算Ⅴ（10）"),IF(AR94="","未入力","入力済"),"")</f>
        <v/>
      </c>
      <c r="BK94" s="453" t="str">
        <f>G94</f>
        <v/>
      </c>
    </row>
    <row r="95" spans="1:63" ht="15" customHeight="1">
      <c r="A95" s="1275"/>
      <c r="B95" s="1243"/>
      <c r="C95" s="1244"/>
      <c r="D95" s="1244"/>
      <c r="E95" s="1244"/>
      <c r="F95" s="1245"/>
      <c r="G95" s="1260"/>
      <c r="H95" s="1260"/>
      <c r="I95" s="1260"/>
      <c r="J95" s="1423"/>
      <c r="K95" s="1260"/>
      <c r="L95" s="1284"/>
      <c r="M95" s="1379" t="str">
        <f>IF('別紙様式2-2（４・５月分）'!P75="","",'別紙様式2-2（４・５月分）'!P75)</f>
        <v/>
      </c>
      <c r="N95" s="1400"/>
      <c r="O95" s="1406"/>
      <c r="P95" s="1407"/>
      <c r="Q95" s="1408"/>
      <c r="R95" s="1410"/>
      <c r="S95" s="1412"/>
      <c r="T95" s="1414"/>
      <c r="U95" s="1416"/>
      <c r="V95" s="1418"/>
      <c r="W95" s="1356"/>
      <c r="X95" s="1358"/>
      <c r="Y95" s="1356"/>
      <c r="Z95" s="1358"/>
      <c r="AA95" s="1356"/>
      <c r="AB95" s="1358"/>
      <c r="AC95" s="1356"/>
      <c r="AD95" s="1358"/>
      <c r="AE95" s="1358"/>
      <c r="AF95" s="1358"/>
      <c r="AG95" s="1360"/>
      <c r="AH95" s="1362"/>
      <c r="AI95" s="1364"/>
      <c r="AJ95" s="1366"/>
      <c r="AK95" s="1350"/>
      <c r="AL95" s="1354"/>
      <c r="AM95" s="1340"/>
      <c r="AN95" s="1346"/>
      <c r="AO95" s="1342"/>
      <c r="AP95" s="1342"/>
      <c r="AQ95" s="1344"/>
      <c r="AR95" s="1324"/>
      <c r="AS95" s="1310" t="str">
        <f t="shared" ref="AS95" si="217">IF(AU94="","",IF(AF94&gt;10,"！令和６年度の新加算の「算定対象月」が10か月を超えています。標準的な「算定対象月」は令和６年６月から令和７年３月です。",IF(OR(AA94&lt;&gt;7,AC94&lt;&gt;3),"！算定期間の終わりが令和７年３月になっていません。区分変更を行う場合は、別紙様式2-4に記入してください。","")))</f>
        <v/>
      </c>
      <c r="AT95" s="557"/>
      <c r="AU95" s="1311"/>
      <c r="AV95" s="1312" t="str">
        <f>IF('別紙様式2-2（４・５月分）'!N75="","",'別紙様式2-2（４・５月分）'!N75)</f>
        <v/>
      </c>
      <c r="AW95" s="1313"/>
      <c r="AX95" s="1314"/>
      <c r="AY95" s="1230"/>
      <c r="AZ95" s="1230"/>
      <c r="BA95" s="1230"/>
      <c r="BB95" s="1230"/>
      <c r="BC95" s="1230"/>
      <c r="BD95" s="1230"/>
      <c r="BE95" s="1230"/>
      <c r="BF95" s="1230"/>
      <c r="BG95" s="1230"/>
      <c r="BH95" s="1332"/>
      <c r="BI95" s="1334"/>
      <c r="BJ95" s="1311"/>
      <c r="BK95" s="453" t="str">
        <f>G94</f>
        <v/>
      </c>
    </row>
    <row r="96" spans="1:63" ht="15" customHeight="1">
      <c r="A96" s="1303"/>
      <c r="B96" s="1243"/>
      <c r="C96" s="1244"/>
      <c r="D96" s="1244"/>
      <c r="E96" s="1244"/>
      <c r="F96" s="1245"/>
      <c r="G96" s="1260"/>
      <c r="H96" s="1260"/>
      <c r="I96" s="1260"/>
      <c r="J96" s="1423"/>
      <c r="K96" s="1260"/>
      <c r="L96" s="1284"/>
      <c r="M96" s="1380"/>
      <c r="N96" s="1401"/>
      <c r="O96" s="1381" t="s">
        <v>2025</v>
      </c>
      <c r="P96" s="1383" t="str">
        <f>IFERROR(VLOOKUP('別紙様式2-2（４・５月分）'!AQ74,【参考】数式用!$AR$5:$AT$22,3,FALSE),"")</f>
        <v/>
      </c>
      <c r="Q96" s="1385" t="s">
        <v>2036</v>
      </c>
      <c r="R96" s="1387" t="str">
        <f>IFERROR(VLOOKUP(K94,【参考】数式用!$A$5:$AB$37,MATCH(P96,【参考】数式用!$B$4:$AB$4,0)+1,0),"")</f>
        <v/>
      </c>
      <c r="S96" s="1389" t="s">
        <v>161</v>
      </c>
      <c r="T96" s="1391"/>
      <c r="U96" s="1393" t="str">
        <f>IFERROR(VLOOKUP(K94,【参考】数式用!$A$5:$AB$37,MATCH(T96,【参考】数式用!$B$4:$AB$4,0)+1,0),"")</f>
        <v/>
      </c>
      <c r="V96" s="1395" t="s">
        <v>15</v>
      </c>
      <c r="W96" s="1397">
        <v>7</v>
      </c>
      <c r="X96" s="1371" t="s">
        <v>10</v>
      </c>
      <c r="Y96" s="1397">
        <v>4</v>
      </c>
      <c r="Z96" s="1371" t="s">
        <v>38</v>
      </c>
      <c r="AA96" s="1397">
        <v>8</v>
      </c>
      <c r="AB96" s="1371" t="s">
        <v>10</v>
      </c>
      <c r="AC96" s="1397">
        <v>3</v>
      </c>
      <c r="AD96" s="1371" t="s">
        <v>13</v>
      </c>
      <c r="AE96" s="1371" t="s">
        <v>20</v>
      </c>
      <c r="AF96" s="1371">
        <f>IF(W96&gt;=1,(AA96*12+AC96)-(W96*12+Y96)+1,"")</f>
        <v>12</v>
      </c>
      <c r="AG96" s="1367" t="s">
        <v>33</v>
      </c>
      <c r="AH96" s="1373" t="str">
        <f t="shared" ref="AH96" si="218">IFERROR(ROUNDDOWN(ROUND(L94*U96,0),0)*AF96,"")</f>
        <v/>
      </c>
      <c r="AI96" s="1375" t="str">
        <f t="shared" ref="AI96" si="219">IFERROR(ROUNDDOWN(ROUND((L94*(U96-AW94)),0),0)*AF96,"")</f>
        <v/>
      </c>
      <c r="AJ96" s="1377">
        <f>IFERROR(IF(OR(M94="",M95="",M97=""),0,ROUNDDOWN(ROUNDDOWN(ROUND(L94*VLOOKUP(K94,【参考】数式用!$A$5:$AB$37,MATCH("新加算Ⅳ",【参考】数式用!$B$4:$AB$4,0)+1,0),0),0)*AF96*0.5,0)),"")</f>
        <v>0</v>
      </c>
      <c r="AK96" s="1347" t="str">
        <f t="shared" ref="AK96" si="220">IF(T96&lt;&gt;"","新規に適用","")</f>
        <v/>
      </c>
      <c r="AL96" s="1351">
        <f>IFERROR(IF(OR(M97="ベア加算",M97=""),0, IF(OR(T94="新加算Ⅰ",T94="新加算Ⅱ",T94="新加算Ⅲ",T94="新加算Ⅳ"),0,ROUNDDOWN(ROUND(L94*VLOOKUP(K94,【参考】数式用!$A$5:$I$37,MATCH("ベア加算",【参考】数式用!$B$4:$I$4,0)+1,0),0),0)*AF96)),"")</f>
        <v>0</v>
      </c>
      <c r="AM96" s="1321" t="str">
        <f>IF(AND(T96&lt;&gt;"",AM94=""),"新規に適用",IF(AND(T96&lt;&gt;"",AM94&lt;&gt;""),"継続で適用",""))</f>
        <v/>
      </c>
      <c r="AN96" s="1321" t="str">
        <f>IF(AND(T96&lt;&gt;"",AN94=""),"新規に適用",IF(AND(T96&lt;&gt;"",AN94&lt;&gt;""),"継続で適用",""))</f>
        <v/>
      </c>
      <c r="AO96" s="1369"/>
      <c r="AP96" s="1321" t="str">
        <f>IF(AND(T96&lt;&gt;"",AP94=""),"新規に適用",IF(AND(T96&lt;&gt;"",AP94&lt;&gt;""),"継続で適用",""))</f>
        <v/>
      </c>
      <c r="AQ96" s="1325" t="str">
        <f t="shared" si="66"/>
        <v/>
      </c>
      <c r="AR96" s="1321" t="str">
        <f>IF(AND(T96&lt;&gt;"",AR94=""),"新規に適用",IF(AND(T96&lt;&gt;"",AR94&lt;&gt;""),"継続で適用",""))</f>
        <v/>
      </c>
      <c r="AS96" s="1310"/>
      <c r="AT96" s="557"/>
      <c r="AU96" s="1311" t="str">
        <f>IF(K94&lt;&gt;"","V列に色付け","")</f>
        <v/>
      </c>
      <c r="AV96" s="1312"/>
      <c r="AW96" s="1313"/>
      <c r="AX96" s="87"/>
      <c r="AY96" s="87"/>
      <c r="AZ96" s="87"/>
      <c r="BA96" s="87"/>
      <c r="BB96" s="87"/>
      <c r="BC96" s="87"/>
      <c r="BD96" s="87"/>
      <c r="BE96" s="87"/>
      <c r="BF96" s="87"/>
      <c r="BG96" s="87"/>
      <c r="BH96" s="87"/>
      <c r="BI96" s="87"/>
      <c r="BJ96" s="87"/>
      <c r="BK96" s="453" t="str">
        <f>G94</f>
        <v/>
      </c>
    </row>
    <row r="97" spans="1:63" ht="30" customHeight="1" thickBot="1">
      <c r="A97" s="1276"/>
      <c r="B97" s="1419"/>
      <c r="C97" s="1420"/>
      <c r="D97" s="1420"/>
      <c r="E97" s="1420"/>
      <c r="F97" s="1421"/>
      <c r="G97" s="1261"/>
      <c r="H97" s="1261"/>
      <c r="I97" s="1261"/>
      <c r="J97" s="1424"/>
      <c r="K97" s="1261"/>
      <c r="L97" s="1285"/>
      <c r="M97" s="556" t="str">
        <f>IF('別紙様式2-2（４・５月分）'!P76="","",'別紙様式2-2（４・５月分）'!P76)</f>
        <v/>
      </c>
      <c r="N97" s="1402"/>
      <c r="O97" s="1382"/>
      <c r="P97" s="1384"/>
      <c r="Q97" s="1386"/>
      <c r="R97" s="1388"/>
      <c r="S97" s="1390"/>
      <c r="T97" s="1392"/>
      <c r="U97" s="1394"/>
      <c r="V97" s="1396"/>
      <c r="W97" s="1398"/>
      <c r="X97" s="1372"/>
      <c r="Y97" s="1398"/>
      <c r="Z97" s="1372"/>
      <c r="AA97" s="1398"/>
      <c r="AB97" s="1372"/>
      <c r="AC97" s="1398"/>
      <c r="AD97" s="1372"/>
      <c r="AE97" s="1372"/>
      <c r="AF97" s="1372"/>
      <c r="AG97" s="1368"/>
      <c r="AH97" s="1374"/>
      <c r="AI97" s="1376"/>
      <c r="AJ97" s="1378"/>
      <c r="AK97" s="1348"/>
      <c r="AL97" s="1352"/>
      <c r="AM97" s="1322"/>
      <c r="AN97" s="1322"/>
      <c r="AO97" s="1370"/>
      <c r="AP97" s="1322"/>
      <c r="AQ97" s="1326"/>
      <c r="AR97" s="1322"/>
      <c r="AS97" s="491" t="str">
        <f t="shared" ref="AS97" si="221">IF(AU94="","",IF(OR(T94="",AND(M97="ベア加算なし",OR(T94="新加算Ⅰ",T94="新加算Ⅱ",T94="新加算Ⅲ",T94="新加算Ⅳ"),AM94=""),AND(OR(T94="新加算Ⅰ",T94="新加算Ⅱ",T94="新加算Ⅲ",T94="新加算Ⅳ",T94="新加算Ⅴ（１）",T94="新加算Ⅴ（２）",T94="新加算Ⅴ（３）",T94="新加算Ⅴ（４）",T94="新加算Ⅴ（５）",T94="新加算Ⅴ（６）",T94="新加算Ⅴ（８）",T94="新加算Ⅴ（11）"),AN94=""),AND(OR(T94="新加算Ⅴ（７）",T94="新加算Ⅴ（９）",T94="新加算Ⅴ（10）",T94="新加算Ⅴ（12）",T94="新加算Ⅴ（13）",T94="新加算Ⅴ（14）"),AO94=""),AND(OR(T94="新加算Ⅰ",T94="新加算Ⅱ",T94="新加算Ⅲ",T94="新加算Ⅴ（１）",T94="新加算Ⅴ（３）",T94="新加算Ⅴ（８）"),AP94=""),AND(OR(T94="新加算Ⅰ",T94="新加算Ⅱ",T94="新加算Ⅴ（１）",T94="新加算Ⅴ（２）",T94="新加算Ⅴ（３）",T94="新加算Ⅴ（４）",T94="新加算Ⅴ（５）",T94="新加算Ⅴ（６）",T94="新加算Ⅴ（７）",T94="新加算Ⅴ（９）",T94="新加算Ⅴ（10）",T94="新加算Ⅴ（12）"),AQ94=""),AND(OR(T94="新加算Ⅰ",T94="新加算Ⅴ（１）",T94="新加算Ⅴ（２）",T94="新加算Ⅴ（５）",T94="新加算Ⅴ（７）",T94="新加算Ⅴ（10）"),AR94="")),"！記入が必要な欄（ピンク色のセル）に空欄があります。空欄を埋めてください。",""))</f>
        <v/>
      </c>
      <c r="AT97" s="557"/>
      <c r="AU97" s="1311"/>
      <c r="AV97" s="558" t="str">
        <f>IF('別紙様式2-2（４・５月分）'!N76="","",'別紙様式2-2（４・５月分）'!N76)</f>
        <v/>
      </c>
      <c r="AW97" s="1313"/>
      <c r="AX97" s="87"/>
      <c r="AY97" s="87"/>
      <c r="AZ97" s="87"/>
      <c r="BA97" s="87"/>
      <c r="BB97" s="87"/>
      <c r="BC97" s="87"/>
      <c r="BD97" s="87"/>
      <c r="BE97" s="87"/>
      <c r="BF97" s="87"/>
      <c r="BG97" s="87"/>
      <c r="BH97" s="87"/>
      <c r="BI97" s="87"/>
      <c r="BJ97" s="87"/>
      <c r="BK97" s="453" t="str">
        <f>G94</f>
        <v/>
      </c>
    </row>
    <row r="98" spans="1:63" ht="30" customHeight="1">
      <c r="A98" s="1301">
        <v>22</v>
      </c>
      <c r="B98" s="1243" t="str">
        <f>IF(基本情報入力シート!C75="","",基本情報入力シート!C75)</f>
        <v/>
      </c>
      <c r="C98" s="1244"/>
      <c r="D98" s="1244"/>
      <c r="E98" s="1244"/>
      <c r="F98" s="1245"/>
      <c r="G98" s="1260" t="str">
        <f>IF(基本情報入力シート!M75="","",基本情報入力シート!M75)</f>
        <v/>
      </c>
      <c r="H98" s="1260" t="str">
        <f>IF(基本情報入力シート!R75="","",基本情報入力シート!R75)</f>
        <v/>
      </c>
      <c r="I98" s="1260" t="str">
        <f>IF(基本情報入力シート!W75="","",基本情報入力シート!W75)</f>
        <v/>
      </c>
      <c r="J98" s="1423" t="str">
        <f>IF(基本情報入力シート!X75="","",基本情報入力シート!X75)</f>
        <v/>
      </c>
      <c r="K98" s="1260" t="str">
        <f>IF(基本情報入力シート!Y75="","",基本情報入力シート!Y75)</f>
        <v/>
      </c>
      <c r="L98" s="1284" t="str">
        <f>IF(基本情報入力シート!AB75="","",基本情報入力シート!AB75)</f>
        <v/>
      </c>
      <c r="M98" s="553" t="str">
        <f>IF('別紙様式2-2（４・５月分）'!P77="","",'別紙様式2-2（４・５月分）'!P77)</f>
        <v/>
      </c>
      <c r="N98" s="1399" t="str">
        <f>IF(SUM('別紙様式2-2（４・５月分）'!Q77:Q79)=0,"",SUM('別紙様式2-2（４・５月分）'!Q77:Q79))</f>
        <v/>
      </c>
      <c r="O98" s="1403" t="str">
        <f>IFERROR(VLOOKUP('別紙様式2-2（４・５月分）'!AQ77,【参考】数式用!$AR$5:$AS$22,2,FALSE),"")</f>
        <v/>
      </c>
      <c r="P98" s="1404"/>
      <c r="Q98" s="1405"/>
      <c r="R98" s="1409" t="str">
        <f>IFERROR(VLOOKUP(K98,【参考】数式用!$A$5:$AB$37,MATCH(O98,【参考】数式用!$B$4:$AB$4,0)+1,0),"")</f>
        <v/>
      </c>
      <c r="S98" s="1411" t="s">
        <v>2021</v>
      </c>
      <c r="T98" s="1413"/>
      <c r="U98" s="1415" t="str">
        <f>IFERROR(VLOOKUP(K98,【参考】数式用!$A$5:$AB$37,MATCH(T98,【参考】数式用!$B$4:$AB$4,0)+1,0),"")</f>
        <v/>
      </c>
      <c r="V98" s="1417" t="s">
        <v>15</v>
      </c>
      <c r="W98" s="1355">
        <v>6</v>
      </c>
      <c r="X98" s="1357" t="s">
        <v>10</v>
      </c>
      <c r="Y98" s="1355">
        <v>6</v>
      </c>
      <c r="Z98" s="1357" t="s">
        <v>38</v>
      </c>
      <c r="AA98" s="1355">
        <v>7</v>
      </c>
      <c r="AB98" s="1357" t="s">
        <v>10</v>
      </c>
      <c r="AC98" s="1355">
        <v>3</v>
      </c>
      <c r="AD98" s="1357" t="s">
        <v>13</v>
      </c>
      <c r="AE98" s="1357" t="s">
        <v>20</v>
      </c>
      <c r="AF98" s="1357">
        <f>IF(W98&gt;=1,(AA98*12+AC98)-(W98*12+Y98)+1,"")</f>
        <v>10</v>
      </c>
      <c r="AG98" s="1359" t="s">
        <v>33</v>
      </c>
      <c r="AH98" s="1361" t="str">
        <f t="shared" ref="AH98" si="222">IFERROR(ROUNDDOWN(ROUND(L98*U98,0),0)*AF98,"")</f>
        <v/>
      </c>
      <c r="AI98" s="1363" t="str">
        <f t="shared" ref="AI98" si="223">IFERROR(ROUNDDOWN(ROUND((L98*(U98-AW98)),0),0)*AF98,"")</f>
        <v/>
      </c>
      <c r="AJ98" s="1365">
        <f>IFERROR(IF(OR(M98="",M99="",M101=""),0,ROUNDDOWN(ROUNDDOWN(ROUND(L98*VLOOKUP(K98,【参考】数式用!$A$5:$AB$37,MATCH("新加算Ⅳ",【参考】数式用!$B$4:$AB$4,0)+1,0),0),0)*AF98*0.5,0)),"")</f>
        <v>0</v>
      </c>
      <c r="AK98" s="1349"/>
      <c r="AL98" s="1353">
        <f>IFERROR(IF(OR(M101="ベア加算",M101=""),0, IF(OR(T98="新加算Ⅰ",T98="新加算Ⅱ",T98="新加算Ⅲ",T98="新加算Ⅳ"),ROUNDDOWN(ROUND(L98*VLOOKUP(K98,【参考】数式用!$A$5:$I$37,MATCH("ベア加算",【参考】数式用!$B$4:$I$4,0)+1,0),0),0)*AF98,0)),"")</f>
        <v>0</v>
      </c>
      <c r="AM98" s="1339"/>
      <c r="AN98" s="1345"/>
      <c r="AO98" s="1341"/>
      <c r="AP98" s="1341"/>
      <c r="AQ98" s="1343"/>
      <c r="AR98" s="1323"/>
      <c r="AS98" s="466" t="str">
        <f t="shared" ref="AS98" si="224">IF(AU98="","",IF(U98&lt;N98,"！加算の要件上は問題ありませんが、令和６年４・５月と比較して令和６年６月に加算率が下がる計画になっています。",""))</f>
        <v/>
      </c>
      <c r="AT98" s="557"/>
      <c r="AU98" s="1311" t="str">
        <f>IF(K98&lt;&gt;"","V列に色付け","")</f>
        <v/>
      </c>
      <c r="AV98" s="558" t="str">
        <f>IF('別紙様式2-2（４・５月分）'!N77="","",'別紙様式2-2（４・５月分）'!N77)</f>
        <v/>
      </c>
      <c r="AW98" s="1313" t="str">
        <f>IF(SUM('別紙様式2-2（４・５月分）'!O77:O79)=0,"",SUM('別紙様式2-2（４・５月分）'!O77:O79))</f>
        <v/>
      </c>
      <c r="AX98" s="1314" t="str">
        <f>IFERROR(VLOOKUP(K98,【参考】数式用!$AH$2:$AI$34,2,FALSE),"")</f>
        <v/>
      </c>
      <c r="AY98" s="1230" t="s">
        <v>1959</v>
      </c>
      <c r="AZ98" s="1230" t="s">
        <v>1960</v>
      </c>
      <c r="BA98" s="1230" t="s">
        <v>1961</v>
      </c>
      <c r="BB98" s="1230" t="s">
        <v>1962</v>
      </c>
      <c r="BC98" s="1230" t="str">
        <f>IF(AND(O98&lt;&gt;"新加算Ⅰ",O98&lt;&gt;"新加算Ⅱ",O98&lt;&gt;"新加算Ⅲ",O98&lt;&gt;"新加算Ⅳ"),O98,IF(P100&lt;&gt;"",P100,""))</f>
        <v/>
      </c>
      <c r="BD98" s="1230"/>
      <c r="BE98" s="1230" t="str">
        <f t="shared" ref="BE98" si="225">IF(AL98&lt;&gt;0,IF(AM98="○","入力済","未入力"),"")</f>
        <v/>
      </c>
      <c r="BF98" s="1230" t="str">
        <f>IF(OR(T98="新加算Ⅰ",T98="新加算Ⅱ",T98="新加算Ⅲ",T98="新加算Ⅳ",T98="新加算Ⅴ（１）",T98="新加算Ⅴ（２）",T98="新加算Ⅴ（３）",T98="新加算ⅠⅤ（４）",T98="新加算Ⅴ（５）",T98="新加算Ⅴ（６）",T98="新加算Ⅴ（８）",T98="新加算Ⅴ（11）"),IF(OR(AN98="○",AN98="令和６年度中に満たす"),"入力済","未入力"),"")</f>
        <v/>
      </c>
      <c r="BG98" s="1230" t="str">
        <f>IF(OR(T98="新加算Ⅴ（７）",T98="新加算Ⅴ（９）",T98="新加算Ⅴ（10）",T98="新加算Ⅴ（12）",T98="新加算Ⅴ（13）",T98="新加算Ⅴ（14）"),IF(OR(AO98="○",AO98="令和６年度中に満たす"),"入力済","未入力"),"")</f>
        <v/>
      </c>
      <c r="BH98" s="1331" t="str">
        <f t="shared" ref="BH98" si="226">IF(OR(T98="新加算Ⅰ",T98="新加算Ⅱ",T98="新加算Ⅲ",T98="新加算Ⅴ（１）",T98="新加算Ⅴ（３）",T98="新加算Ⅴ（８）"),IF(OR(AP98="○",AP98="令和６年度中に満たす"),"入力済","未入力"),"")</f>
        <v/>
      </c>
      <c r="BI98" s="1333" t="str">
        <f t="shared" ref="BI98" si="227">IF(OR(T98="新加算Ⅰ",T98="新加算Ⅱ",T98="新加算Ⅴ（１）",T98="新加算Ⅴ（２）",T98="新加算Ⅴ（３）",T98="新加算Ⅴ（４）",T98="新加算Ⅴ（５）",T98="新加算Ⅴ（６）",T98="新加算Ⅴ（７）",T98="新加算Ⅴ（９）",T98="新加算Ⅴ（10）",T98="新加算Ⅴ（12）"),1,"")</f>
        <v/>
      </c>
      <c r="BJ98" s="1311" t="str">
        <f>IF(OR(T98="新加算Ⅰ",T98="新加算Ⅴ（１）",T98="新加算Ⅴ（２）",T98="新加算Ⅴ（５）",T98="新加算Ⅴ（７）",T98="新加算Ⅴ（10）"),IF(AR98="","未入力","入力済"),"")</f>
        <v/>
      </c>
      <c r="BK98" s="453" t="str">
        <f>G98</f>
        <v/>
      </c>
    </row>
    <row r="99" spans="1:63" ht="15" customHeight="1">
      <c r="A99" s="1275"/>
      <c r="B99" s="1243"/>
      <c r="C99" s="1244"/>
      <c r="D99" s="1244"/>
      <c r="E99" s="1244"/>
      <c r="F99" s="1245"/>
      <c r="G99" s="1260"/>
      <c r="H99" s="1260"/>
      <c r="I99" s="1260"/>
      <c r="J99" s="1423"/>
      <c r="K99" s="1260"/>
      <c r="L99" s="1284"/>
      <c r="M99" s="1379" t="str">
        <f>IF('別紙様式2-2（４・５月分）'!P78="","",'別紙様式2-2（４・５月分）'!P78)</f>
        <v/>
      </c>
      <c r="N99" s="1400"/>
      <c r="O99" s="1406"/>
      <c r="P99" s="1407"/>
      <c r="Q99" s="1408"/>
      <c r="R99" s="1410"/>
      <c r="S99" s="1412"/>
      <c r="T99" s="1414"/>
      <c r="U99" s="1416"/>
      <c r="V99" s="1418"/>
      <c r="W99" s="1356"/>
      <c r="X99" s="1358"/>
      <c r="Y99" s="1356"/>
      <c r="Z99" s="1358"/>
      <c r="AA99" s="1356"/>
      <c r="AB99" s="1358"/>
      <c r="AC99" s="1356"/>
      <c r="AD99" s="1358"/>
      <c r="AE99" s="1358"/>
      <c r="AF99" s="1358"/>
      <c r="AG99" s="1360"/>
      <c r="AH99" s="1362"/>
      <c r="AI99" s="1364"/>
      <c r="AJ99" s="1366"/>
      <c r="AK99" s="1350"/>
      <c r="AL99" s="1354"/>
      <c r="AM99" s="1340"/>
      <c r="AN99" s="1346"/>
      <c r="AO99" s="1342"/>
      <c r="AP99" s="1342"/>
      <c r="AQ99" s="1344"/>
      <c r="AR99" s="1324"/>
      <c r="AS99" s="1310" t="str">
        <f t="shared" ref="AS99" si="228">IF(AU98="","",IF(AF98&gt;10,"！令和６年度の新加算の「算定対象月」が10か月を超えています。標準的な「算定対象月」は令和６年６月から令和７年３月です。",IF(OR(AA98&lt;&gt;7,AC98&lt;&gt;3),"！算定期間の終わりが令和７年３月になっていません。区分変更を行う場合は、別紙様式2-4に記入してください。","")))</f>
        <v/>
      </c>
      <c r="AT99" s="557"/>
      <c r="AU99" s="1311"/>
      <c r="AV99" s="1312" t="str">
        <f>IF('別紙様式2-2（４・５月分）'!N78="","",'別紙様式2-2（４・５月分）'!N78)</f>
        <v/>
      </c>
      <c r="AW99" s="1313"/>
      <c r="AX99" s="1314"/>
      <c r="AY99" s="1230"/>
      <c r="AZ99" s="1230"/>
      <c r="BA99" s="1230"/>
      <c r="BB99" s="1230"/>
      <c r="BC99" s="1230"/>
      <c r="BD99" s="1230"/>
      <c r="BE99" s="1230"/>
      <c r="BF99" s="1230"/>
      <c r="BG99" s="1230"/>
      <c r="BH99" s="1332"/>
      <c r="BI99" s="1334"/>
      <c r="BJ99" s="1311"/>
      <c r="BK99" s="453" t="str">
        <f>G98</f>
        <v/>
      </c>
    </row>
    <row r="100" spans="1:63" ht="15" customHeight="1">
      <c r="A100" s="1303"/>
      <c r="B100" s="1243"/>
      <c r="C100" s="1244"/>
      <c r="D100" s="1244"/>
      <c r="E100" s="1244"/>
      <c r="F100" s="1245"/>
      <c r="G100" s="1260"/>
      <c r="H100" s="1260"/>
      <c r="I100" s="1260"/>
      <c r="J100" s="1423"/>
      <c r="K100" s="1260"/>
      <c r="L100" s="1284"/>
      <c r="M100" s="1380"/>
      <c r="N100" s="1401"/>
      <c r="O100" s="1381" t="s">
        <v>2025</v>
      </c>
      <c r="P100" s="1383" t="str">
        <f>IFERROR(VLOOKUP('別紙様式2-2（４・５月分）'!AQ77,【参考】数式用!$AR$5:$AT$22,3,FALSE),"")</f>
        <v/>
      </c>
      <c r="Q100" s="1385" t="s">
        <v>2036</v>
      </c>
      <c r="R100" s="1387" t="str">
        <f>IFERROR(VLOOKUP(K98,【参考】数式用!$A$5:$AB$37,MATCH(P100,【参考】数式用!$B$4:$AB$4,0)+1,0),"")</f>
        <v/>
      </c>
      <c r="S100" s="1389" t="s">
        <v>161</v>
      </c>
      <c r="T100" s="1391"/>
      <c r="U100" s="1393" t="str">
        <f>IFERROR(VLOOKUP(K98,【参考】数式用!$A$5:$AB$37,MATCH(T100,【参考】数式用!$B$4:$AB$4,0)+1,0),"")</f>
        <v/>
      </c>
      <c r="V100" s="1395" t="s">
        <v>15</v>
      </c>
      <c r="W100" s="1397">
        <v>7</v>
      </c>
      <c r="X100" s="1371" t="s">
        <v>10</v>
      </c>
      <c r="Y100" s="1397">
        <v>4</v>
      </c>
      <c r="Z100" s="1371" t="s">
        <v>38</v>
      </c>
      <c r="AA100" s="1397">
        <v>8</v>
      </c>
      <c r="AB100" s="1371" t="s">
        <v>10</v>
      </c>
      <c r="AC100" s="1397">
        <v>3</v>
      </c>
      <c r="AD100" s="1371" t="s">
        <v>13</v>
      </c>
      <c r="AE100" s="1371" t="s">
        <v>20</v>
      </c>
      <c r="AF100" s="1371">
        <f>IF(W100&gt;=1,(AA100*12+AC100)-(W100*12+Y100)+1,"")</f>
        <v>12</v>
      </c>
      <c r="AG100" s="1367" t="s">
        <v>33</v>
      </c>
      <c r="AH100" s="1373" t="str">
        <f t="shared" ref="AH100" si="229">IFERROR(ROUNDDOWN(ROUND(L98*U100,0),0)*AF100,"")</f>
        <v/>
      </c>
      <c r="AI100" s="1375" t="str">
        <f t="shared" ref="AI100" si="230">IFERROR(ROUNDDOWN(ROUND((L98*(U100-AW98)),0),0)*AF100,"")</f>
        <v/>
      </c>
      <c r="AJ100" s="1377">
        <f>IFERROR(IF(OR(M98="",M99="",M101=""),0,ROUNDDOWN(ROUNDDOWN(ROUND(L98*VLOOKUP(K98,【参考】数式用!$A$5:$AB$37,MATCH("新加算Ⅳ",【参考】数式用!$B$4:$AB$4,0)+1,0),0),0)*AF100*0.5,0)),"")</f>
        <v>0</v>
      </c>
      <c r="AK100" s="1347" t="str">
        <f t="shared" ref="AK100" si="231">IF(T100&lt;&gt;"","新規に適用","")</f>
        <v/>
      </c>
      <c r="AL100" s="1351">
        <f>IFERROR(IF(OR(M101="ベア加算",M101=""),0, IF(OR(T98="新加算Ⅰ",T98="新加算Ⅱ",T98="新加算Ⅲ",T98="新加算Ⅳ"),0,ROUNDDOWN(ROUND(L98*VLOOKUP(K98,【参考】数式用!$A$5:$I$37,MATCH("ベア加算",【参考】数式用!$B$4:$I$4,0)+1,0),0),0)*AF100)),"")</f>
        <v>0</v>
      </c>
      <c r="AM100" s="1321" t="str">
        <f>IF(AND(T100&lt;&gt;"",AM98=""),"新規に適用",IF(AND(T100&lt;&gt;"",AM98&lt;&gt;""),"継続で適用",""))</f>
        <v/>
      </c>
      <c r="AN100" s="1321" t="str">
        <f>IF(AND(T100&lt;&gt;"",AN98=""),"新規に適用",IF(AND(T100&lt;&gt;"",AN98&lt;&gt;""),"継続で適用",""))</f>
        <v/>
      </c>
      <c r="AO100" s="1369"/>
      <c r="AP100" s="1321" t="str">
        <f>IF(AND(T100&lt;&gt;"",AP98=""),"新規に適用",IF(AND(T100&lt;&gt;"",AP98&lt;&gt;""),"継続で適用",""))</f>
        <v/>
      </c>
      <c r="AQ100" s="1325" t="str">
        <f t="shared" si="66"/>
        <v/>
      </c>
      <c r="AR100" s="1321" t="str">
        <f>IF(AND(T100&lt;&gt;"",AR98=""),"新規に適用",IF(AND(T100&lt;&gt;"",AR98&lt;&gt;""),"継続で適用",""))</f>
        <v/>
      </c>
      <c r="AS100" s="1310"/>
      <c r="AT100" s="557"/>
      <c r="AU100" s="1311" t="str">
        <f>IF(K98&lt;&gt;"","V列に色付け","")</f>
        <v/>
      </c>
      <c r="AV100" s="1312"/>
      <c r="AW100" s="1313"/>
      <c r="AX100" s="87"/>
      <c r="AY100" s="87"/>
      <c r="AZ100" s="87"/>
      <c r="BA100" s="87"/>
      <c r="BB100" s="87"/>
      <c r="BC100" s="87"/>
      <c r="BD100" s="87"/>
      <c r="BE100" s="87"/>
      <c r="BF100" s="87"/>
      <c r="BG100" s="87"/>
      <c r="BH100" s="87"/>
      <c r="BI100" s="87"/>
      <c r="BJ100" s="87"/>
      <c r="BK100" s="453" t="str">
        <f>G98</f>
        <v/>
      </c>
    </row>
    <row r="101" spans="1:63" ht="30" customHeight="1" thickBot="1">
      <c r="A101" s="1276"/>
      <c r="B101" s="1419"/>
      <c r="C101" s="1420"/>
      <c r="D101" s="1420"/>
      <c r="E101" s="1420"/>
      <c r="F101" s="1421"/>
      <c r="G101" s="1261"/>
      <c r="H101" s="1261"/>
      <c r="I101" s="1261"/>
      <c r="J101" s="1424"/>
      <c r="K101" s="1261"/>
      <c r="L101" s="1285"/>
      <c r="M101" s="556" t="str">
        <f>IF('別紙様式2-2（４・５月分）'!P79="","",'別紙様式2-2（４・５月分）'!P79)</f>
        <v/>
      </c>
      <c r="N101" s="1402"/>
      <c r="O101" s="1382"/>
      <c r="P101" s="1384"/>
      <c r="Q101" s="1386"/>
      <c r="R101" s="1388"/>
      <c r="S101" s="1390"/>
      <c r="T101" s="1392"/>
      <c r="U101" s="1394"/>
      <c r="V101" s="1396"/>
      <c r="W101" s="1398"/>
      <c r="X101" s="1372"/>
      <c r="Y101" s="1398"/>
      <c r="Z101" s="1372"/>
      <c r="AA101" s="1398"/>
      <c r="AB101" s="1372"/>
      <c r="AC101" s="1398"/>
      <c r="AD101" s="1372"/>
      <c r="AE101" s="1372"/>
      <c r="AF101" s="1372"/>
      <c r="AG101" s="1368"/>
      <c r="AH101" s="1374"/>
      <c r="AI101" s="1376"/>
      <c r="AJ101" s="1378"/>
      <c r="AK101" s="1348"/>
      <c r="AL101" s="1352"/>
      <c r="AM101" s="1322"/>
      <c r="AN101" s="1322"/>
      <c r="AO101" s="1370"/>
      <c r="AP101" s="1322"/>
      <c r="AQ101" s="1326"/>
      <c r="AR101" s="1322"/>
      <c r="AS101" s="491" t="str">
        <f t="shared" ref="AS101" si="232">IF(AU98="","",IF(OR(T98="",AND(M101="ベア加算なし",OR(T98="新加算Ⅰ",T98="新加算Ⅱ",T98="新加算Ⅲ",T98="新加算Ⅳ"),AM98=""),AND(OR(T98="新加算Ⅰ",T98="新加算Ⅱ",T98="新加算Ⅲ",T98="新加算Ⅳ",T98="新加算Ⅴ（１）",T98="新加算Ⅴ（２）",T98="新加算Ⅴ（３）",T98="新加算Ⅴ（４）",T98="新加算Ⅴ（５）",T98="新加算Ⅴ（６）",T98="新加算Ⅴ（８）",T98="新加算Ⅴ（11）"),AN98=""),AND(OR(T98="新加算Ⅴ（７）",T98="新加算Ⅴ（９）",T98="新加算Ⅴ（10）",T98="新加算Ⅴ（12）",T98="新加算Ⅴ（13）",T98="新加算Ⅴ（14）"),AO98=""),AND(OR(T98="新加算Ⅰ",T98="新加算Ⅱ",T98="新加算Ⅲ",T98="新加算Ⅴ（１）",T98="新加算Ⅴ（３）",T98="新加算Ⅴ（８）"),AP98=""),AND(OR(T98="新加算Ⅰ",T98="新加算Ⅱ",T98="新加算Ⅴ（１）",T98="新加算Ⅴ（２）",T98="新加算Ⅴ（３）",T98="新加算Ⅴ（４）",T98="新加算Ⅴ（５）",T98="新加算Ⅴ（６）",T98="新加算Ⅴ（７）",T98="新加算Ⅴ（９）",T98="新加算Ⅴ（10）",T98="新加算Ⅴ（12）"),AQ98=""),AND(OR(T98="新加算Ⅰ",T98="新加算Ⅴ（１）",T98="新加算Ⅴ（２）",T98="新加算Ⅴ（５）",T98="新加算Ⅴ（７）",T98="新加算Ⅴ（10）"),AR98="")),"！記入が必要な欄（ピンク色のセル）に空欄があります。空欄を埋めてください。",""))</f>
        <v/>
      </c>
      <c r="AT101" s="557"/>
      <c r="AU101" s="1311"/>
      <c r="AV101" s="558" t="str">
        <f>IF('別紙様式2-2（４・５月分）'!N79="","",'別紙様式2-2（４・５月分）'!N79)</f>
        <v/>
      </c>
      <c r="AW101" s="1313"/>
      <c r="AX101" s="87"/>
      <c r="AY101" s="87"/>
      <c r="AZ101" s="87"/>
      <c r="BA101" s="87"/>
      <c r="BB101" s="87"/>
      <c r="BC101" s="87"/>
      <c r="BD101" s="87"/>
      <c r="BE101" s="87"/>
      <c r="BF101" s="87"/>
      <c r="BG101" s="87"/>
      <c r="BH101" s="87"/>
      <c r="BI101" s="87"/>
      <c r="BJ101" s="87"/>
      <c r="BK101" s="453" t="str">
        <f>G98</f>
        <v/>
      </c>
    </row>
    <row r="102" spans="1:63" ht="30" customHeight="1">
      <c r="A102" s="1274">
        <v>23</v>
      </c>
      <c r="B102" s="1243" t="str">
        <f>IF(基本情報入力シート!C76="","",基本情報入力シート!C76)</f>
        <v/>
      </c>
      <c r="C102" s="1244"/>
      <c r="D102" s="1244"/>
      <c r="E102" s="1244"/>
      <c r="F102" s="1245"/>
      <c r="G102" s="1260" t="str">
        <f>IF(基本情報入力シート!M76="","",基本情報入力シート!M76)</f>
        <v/>
      </c>
      <c r="H102" s="1260" t="str">
        <f>IF(基本情報入力シート!R76="","",基本情報入力シート!R76)</f>
        <v/>
      </c>
      <c r="I102" s="1260" t="str">
        <f>IF(基本情報入力シート!W76="","",基本情報入力シート!W76)</f>
        <v/>
      </c>
      <c r="J102" s="1423" t="str">
        <f>IF(基本情報入力シート!X76="","",基本情報入力シート!X76)</f>
        <v/>
      </c>
      <c r="K102" s="1260" t="str">
        <f>IF(基本情報入力シート!Y76="","",基本情報入力シート!Y76)</f>
        <v/>
      </c>
      <c r="L102" s="1284" t="str">
        <f>IF(基本情報入力シート!AB76="","",基本情報入力シート!AB76)</f>
        <v/>
      </c>
      <c r="M102" s="553" t="str">
        <f>IF('別紙様式2-2（４・５月分）'!P80="","",'別紙様式2-2（４・５月分）'!P80)</f>
        <v/>
      </c>
      <c r="N102" s="1399" t="str">
        <f>IF(SUM('別紙様式2-2（４・５月分）'!Q80:Q82)=0,"",SUM('別紙様式2-2（４・５月分）'!Q80:Q82))</f>
        <v/>
      </c>
      <c r="O102" s="1403" t="str">
        <f>IFERROR(VLOOKUP('別紙様式2-2（４・５月分）'!AQ80,【参考】数式用!$AR$5:$AS$22,2,FALSE),"")</f>
        <v/>
      </c>
      <c r="P102" s="1404"/>
      <c r="Q102" s="1405"/>
      <c r="R102" s="1409" t="str">
        <f>IFERROR(VLOOKUP(K102,【参考】数式用!$A$5:$AB$37,MATCH(O102,【参考】数式用!$B$4:$AB$4,0)+1,0),"")</f>
        <v/>
      </c>
      <c r="S102" s="1411" t="s">
        <v>2021</v>
      </c>
      <c r="T102" s="1413"/>
      <c r="U102" s="1415" t="str">
        <f>IFERROR(VLOOKUP(K102,【参考】数式用!$A$5:$AB$37,MATCH(T102,【参考】数式用!$B$4:$AB$4,0)+1,0),"")</f>
        <v/>
      </c>
      <c r="V102" s="1417" t="s">
        <v>15</v>
      </c>
      <c r="W102" s="1355">
        <v>6</v>
      </c>
      <c r="X102" s="1357" t="s">
        <v>10</v>
      </c>
      <c r="Y102" s="1355">
        <v>6</v>
      </c>
      <c r="Z102" s="1357" t="s">
        <v>38</v>
      </c>
      <c r="AA102" s="1355">
        <v>7</v>
      </c>
      <c r="AB102" s="1357" t="s">
        <v>10</v>
      </c>
      <c r="AC102" s="1355">
        <v>3</v>
      </c>
      <c r="AD102" s="1357" t="s">
        <v>13</v>
      </c>
      <c r="AE102" s="1357" t="s">
        <v>20</v>
      </c>
      <c r="AF102" s="1357">
        <f>IF(W102&gt;=1,(AA102*12+AC102)-(W102*12+Y102)+1,"")</f>
        <v>10</v>
      </c>
      <c r="AG102" s="1359" t="s">
        <v>33</v>
      </c>
      <c r="AH102" s="1361" t="str">
        <f t="shared" ref="AH102" si="233">IFERROR(ROUNDDOWN(ROUND(L102*U102,0),0)*AF102,"")</f>
        <v/>
      </c>
      <c r="AI102" s="1363" t="str">
        <f t="shared" ref="AI102" si="234">IFERROR(ROUNDDOWN(ROUND((L102*(U102-AW102)),0),0)*AF102,"")</f>
        <v/>
      </c>
      <c r="AJ102" s="1365">
        <f>IFERROR(IF(OR(M102="",M103="",M105=""),0,ROUNDDOWN(ROUNDDOWN(ROUND(L102*VLOOKUP(K102,【参考】数式用!$A$5:$AB$37,MATCH("新加算Ⅳ",【参考】数式用!$B$4:$AB$4,0)+1,0),0),0)*AF102*0.5,0)),"")</f>
        <v>0</v>
      </c>
      <c r="AK102" s="1349"/>
      <c r="AL102" s="1353">
        <f>IFERROR(IF(OR(M105="ベア加算",M105=""),0, IF(OR(T102="新加算Ⅰ",T102="新加算Ⅱ",T102="新加算Ⅲ",T102="新加算Ⅳ"),ROUNDDOWN(ROUND(L102*VLOOKUP(K102,【参考】数式用!$A$5:$I$37,MATCH("ベア加算",【参考】数式用!$B$4:$I$4,0)+1,0),0),0)*AF102,0)),"")</f>
        <v>0</v>
      </c>
      <c r="AM102" s="1339"/>
      <c r="AN102" s="1345"/>
      <c r="AO102" s="1341"/>
      <c r="AP102" s="1341"/>
      <c r="AQ102" s="1343"/>
      <c r="AR102" s="1323"/>
      <c r="AS102" s="466" t="str">
        <f t="shared" ref="AS102" si="235">IF(AU102="","",IF(U102&lt;N102,"！加算の要件上は問題ありませんが、令和６年４・５月と比較して令和６年６月に加算率が下がる計画になっています。",""))</f>
        <v/>
      </c>
      <c r="AT102" s="557"/>
      <c r="AU102" s="1311" t="str">
        <f>IF(K102&lt;&gt;"","V列に色付け","")</f>
        <v/>
      </c>
      <c r="AV102" s="558" t="str">
        <f>IF('別紙様式2-2（４・５月分）'!N80="","",'別紙様式2-2（４・５月分）'!N80)</f>
        <v/>
      </c>
      <c r="AW102" s="1313" t="str">
        <f>IF(SUM('別紙様式2-2（４・５月分）'!O80:O82)=0,"",SUM('別紙様式2-2（４・５月分）'!O80:O82))</f>
        <v/>
      </c>
      <c r="AX102" s="1314" t="str">
        <f>IFERROR(VLOOKUP(K102,【参考】数式用!$AH$2:$AI$34,2,FALSE),"")</f>
        <v/>
      </c>
      <c r="AY102" s="1230" t="s">
        <v>1959</v>
      </c>
      <c r="AZ102" s="1230" t="s">
        <v>1960</v>
      </c>
      <c r="BA102" s="1230" t="s">
        <v>1961</v>
      </c>
      <c r="BB102" s="1230" t="s">
        <v>1962</v>
      </c>
      <c r="BC102" s="1230" t="str">
        <f>IF(AND(O102&lt;&gt;"新加算Ⅰ",O102&lt;&gt;"新加算Ⅱ",O102&lt;&gt;"新加算Ⅲ",O102&lt;&gt;"新加算Ⅳ"),O102,IF(P104&lt;&gt;"",P104,""))</f>
        <v/>
      </c>
      <c r="BD102" s="1230"/>
      <c r="BE102" s="1230" t="str">
        <f t="shared" ref="BE102" si="236">IF(AL102&lt;&gt;0,IF(AM102="○","入力済","未入力"),"")</f>
        <v/>
      </c>
      <c r="BF102" s="1230" t="str">
        <f>IF(OR(T102="新加算Ⅰ",T102="新加算Ⅱ",T102="新加算Ⅲ",T102="新加算Ⅳ",T102="新加算Ⅴ（１）",T102="新加算Ⅴ（２）",T102="新加算Ⅴ（３）",T102="新加算ⅠⅤ（４）",T102="新加算Ⅴ（５）",T102="新加算Ⅴ（６）",T102="新加算Ⅴ（８）",T102="新加算Ⅴ（11）"),IF(OR(AN102="○",AN102="令和６年度中に満たす"),"入力済","未入力"),"")</f>
        <v/>
      </c>
      <c r="BG102" s="1230" t="str">
        <f>IF(OR(T102="新加算Ⅴ（７）",T102="新加算Ⅴ（９）",T102="新加算Ⅴ（10）",T102="新加算Ⅴ（12）",T102="新加算Ⅴ（13）",T102="新加算Ⅴ（14）"),IF(OR(AO102="○",AO102="令和６年度中に満たす"),"入力済","未入力"),"")</f>
        <v/>
      </c>
      <c r="BH102" s="1331" t="str">
        <f t="shared" ref="BH102" si="237">IF(OR(T102="新加算Ⅰ",T102="新加算Ⅱ",T102="新加算Ⅲ",T102="新加算Ⅴ（１）",T102="新加算Ⅴ（３）",T102="新加算Ⅴ（８）"),IF(OR(AP102="○",AP102="令和６年度中に満たす"),"入力済","未入力"),"")</f>
        <v/>
      </c>
      <c r="BI102" s="1333" t="str">
        <f t="shared" ref="BI102" si="238">IF(OR(T102="新加算Ⅰ",T102="新加算Ⅱ",T102="新加算Ⅴ（１）",T102="新加算Ⅴ（２）",T102="新加算Ⅴ（３）",T102="新加算Ⅴ（４）",T102="新加算Ⅴ（５）",T102="新加算Ⅴ（６）",T102="新加算Ⅴ（７）",T102="新加算Ⅴ（９）",T102="新加算Ⅴ（10）",T102="新加算Ⅴ（12）"),1,"")</f>
        <v/>
      </c>
      <c r="BJ102" s="1311" t="str">
        <f>IF(OR(T102="新加算Ⅰ",T102="新加算Ⅴ（１）",T102="新加算Ⅴ（２）",T102="新加算Ⅴ（５）",T102="新加算Ⅴ（７）",T102="新加算Ⅴ（10）"),IF(AR102="","未入力","入力済"),"")</f>
        <v/>
      </c>
      <c r="BK102" s="453" t="str">
        <f>G102</f>
        <v/>
      </c>
    </row>
    <row r="103" spans="1:63" ht="15" customHeight="1">
      <c r="A103" s="1275"/>
      <c r="B103" s="1243"/>
      <c r="C103" s="1244"/>
      <c r="D103" s="1244"/>
      <c r="E103" s="1244"/>
      <c r="F103" s="1245"/>
      <c r="G103" s="1260"/>
      <c r="H103" s="1260"/>
      <c r="I103" s="1260"/>
      <c r="J103" s="1423"/>
      <c r="K103" s="1260"/>
      <c r="L103" s="1284"/>
      <c r="M103" s="1379" t="str">
        <f>IF('別紙様式2-2（４・５月分）'!P81="","",'別紙様式2-2（４・５月分）'!P81)</f>
        <v/>
      </c>
      <c r="N103" s="1400"/>
      <c r="O103" s="1406"/>
      <c r="P103" s="1407"/>
      <c r="Q103" s="1408"/>
      <c r="R103" s="1410"/>
      <c r="S103" s="1412"/>
      <c r="T103" s="1414"/>
      <c r="U103" s="1416"/>
      <c r="V103" s="1418"/>
      <c r="W103" s="1356"/>
      <c r="X103" s="1358"/>
      <c r="Y103" s="1356"/>
      <c r="Z103" s="1358"/>
      <c r="AA103" s="1356"/>
      <c r="AB103" s="1358"/>
      <c r="AC103" s="1356"/>
      <c r="AD103" s="1358"/>
      <c r="AE103" s="1358"/>
      <c r="AF103" s="1358"/>
      <c r="AG103" s="1360"/>
      <c r="AH103" s="1362"/>
      <c r="AI103" s="1364"/>
      <c r="AJ103" s="1366"/>
      <c r="AK103" s="1350"/>
      <c r="AL103" s="1354"/>
      <c r="AM103" s="1340"/>
      <c r="AN103" s="1346"/>
      <c r="AO103" s="1342"/>
      <c r="AP103" s="1342"/>
      <c r="AQ103" s="1344"/>
      <c r="AR103" s="1324"/>
      <c r="AS103" s="1310" t="str">
        <f t="shared" ref="AS103" si="239">IF(AU102="","",IF(AF102&gt;10,"！令和６年度の新加算の「算定対象月」が10か月を超えています。標準的な「算定対象月」は令和６年６月から令和７年３月です。",IF(OR(AA102&lt;&gt;7,AC102&lt;&gt;3),"！算定期間の終わりが令和７年３月になっていません。区分変更を行う場合は、別紙様式2-4に記入してください。","")))</f>
        <v/>
      </c>
      <c r="AT103" s="557"/>
      <c r="AU103" s="1311"/>
      <c r="AV103" s="1312" t="str">
        <f>IF('別紙様式2-2（４・５月分）'!N81="","",'別紙様式2-2（４・５月分）'!N81)</f>
        <v/>
      </c>
      <c r="AW103" s="1313"/>
      <c r="AX103" s="1314"/>
      <c r="AY103" s="1230"/>
      <c r="AZ103" s="1230"/>
      <c r="BA103" s="1230"/>
      <c r="BB103" s="1230"/>
      <c r="BC103" s="1230"/>
      <c r="BD103" s="1230"/>
      <c r="BE103" s="1230"/>
      <c r="BF103" s="1230"/>
      <c r="BG103" s="1230"/>
      <c r="BH103" s="1332"/>
      <c r="BI103" s="1334"/>
      <c r="BJ103" s="1311"/>
      <c r="BK103" s="453" t="str">
        <f>G102</f>
        <v/>
      </c>
    </row>
    <row r="104" spans="1:63" ht="15" customHeight="1">
      <c r="A104" s="1303"/>
      <c r="B104" s="1243"/>
      <c r="C104" s="1244"/>
      <c r="D104" s="1244"/>
      <c r="E104" s="1244"/>
      <c r="F104" s="1245"/>
      <c r="G104" s="1260"/>
      <c r="H104" s="1260"/>
      <c r="I104" s="1260"/>
      <c r="J104" s="1423"/>
      <c r="K104" s="1260"/>
      <c r="L104" s="1284"/>
      <c r="M104" s="1380"/>
      <c r="N104" s="1401"/>
      <c r="O104" s="1381" t="s">
        <v>2025</v>
      </c>
      <c r="P104" s="1383" t="str">
        <f>IFERROR(VLOOKUP('別紙様式2-2（４・５月分）'!AQ80,【参考】数式用!$AR$5:$AT$22,3,FALSE),"")</f>
        <v/>
      </c>
      <c r="Q104" s="1385" t="s">
        <v>2036</v>
      </c>
      <c r="R104" s="1387" t="str">
        <f>IFERROR(VLOOKUP(K102,【参考】数式用!$A$5:$AB$37,MATCH(P104,【参考】数式用!$B$4:$AB$4,0)+1,0),"")</f>
        <v/>
      </c>
      <c r="S104" s="1389" t="s">
        <v>161</v>
      </c>
      <c r="T104" s="1391"/>
      <c r="U104" s="1393" t="str">
        <f>IFERROR(VLOOKUP(K102,【参考】数式用!$A$5:$AB$37,MATCH(T104,【参考】数式用!$B$4:$AB$4,0)+1,0),"")</f>
        <v/>
      </c>
      <c r="V104" s="1395" t="s">
        <v>15</v>
      </c>
      <c r="W104" s="1397">
        <v>7</v>
      </c>
      <c r="X104" s="1371" t="s">
        <v>10</v>
      </c>
      <c r="Y104" s="1397">
        <v>4</v>
      </c>
      <c r="Z104" s="1371" t="s">
        <v>38</v>
      </c>
      <c r="AA104" s="1397">
        <v>8</v>
      </c>
      <c r="AB104" s="1371" t="s">
        <v>10</v>
      </c>
      <c r="AC104" s="1397">
        <v>3</v>
      </c>
      <c r="AD104" s="1371" t="s">
        <v>13</v>
      </c>
      <c r="AE104" s="1371" t="s">
        <v>20</v>
      </c>
      <c r="AF104" s="1371">
        <f>IF(W104&gt;=1,(AA104*12+AC104)-(W104*12+Y104)+1,"")</f>
        <v>12</v>
      </c>
      <c r="AG104" s="1367" t="s">
        <v>33</v>
      </c>
      <c r="AH104" s="1373" t="str">
        <f t="shared" ref="AH104" si="240">IFERROR(ROUNDDOWN(ROUND(L102*U104,0),0)*AF104,"")</f>
        <v/>
      </c>
      <c r="AI104" s="1375" t="str">
        <f t="shared" ref="AI104" si="241">IFERROR(ROUNDDOWN(ROUND((L102*(U104-AW102)),0),0)*AF104,"")</f>
        <v/>
      </c>
      <c r="AJ104" s="1377">
        <f>IFERROR(IF(OR(M102="",M103="",M105=""),0,ROUNDDOWN(ROUNDDOWN(ROUND(L102*VLOOKUP(K102,【参考】数式用!$A$5:$AB$37,MATCH("新加算Ⅳ",【参考】数式用!$B$4:$AB$4,0)+1,0),0),0)*AF104*0.5,0)),"")</f>
        <v>0</v>
      </c>
      <c r="AK104" s="1347" t="str">
        <f t="shared" ref="AK104" si="242">IF(T104&lt;&gt;"","新規に適用","")</f>
        <v/>
      </c>
      <c r="AL104" s="1351">
        <f>IFERROR(IF(OR(M105="ベア加算",M105=""),0, IF(OR(T102="新加算Ⅰ",T102="新加算Ⅱ",T102="新加算Ⅲ",T102="新加算Ⅳ"),0,ROUNDDOWN(ROUND(L102*VLOOKUP(K102,【参考】数式用!$A$5:$I$37,MATCH("ベア加算",【参考】数式用!$B$4:$I$4,0)+1,0),0),0)*AF104)),"")</f>
        <v>0</v>
      </c>
      <c r="AM104" s="1321" t="str">
        <f>IF(AND(T104&lt;&gt;"",AM102=""),"新規に適用",IF(AND(T104&lt;&gt;"",AM102&lt;&gt;""),"継続で適用",""))</f>
        <v/>
      </c>
      <c r="AN104" s="1321" t="str">
        <f>IF(AND(T104&lt;&gt;"",AN102=""),"新規に適用",IF(AND(T104&lt;&gt;"",AN102&lt;&gt;""),"継続で適用",""))</f>
        <v/>
      </c>
      <c r="AO104" s="1369"/>
      <c r="AP104" s="1321" t="str">
        <f>IF(AND(T104&lt;&gt;"",AP102=""),"新規に適用",IF(AND(T104&lt;&gt;"",AP102&lt;&gt;""),"継続で適用",""))</f>
        <v/>
      </c>
      <c r="AQ104" s="1325" t="str">
        <f t="shared" ref="AQ104:AQ164" si="243">IF(AND(T104&lt;&gt;"",AN102=""),"新規に適用",IF(AND(T104&lt;&gt;"",OR(T102="新加算Ⅰ",T102="新加算Ⅱ",T102="新加算Ⅴ（１）",T102="新加算Ⅴ（２）",T102="新加算Ⅴ（３）",T102="新加算Ⅴ（４）",T102="新加算Ⅴ（５）",T102="新加算Ⅴ（６）",T102="新加算Ⅴ（７）",T102="新加算Ⅴ（９）",T102="新加算Ⅴ（10）",T102="新加算Ⅴ（12）")),"継続で適用",""))</f>
        <v/>
      </c>
      <c r="AR104" s="1321" t="str">
        <f>IF(AND(T104&lt;&gt;"",AR102=""),"新規に適用",IF(AND(T104&lt;&gt;"",AR102&lt;&gt;""),"継続で適用",""))</f>
        <v/>
      </c>
      <c r="AS104" s="1310"/>
      <c r="AT104" s="557"/>
      <c r="AU104" s="1311" t="str">
        <f>IF(K102&lt;&gt;"","V列に色付け","")</f>
        <v/>
      </c>
      <c r="AV104" s="1312"/>
      <c r="AW104" s="1313"/>
      <c r="AX104" s="87"/>
      <c r="AY104" s="87"/>
      <c r="AZ104" s="87"/>
      <c r="BA104" s="87"/>
      <c r="BB104" s="87"/>
      <c r="BC104" s="87"/>
      <c r="BD104" s="87"/>
      <c r="BE104" s="87"/>
      <c r="BF104" s="87"/>
      <c r="BG104" s="87"/>
      <c r="BH104" s="87"/>
      <c r="BI104" s="87"/>
      <c r="BJ104" s="87"/>
      <c r="BK104" s="453" t="str">
        <f>G102</f>
        <v/>
      </c>
    </row>
    <row r="105" spans="1:63" ht="30" customHeight="1" thickBot="1">
      <c r="A105" s="1276"/>
      <c r="B105" s="1419"/>
      <c r="C105" s="1420"/>
      <c r="D105" s="1420"/>
      <c r="E105" s="1420"/>
      <c r="F105" s="1421"/>
      <c r="G105" s="1261"/>
      <c r="H105" s="1261"/>
      <c r="I105" s="1261"/>
      <c r="J105" s="1424"/>
      <c r="K105" s="1261"/>
      <c r="L105" s="1285"/>
      <c r="M105" s="556" t="str">
        <f>IF('別紙様式2-2（４・５月分）'!P82="","",'別紙様式2-2（４・５月分）'!P82)</f>
        <v/>
      </c>
      <c r="N105" s="1402"/>
      <c r="O105" s="1382"/>
      <c r="P105" s="1384"/>
      <c r="Q105" s="1386"/>
      <c r="R105" s="1388"/>
      <c r="S105" s="1390"/>
      <c r="T105" s="1392"/>
      <c r="U105" s="1394"/>
      <c r="V105" s="1396"/>
      <c r="W105" s="1398"/>
      <c r="X105" s="1372"/>
      <c r="Y105" s="1398"/>
      <c r="Z105" s="1372"/>
      <c r="AA105" s="1398"/>
      <c r="AB105" s="1372"/>
      <c r="AC105" s="1398"/>
      <c r="AD105" s="1372"/>
      <c r="AE105" s="1372"/>
      <c r="AF105" s="1372"/>
      <c r="AG105" s="1368"/>
      <c r="AH105" s="1374"/>
      <c r="AI105" s="1376"/>
      <c r="AJ105" s="1378"/>
      <c r="AK105" s="1348"/>
      <c r="AL105" s="1352"/>
      <c r="AM105" s="1322"/>
      <c r="AN105" s="1322"/>
      <c r="AO105" s="1370"/>
      <c r="AP105" s="1322"/>
      <c r="AQ105" s="1326"/>
      <c r="AR105" s="1322"/>
      <c r="AS105" s="491" t="str">
        <f t="shared" ref="AS105" si="244">IF(AU102="","",IF(OR(T102="",AND(M105="ベア加算なし",OR(T102="新加算Ⅰ",T102="新加算Ⅱ",T102="新加算Ⅲ",T102="新加算Ⅳ"),AM102=""),AND(OR(T102="新加算Ⅰ",T102="新加算Ⅱ",T102="新加算Ⅲ",T102="新加算Ⅳ",T102="新加算Ⅴ（１）",T102="新加算Ⅴ（２）",T102="新加算Ⅴ（３）",T102="新加算Ⅴ（４）",T102="新加算Ⅴ（５）",T102="新加算Ⅴ（６）",T102="新加算Ⅴ（８）",T102="新加算Ⅴ（11）"),AN102=""),AND(OR(T102="新加算Ⅴ（７）",T102="新加算Ⅴ（９）",T102="新加算Ⅴ（10）",T102="新加算Ⅴ（12）",T102="新加算Ⅴ（13）",T102="新加算Ⅴ（14）"),AO102=""),AND(OR(T102="新加算Ⅰ",T102="新加算Ⅱ",T102="新加算Ⅲ",T102="新加算Ⅴ（１）",T102="新加算Ⅴ（３）",T102="新加算Ⅴ（８）"),AP102=""),AND(OR(T102="新加算Ⅰ",T102="新加算Ⅱ",T102="新加算Ⅴ（１）",T102="新加算Ⅴ（２）",T102="新加算Ⅴ（３）",T102="新加算Ⅴ（４）",T102="新加算Ⅴ（５）",T102="新加算Ⅴ（６）",T102="新加算Ⅴ（７）",T102="新加算Ⅴ（９）",T102="新加算Ⅴ（10）",T102="新加算Ⅴ（12）"),AQ102=""),AND(OR(T102="新加算Ⅰ",T102="新加算Ⅴ（１）",T102="新加算Ⅴ（２）",T102="新加算Ⅴ（５）",T102="新加算Ⅴ（７）",T102="新加算Ⅴ（10）"),AR102="")),"！記入が必要な欄（ピンク色のセル）に空欄があります。空欄を埋めてください。",""))</f>
        <v/>
      </c>
      <c r="AT105" s="557"/>
      <c r="AU105" s="1311"/>
      <c r="AV105" s="558" t="str">
        <f>IF('別紙様式2-2（４・５月分）'!N82="","",'別紙様式2-2（４・５月分）'!N82)</f>
        <v/>
      </c>
      <c r="AW105" s="1313"/>
      <c r="AX105" s="87"/>
      <c r="AY105" s="87"/>
      <c r="AZ105" s="87"/>
      <c r="BA105" s="87"/>
      <c r="BB105" s="87"/>
      <c r="BC105" s="87"/>
      <c r="BD105" s="87"/>
      <c r="BE105" s="87"/>
      <c r="BF105" s="87"/>
      <c r="BG105" s="87"/>
      <c r="BH105" s="87"/>
      <c r="BI105" s="87"/>
      <c r="BJ105" s="87"/>
      <c r="BK105" s="453" t="str">
        <f>G102</f>
        <v/>
      </c>
    </row>
    <row r="106" spans="1:63" ht="30" customHeight="1">
      <c r="A106" s="1301">
        <v>24</v>
      </c>
      <c r="B106" s="1240" t="str">
        <f>IF(基本情報入力シート!C77="","",基本情報入力シート!C77)</f>
        <v/>
      </c>
      <c r="C106" s="1241"/>
      <c r="D106" s="1241"/>
      <c r="E106" s="1241"/>
      <c r="F106" s="1242"/>
      <c r="G106" s="1259" t="str">
        <f>IF(基本情報入力シート!M77="","",基本情報入力シート!M77)</f>
        <v/>
      </c>
      <c r="H106" s="1259" t="str">
        <f>IF(基本情報入力シート!R77="","",基本情報入力シート!R77)</f>
        <v/>
      </c>
      <c r="I106" s="1259" t="str">
        <f>IF(基本情報入力シート!W77="","",基本情報入力シート!W77)</f>
        <v/>
      </c>
      <c r="J106" s="1422" t="str">
        <f>IF(基本情報入力シート!X77="","",基本情報入力シート!X77)</f>
        <v/>
      </c>
      <c r="K106" s="1259" t="str">
        <f>IF(基本情報入力シート!Y77="","",基本情報入力シート!Y77)</f>
        <v/>
      </c>
      <c r="L106" s="1283" t="str">
        <f>IF(基本情報入力シート!AB77="","",基本情報入力シート!AB77)</f>
        <v/>
      </c>
      <c r="M106" s="553" t="str">
        <f>IF('別紙様式2-2（４・５月分）'!P83="","",'別紙様式2-2（４・５月分）'!P83)</f>
        <v/>
      </c>
      <c r="N106" s="1399" t="str">
        <f>IF(SUM('別紙様式2-2（４・５月分）'!Q83:Q85)=0,"",SUM('別紙様式2-2（４・５月分）'!Q83:Q85))</f>
        <v/>
      </c>
      <c r="O106" s="1403" t="str">
        <f>IFERROR(VLOOKUP('別紙様式2-2（４・５月分）'!AQ83,【参考】数式用!$AR$5:$AS$22,2,FALSE),"")</f>
        <v/>
      </c>
      <c r="P106" s="1404"/>
      <c r="Q106" s="1405"/>
      <c r="R106" s="1409" t="str">
        <f>IFERROR(VLOOKUP(K106,【参考】数式用!$A$5:$AB$37,MATCH(O106,【参考】数式用!$B$4:$AB$4,0)+1,0),"")</f>
        <v/>
      </c>
      <c r="S106" s="1411" t="s">
        <v>2021</v>
      </c>
      <c r="T106" s="1413"/>
      <c r="U106" s="1415" t="str">
        <f>IFERROR(VLOOKUP(K106,【参考】数式用!$A$5:$AB$37,MATCH(T106,【参考】数式用!$B$4:$AB$4,0)+1,0),"")</f>
        <v/>
      </c>
      <c r="V106" s="1417" t="s">
        <v>15</v>
      </c>
      <c r="W106" s="1355">
        <v>6</v>
      </c>
      <c r="X106" s="1357" t="s">
        <v>10</v>
      </c>
      <c r="Y106" s="1355">
        <v>6</v>
      </c>
      <c r="Z106" s="1357" t="s">
        <v>38</v>
      </c>
      <c r="AA106" s="1355">
        <v>7</v>
      </c>
      <c r="AB106" s="1357" t="s">
        <v>10</v>
      </c>
      <c r="AC106" s="1355">
        <v>3</v>
      </c>
      <c r="AD106" s="1357" t="s">
        <v>13</v>
      </c>
      <c r="AE106" s="1357" t="s">
        <v>20</v>
      </c>
      <c r="AF106" s="1357">
        <f>IF(W106&gt;=1,(AA106*12+AC106)-(W106*12+Y106)+1,"")</f>
        <v>10</v>
      </c>
      <c r="AG106" s="1359" t="s">
        <v>33</v>
      </c>
      <c r="AH106" s="1361" t="str">
        <f t="shared" ref="AH106" si="245">IFERROR(ROUNDDOWN(ROUND(L106*U106,0),0)*AF106,"")</f>
        <v/>
      </c>
      <c r="AI106" s="1363" t="str">
        <f t="shared" ref="AI106" si="246">IFERROR(ROUNDDOWN(ROUND((L106*(U106-AW106)),0),0)*AF106,"")</f>
        <v/>
      </c>
      <c r="AJ106" s="1365">
        <f>IFERROR(IF(OR(M106="",M107="",M109=""),0,ROUNDDOWN(ROUNDDOWN(ROUND(L106*VLOOKUP(K106,【参考】数式用!$A$5:$AB$37,MATCH("新加算Ⅳ",【参考】数式用!$B$4:$AB$4,0)+1,0),0),0)*AF106*0.5,0)),"")</f>
        <v>0</v>
      </c>
      <c r="AK106" s="1349"/>
      <c r="AL106" s="1353">
        <f>IFERROR(IF(OR(M109="ベア加算",M109=""),0, IF(OR(T106="新加算Ⅰ",T106="新加算Ⅱ",T106="新加算Ⅲ",T106="新加算Ⅳ"),ROUNDDOWN(ROUND(L106*VLOOKUP(K106,【参考】数式用!$A$5:$I$37,MATCH("ベア加算",【参考】数式用!$B$4:$I$4,0)+1,0),0),0)*AF106,0)),"")</f>
        <v>0</v>
      </c>
      <c r="AM106" s="1339"/>
      <c r="AN106" s="1345"/>
      <c r="AO106" s="1341"/>
      <c r="AP106" s="1341"/>
      <c r="AQ106" s="1343"/>
      <c r="AR106" s="1323"/>
      <c r="AS106" s="466" t="str">
        <f t="shared" ref="AS106" si="247">IF(AU106="","",IF(U106&lt;N106,"！加算の要件上は問題ありませんが、令和６年４・５月と比較して令和６年６月に加算率が下がる計画になっています。",""))</f>
        <v/>
      </c>
      <c r="AT106" s="557"/>
      <c r="AU106" s="1311" t="str">
        <f>IF(K106&lt;&gt;"","V列に色付け","")</f>
        <v/>
      </c>
      <c r="AV106" s="558" t="str">
        <f>IF('別紙様式2-2（４・５月分）'!N83="","",'別紙様式2-2（４・５月分）'!N83)</f>
        <v/>
      </c>
      <c r="AW106" s="1313" t="str">
        <f>IF(SUM('別紙様式2-2（４・５月分）'!O83:O85)=0,"",SUM('別紙様式2-2（４・５月分）'!O83:O85))</f>
        <v/>
      </c>
      <c r="AX106" s="1314" t="str">
        <f>IFERROR(VLOOKUP(K106,【参考】数式用!$AH$2:$AI$34,2,FALSE),"")</f>
        <v/>
      </c>
      <c r="AY106" s="1230" t="s">
        <v>1959</v>
      </c>
      <c r="AZ106" s="1230" t="s">
        <v>1960</v>
      </c>
      <c r="BA106" s="1230" t="s">
        <v>1961</v>
      </c>
      <c r="BB106" s="1230" t="s">
        <v>1962</v>
      </c>
      <c r="BC106" s="1230" t="str">
        <f>IF(AND(O106&lt;&gt;"新加算Ⅰ",O106&lt;&gt;"新加算Ⅱ",O106&lt;&gt;"新加算Ⅲ",O106&lt;&gt;"新加算Ⅳ"),O106,IF(P108&lt;&gt;"",P108,""))</f>
        <v/>
      </c>
      <c r="BD106" s="1230"/>
      <c r="BE106" s="1230" t="str">
        <f t="shared" ref="BE106" si="248">IF(AL106&lt;&gt;0,IF(AM106="○","入力済","未入力"),"")</f>
        <v/>
      </c>
      <c r="BF106" s="1230" t="str">
        <f>IF(OR(T106="新加算Ⅰ",T106="新加算Ⅱ",T106="新加算Ⅲ",T106="新加算Ⅳ",T106="新加算Ⅴ（１）",T106="新加算Ⅴ（２）",T106="新加算Ⅴ（３）",T106="新加算ⅠⅤ（４）",T106="新加算Ⅴ（５）",T106="新加算Ⅴ（６）",T106="新加算Ⅴ（８）",T106="新加算Ⅴ（11）"),IF(OR(AN106="○",AN106="令和６年度中に満たす"),"入力済","未入力"),"")</f>
        <v/>
      </c>
      <c r="BG106" s="1230" t="str">
        <f>IF(OR(T106="新加算Ⅴ（７）",T106="新加算Ⅴ（９）",T106="新加算Ⅴ（10）",T106="新加算Ⅴ（12）",T106="新加算Ⅴ（13）",T106="新加算Ⅴ（14）"),IF(OR(AO106="○",AO106="令和６年度中に満たす"),"入力済","未入力"),"")</f>
        <v/>
      </c>
      <c r="BH106" s="1331" t="str">
        <f t="shared" ref="BH106" si="249">IF(OR(T106="新加算Ⅰ",T106="新加算Ⅱ",T106="新加算Ⅲ",T106="新加算Ⅴ（１）",T106="新加算Ⅴ（３）",T106="新加算Ⅴ（８）"),IF(OR(AP106="○",AP106="令和６年度中に満たす"),"入力済","未入力"),"")</f>
        <v/>
      </c>
      <c r="BI106" s="1333" t="str">
        <f t="shared" ref="BI106" si="250">IF(OR(T106="新加算Ⅰ",T106="新加算Ⅱ",T106="新加算Ⅴ（１）",T106="新加算Ⅴ（２）",T106="新加算Ⅴ（３）",T106="新加算Ⅴ（４）",T106="新加算Ⅴ（５）",T106="新加算Ⅴ（６）",T106="新加算Ⅴ（７）",T106="新加算Ⅴ（９）",T106="新加算Ⅴ（10）",T106="新加算Ⅴ（12）"),1,"")</f>
        <v/>
      </c>
      <c r="BJ106" s="1311" t="str">
        <f>IF(OR(T106="新加算Ⅰ",T106="新加算Ⅴ（１）",T106="新加算Ⅴ（２）",T106="新加算Ⅴ（５）",T106="新加算Ⅴ（７）",T106="新加算Ⅴ（10）"),IF(AR106="","未入力","入力済"),"")</f>
        <v/>
      </c>
      <c r="BK106" s="453" t="str">
        <f>G106</f>
        <v/>
      </c>
    </row>
    <row r="107" spans="1:63" ht="15" customHeight="1">
      <c r="A107" s="1275"/>
      <c r="B107" s="1243"/>
      <c r="C107" s="1244"/>
      <c r="D107" s="1244"/>
      <c r="E107" s="1244"/>
      <c r="F107" s="1245"/>
      <c r="G107" s="1260"/>
      <c r="H107" s="1260"/>
      <c r="I107" s="1260"/>
      <c r="J107" s="1423"/>
      <c r="K107" s="1260"/>
      <c r="L107" s="1284"/>
      <c r="M107" s="1379" t="str">
        <f>IF('別紙様式2-2（４・５月分）'!P84="","",'別紙様式2-2（４・５月分）'!P84)</f>
        <v/>
      </c>
      <c r="N107" s="1400"/>
      <c r="O107" s="1406"/>
      <c r="P107" s="1407"/>
      <c r="Q107" s="1408"/>
      <c r="R107" s="1410"/>
      <c r="S107" s="1412"/>
      <c r="T107" s="1414"/>
      <c r="U107" s="1416"/>
      <c r="V107" s="1418"/>
      <c r="W107" s="1356"/>
      <c r="X107" s="1358"/>
      <c r="Y107" s="1356"/>
      <c r="Z107" s="1358"/>
      <c r="AA107" s="1356"/>
      <c r="AB107" s="1358"/>
      <c r="AC107" s="1356"/>
      <c r="AD107" s="1358"/>
      <c r="AE107" s="1358"/>
      <c r="AF107" s="1358"/>
      <c r="AG107" s="1360"/>
      <c r="AH107" s="1362"/>
      <c r="AI107" s="1364"/>
      <c r="AJ107" s="1366"/>
      <c r="AK107" s="1350"/>
      <c r="AL107" s="1354"/>
      <c r="AM107" s="1340"/>
      <c r="AN107" s="1346"/>
      <c r="AO107" s="1342"/>
      <c r="AP107" s="1342"/>
      <c r="AQ107" s="1344"/>
      <c r="AR107" s="1324"/>
      <c r="AS107" s="1310" t="str">
        <f t="shared" ref="AS107" si="251">IF(AU106="","",IF(AF106&gt;10,"！令和６年度の新加算の「算定対象月」が10か月を超えています。標準的な「算定対象月」は令和６年６月から令和７年３月です。",IF(OR(AA106&lt;&gt;7,AC106&lt;&gt;3),"！算定期間の終わりが令和７年３月になっていません。区分変更を行う場合は、別紙様式2-4に記入してください。","")))</f>
        <v/>
      </c>
      <c r="AT107" s="557"/>
      <c r="AU107" s="1311"/>
      <c r="AV107" s="1312" t="str">
        <f>IF('別紙様式2-2（４・５月分）'!N84="","",'別紙様式2-2（４・５月分）'!N84)</f>
        <v/>
      </c>
      <c r="AW107" s="1313"/>
      <c r="AX107" s="1314"/>
      <c r="AY107" s="1230"/>
      <c r="AZ107" s="1230"/>
      <c r="BA107" s="1230"/>
      <c r="BB107" s="1230"/>
      <c r="BC107" s="1230"/>
      <c r="BD107" s="1230"/>
      <c r="BE107" s="1230"/>
      <c r="BF107" s="1230"/>
      <c r="BG107" s="1230"/>
      <c r="BH107" s="1332"/>
      <c r="BI107" s="1334"/>
      <c r="BJ107" s="1311"/>
      <c r="BK107" s="453" t="str">
        <f>G106</f>
        <v/>
      </c>
    </row>
    <row r="108" spans="1:63" ht="15" customHeight="1">
      <c r="A108" s="1303"/>
      <c r="B108" s="1243"/>
      <c r="C108" s="1244"/>
      <c r="D108" s="1244"/>
      <c r="E108" s="1244"/>
      <c r="F108" s="1245"/>
      <c r="G108" s="1260"/>
      <c r="H108" s="1260"/>
      <c r="I108" s="1260"/>
      <c r="J108" s="1423"/>
      <c r="K108" s="1260"/>
      <c r="L108" s="1284"/>
      <c r="M108" s="1380"/>
      <c r="N108" s="1401"/>
      <c r="O108" s="1381" t="s">
        <v>2025</v>
      </c>
      <c r="P108" s="1383" t="str">
        <f>IFERROR(VLOOKUP('別紙様式2-2（４・５月分）'!AQ83,【参考】数式用!$AR$5:$AT$22,3,FALSE),"")</f>
        <v/>
      </c>
      <c r="Q108" s="1385" t="s">
        <v>2036</v>
      </c>
      <c r="R108" s="1387" t="str">
        <f>IFERROR(VLOOKUP(K106,【参考】数式用!$A$5:$AB$37,MATCH(P108,【参考】数式用!$B$4:$AB$4,0)+1,0),"")</f>
        <v/>
      </c>
      <c r="S108" s="1389" t="s">
        <v>161</v>
      </c>
      <c r="T108" s="1391"/>
      <c r="U108" s="1393" t="str">
        <f>IFERROR(VLOOKUP(K106,【参考】数式用!$A$5:$AB$37,MATCH(T108,【参考】数式用!$B$4:$AB$4,0)+1,0),"")</f>
        <v/>
      </c>
      <c r="V108" s="1395" t="s">
        <v>15</v>
      </c>
      <c r="W108" s="1397">
        <v>7</v>
      </c>
      <c r="X108" s="1371" t="s">
        <v>10</v>
      </c>
      <c r="Y108" s="1397">
        <v>4</v>
      </c>
      <c r="Z108" s="1371" t="s">
        <v>38</v>
      </c>
      <c r="AA108" s="1397">
        <v>8</v>
      </c>
      <c r="AB108" s="1371" t="s">
        <v>10</v>
      </c>
      <c r="AC108" s="1397">
        <v>3</v>
      </c>
      <c r="AD108" s="1371" t="s">
        <v>13</v>
      </c>
      <c r="AE108" s="1371" t="s">
        <v>20</v>
      </c>
      <c r="AF108" s="1371">
        <f>IF(W108&gt;=1,(AA108*12+AC108)-(W108*12+Y108)+1,"")</f>
        <v>12</v>
      </c>
      <c r="AG108" s="1367" t="s">
        <v>33</v>
      </c>
      <c r="AH108" s="1373" t="str">
        <f t="shared" ref="AH108" si="252">IFERROR(ROUNDDOWN(ROUND(L106*U108,0),0)*AF108,"")</f>
        <v/>
      </c>
      <c r="AI108" s="1375" t="str">
        <f t="shared" ref="AI108" si="253">IFERROR(ROUNDDOWN(ROUND((L106*(U108-AW106)),0),0)*AF108,"")</f>
        <v/>
      </c>
      <c r="AJ108" s="1377">
        <f>IFERROR(IF(OR(M106="",M107="",M109=""),0,ROUNDDOWN(ROUNDDOWN(ROUND(L106*VLOOKUP(K106,【参考】数式用!$A$5:$AB$37,MATCH("新加算Ⅳ",【参考】数式用!$B$4:$AB$4,0)+1,0),0),0)*AF108*0.5,0)),"")</f>
        <v>0</v>
      </c>
      <c r="AK108" s="1347" t="str">
        <f t="shared" ref="AK108" si="254">IF(T108&lt;&gt;"","新規に適用","")</f>
        <v/>
      </c>
      <c r="AL108" s="1351">
        <f>IFERROR(IF(OR(M109="ベア加算",M109=""),0, IF(OR(T106="新加算Ⅰ",T106="新加算Ⅱ",T106="新加算Ⅲ",T106="新加算Ⅳ"),0,ROUNDDOWN(ROUND(L106*VLOOKUP(K106,【参考】数式用!$A$5:$I$37,MATCH("ベア加算",【参考】数式用!$B$4:$I$4,0)+1,0),0),0)*AF108)),"")</f>
        <v>0</v>
      </c>
      <c r="AM108" s="1321" t="str">
        <f>IF(AND(T108&lt;&gt;"",AM106=""),"新規に適用",IF(AND(T108&lt;&gt;"",AM106&lt;&gt;""),"継続で適用",""))</f>
        <v/>
      </c>
      <c r="AN108" s="1321" t="str">
        <f>IF(AND(T108&lt;&gt;"",AN106=""),"新規に適用",IF(AND(T108&lt;&gt;"",AN106&lt;&gt;""),"継続で適用",""))</f>
        <v/>
      </c>
      <c r="AO108" s="1369"/>
      <c r="AP108" s="1321" t="str">
        <f>IF(AND(T108&lt;&gt;"",AP106=""),"新規に適用",IF(AND(T108&lt;&gt;"",AP106&lt;&gt;""),"継続で適用",""))</f>
        <v/>
      </c>
      <c r="AQ108" s="1325" t="str">
        <f t="shared" si="243"/>
        <v/>
      </c>
      <c r="AR108" s="1321" t="str">
        <f>IF(AND(T108&lt;&gt;"",AR106=""),"新規に適用",IF(AND(T108&lt;&gt;"",AR106&lt;&gt;""),"継続で適用",""))</f>
        <v/>
      </c>
      <c r="AS108" s="1310"/>
      <c r="AT108" s="557"/>
      <c r="AU108" s="1311" t="str">
        <f>IF(K106&lt;&gt;"","V列に色付け","")</f>
        <v/>
      </c>
      <c r="AV108" s="1312"/>
      <c r="AW108" s="1313"/>
      <c r="AX108" s="87"/>
      <c r="AY108" s="87"/>
      <c r="AZ108" s="87"/>
      <c r="BA108" s="87"/>
      <c r="BB108" s="87"/>
      <c r="BC108" s="87"/>
      <c r="BD108" s="87"/>
      <c r="BE108" s="87"/>
      <c r="BF108" s="87"/>
      <c r="BG108" s="87"/>
      <c r="BH108" s="87"/>
      <c r="BI108" s="87"/>
      <c r="BJ108" s="87"/>
      <c r="BK108" s="453" t="str">
        <f>G106</f>
        <v/>
      </c>
    </row>
    <row r="109" spans="1:63" ht="30" customHeight="1" thickBot="1">
      <c r="A109" s="1276"/>
      <c r="B109" s="1419"/>
      <c r="C109" s="1420"/>
      <c r="D109" s="1420"/>
      <c r="E109" s="1420"/>
      <c r="F109" s="1421"/>
      <c r="G109" s="1261"/>
      <c r="H109" s="1261"/>
      <c r="I109" s="1261"/>
      <c r="J109" s="1424"/>
      <c r="K109" s="1261"/>
      <c r="L109" s="1285"/>
      <c r="M109" s="556" t="str">
        <f>IF('別紙様式2-2（４・５月分）'!P85="","",'別紙様式2-2（４・５月分）'!P85)</f>
        <v/>
      </c>
      <c r="N109" s="1402"/>
      <c r="O109" s="1382"/>
      <c r="P109" s="1384"/>
      <c r="Q109" s="1386"/>
      <c r="R109" s="1388"/>
      <c r="S109" s="1390"/>
      <c r="T109" s="1392"/>
      <c r="U109" s="1394"/>
      <c r="V109" s="1396"/>
      <c r="W109" s="1398"/>
      <c r="X109" s="1372"/>
      <c r="Y109" s="1398"/>
      <c r="Z109" s="1372"/>
      <c r="AA109" s="1398"/>
      <c r="AB109" s="1372"/>
      <c r="AC109" s="1398"/>
      <c r="AD109" s="1372"/>
      <c r="AE109" s="1372"/>
      <c r="AF109" s="1372"/>
      <c r="AG109" s="1368"/>
      <c r="AH109" s="1374"/>
      <c r="AI109" s="1376"/>
      <c r="AJ109" s="1378"/>
      <c r="AK109" s="1348"/>
      <c r="AL109" s="1352"/>
      <c r="AM109" s="1322"/>
      <c r="AN109" s="1322"/>
      <c r="AO109" s="1370"/>
      <c r="AP109" s="1322"/>
      <c r="AQ109" s="1326"/>
      <c r="AR109" s="1322"/>
      <c r="AS109" s="491" t="str">
        <f t="shared" ref="AS109" si="255">IF(AU106="","",IF(OR(T106="",AND(M109="ベア加算なし",OR(T106="新加算Ⅰ",T106="新加算Ⅱ",T106="新加算Ⅲ",T106="新加算Ⅳ"),AM106=""),AND(OR(T106="新加算Ⅰ",T106="新加算Ⅱ",T106="新加算Ⅲ",T106="新加算Ⅳ",T106="新加算Ⅴ（１）",T106="新加算Ⅴ（２）",T106="新加算Ⅴ（３）",T106="新加算Ⅴ（４）",T106="新加算Ⅴ（５）",T106="新加算Ⅴ（６）",T106="新加算Ⅴ（８）",T106="新加算Ⅴ（11）"),AN106=""),AND(OR(T106="新加算Ⅴ（７）",T106="新加算Ⅴ（９）",T106="新加算Ⅴ（10）",T106="新加算Ⅴ（12）",T106="新加算Ⅴ（13）",T106="新加算Ⅴ（14）"),AO106=""),AND(OR(T106="新加算Ⅰ",T106="新加算Ⅱ",T106="新加算Ⅲ",T106="新加算Ⅴ（１）",T106="新加算Ⅴ（３）",T106="新加算Ⅴ（８）"),AP106=""),AND(OR(T106="新加算Ⅰ",T106="新加算Ⅱ",T106="新加算Ⅴ（１）",T106="新加算Ⅴ（２）",T106="新加算Ⅴ（３）",T106="新加算Ⅴ（４）",T106="新加算Ⅴ（５）",T106="新加算Ⅴ（６）",T106="新加算Ⅴ（７）",T106="新加算Ⅴ（９）",T106="新加算Ⅴ（10）",T106="新加算Ⅴ（12）"),AQ106=""),AND(OR(T106="新加算Ⅰ",T106="新加算Ⅴ（１）",T106="新加算Ⅴ（２）",T106="新加算Ⅴ（５）",T106="新加算Ⅴ（７）",T106="新加算Ⅴ（10）"),AR106="")),"！記入が必要な欄（ピンク色のセル）に空欄があります。空欄を埋めてください。",""))</f>
        <v/>
      </c>
      <c r="AT109" s="557"/>
      <c r="AU109" s="1311"/>
      <c r="AV109" s="558" t="str">
        <f>IF('別紙様式2-2（４・５月分）'!N85="","",'別紙様式2-2（４・５月分）'!N85)</f>
        <v/>
      </c>
      <c r="AW109" s="1313"/>
      <c r="AX109" s="87"/>
      <c r="AY109" s="87"/>
      <c r="AZ109" s="87"/>
      <c r="BA109" s="87"/>
      <c r="BB109" s="87"/>
      <c r="BC109" s="87"/>
      <c r="BD109" s="87"/>
      <c r="BE109" s="87"/>
      <c r="BF109" s="87"/>
      <c r="BG109" s="87"/>
      <c r="BH109" s="87"/>
      <c r="BI109" s="87"/>
      <c r="BJ109" s="87"/>
      <c r="BK109" s="453" t="str">
        <f>G106</f>
        <v/>
      </c>
    </row>
    <row r="110" spans="1:63" ht="30" customHeight="1">
      <c r="A110" s="1274">
        <v>25</v>
      </c>
      <c r="B110" s="1243" t="str">
        <f>IF(基本情報入力シート!C78="","",基本情報入力シート!C78)</f>
        <v/>
      </c>
      <c r="C110" s="1244"/>
      <c r="D110" s="1244"/>
      <c r="E110" s="1244"/>
      <c r="F110" s="1245"/>
      <c r="G110" s="1260" t="str">
        <f>IF(基本情報入力シート!M78="","",基本情報入力シート!M78)</f>
        <v/>
      </c>
      <c r="H110" s="1260" t="str">
        <f>IF(基本情報入力シート!R78="","",基本情報入力シート!R78)</f>
        <v/>
      </c>
      <c r="I110" s="1260" t="str">
        <f>IF(基本情報入力シート!W78="","",基本情報入力シート!W78)</f>
        <v/>
      </c>
      <c r="J110" s="1423" t="str">
        <f>IF(基本情報入力シート!X78="","",基本情報入力シート!X78)</f>
        <v/>
      </c>
      <c r="K110" s="1260" t="str">
        <f>IF(基本情報入力シート!Y78="","",基本情報入力シート!Y78)</f>
        <v/>
      </c>
      <c r="L110" s="1284" t="str">
        <f>IF(基本情報入力シート!AB78="","",基本情報入力シート!AB78)</f>
        <v/>
      </c>
      <c r="M110" s="553" t="str">
        <f>IF('別紙様式2-2（４・５月分）'!P86="","",'別紙様式2-2（４・５月分）'!P86)</f>
        <v/>
      </c>
      <c r="N110" s="1399" t="str">
        <f>IF(SUM('別紙様式2-2（４・５月分）'!Q86:Q88)=0,"",SUM('別紙様式2-2（４・５月分）'!Q86:Q88))</f>
        <v/>
      </c>
      <c r="O110" s="1403" t="str">
        <f>IFERROR(VLOOKUP('別紙様式2-2（４・５月分）'!AQ86,【参考】数式用!$AR$5:$AS$22,2,FALSE),"")</f>
        <v/>
      </c>
      <c r="P110" s="1404"/>
      <c r="Q110" s="1405"/>
      <c r="R110" s="1409" t="str">
        <f>IFERROR(VLOOKUP(K110,【参考】数式用!$A$5:$AB$37,MATCH(O110,【参考】数式用!$B$4:$AB$4,0)+1,0),"")</f>
        <v/>
      </c>
      <c r="S110" s="1411" t="s">
        <v>2021</v>
      </c>
      <c r="T110" s="1413"/>
      <c r="U110" s="1415" t="str">
        <f>IFERROR(VLOOKUP(K110,【参考】数式用!$A$5:$AB$37,MATCH(T110,【参考】数式用!$B$4:$AB$4,0)+1,0),"")</f>
        <v/>
      </c>
      <c r="V110" s="1417" t="s">
        <v>15</v>
      </c>
      <c r="W110" s="1355">
        <v>6</v>
      </c>
      <c r="X110" s="1357" t="s">
        <v>10</v>
      </c>
      <c r="Y110" s="1355">
        <v>6</v>
      </c>
      <c r="Z110" s="1357" t="s">
        <v>38</v>
      </c>
      <c r="AA110" s="1355">
        <v>7</v>
      </c>
      <c r="AB110" s="1357" t="s">
        <v>10</v>
      </c>
      <c r="AC110" s="1355">
        <v>3</v>
      </c>
      <c r="AD110" s="1357" t="s">
        <v>13</v>
      </c>
      <c r="AE110" s="1357" t="s">
        <v>20</v>
      </c>
      <c r="AF110" s="1357">
        <f>IF(W110&gt;=1,(AA110*12+AC110)-(W110*12+Y110)+1,"")</f>
        <v>10</v>
      </c>
      <c r="AG110" s="1359" t="s">
        <v>33</v>
      </c>
      <c r="AH110" s="1361" t="str">
        <f t="shared" ref="AH110" si="256">IFERROR(ROUNDDOWN(ROUND(L110*U110,0),0)*AF110,"")</f>
        <v/>
      </c>
      <c r="AI110" s="1363" t="str">
        <f t="shared" ref="AI110" si="257">IFERROR(ROUNDDOWN(ROUND((L110*(U110-AW110)),0),0)*AF110,"")</f>
        <v/>
      </c>
      <c r="AJ110" s="1365">
        <f>IFERROR(IF(OR(M110="",M111="",M113=""),0,ROUNDDOWN(ROUNDDOWN(ROUND(L110*VLOOKUP(K110,【参考】数式用!$A$5:$AB$37,MATCH("新加算Ⅳ",【参考】数式用!$B$4:$AB$4,0)+1,0),0),0)*AF110*0.5,0)),"")</f>
        <v>0</v>
      </c>
      <c r="AK110" s="1349"/>
      <c r="AL110" s="1353">
        <f>IFERROR(IF(OR(M113="ベア加算",M113=""),0, IF(OR(T110="新加算Ⅰ",T110="新加算Ⅱ",T110="新加算Ⅲ",T110="新加算Ⅳ"),ROUNDDOWN(ROUND(L110*VLOOKUP(K110,【参考】数式用!$A$5:$I$37,MATCH("ベア加算",【参考】数式用!$B$4:$I$4,0)+1,0),0),0)*AF110,0)),"")</f>
        <v>0</v>
      </c>
      <c r="AM110" s="1339"/>
      <c r="AN110" s="1345"/>
      <c r="AO110" s="1341"/>
      <c r="AP110" s="1341"/>
      <c r="AQ110" s="1343"/>
      <c r="AR110" s="1323"/>
      <c r="AS110" s="466" t="str">
        <f t="shared" ref="AS110" si="258">IF(AU110="","",IF(U110&lt;N110,"！加算の要件上は問題ありませんが、令和６年４・５月と比較して令和６年６月に加算率が下がる計画になっています。",""))</f>
        <v/>
      </c>
      <c r="AT110" s="557"/>
      <c r="AU110" s="1311" t="str">
        <f>IF(K110&lt;&gt;"","V列に色付け","")</f>
        <v/>
      </c>
      <c r="AV110" s="558" t="str">
        <f>IF('別紙様式2-2（４・５月分）'!N86="","",'別紙様式2-2（４・５月分）'!N86)</f>
        <v/>
      </c>
      <c r="AW110" s="1313" t="str">
        <f>IF(SUM('別紙様式2-2（４・５月分）'!O86:O88)=0,"",SUM('別紙様式2-2（４・５月分）'!O86:O88))</f>
        <v/>
      </c>
      <c r="AX110" s="1314" t="str">
        <f>IFERROR(VLOOKUP(K110,【参考】数式用!$AH$2:$AI$34,2,FALSE),"")</f>
        <v/>
      </c>
      <c r="AY110" s="1230" t="s">
        <v>1959</v>
      </c>
      <c r="AZ110" s="1230" t="s">
        <v>1960</v>
      </c>
      <c r="BA110" s="1230" t="s">
        <v>1961</v>
      </c>
      <c r="BB110" s="1230" t="s">
        <v>1962</v>
      </c>
      <c r="BC110" s="1230" t="str">
        <f>IF(AND(O110&lt;&gt;"新加算Ⅰ",O110&lt;&gt;"新加算Ⅱ",O110&lt;&gt;"新加算Ⅲ",O110&lt;&gt;"新加算Ⅳ"),O110,IF(P112&lt;&gt;"",P112,""))</f>
        <v/>
      </c>
      <c r="BD110" s="1230"/>
      <c r="BE110" s="1230" t="str">
        <f t="shared" ref="BE110" si="259">IF(AL110&lt;&gt;0,IF(AM110="○","入力済","未入力"),"")</f>
        <v/>
      </c>
      <c r="BF110" s="1230" t="str">
        <f>IF(OR(T110="新加算Ⅰ",T110="新加算Ⅱ",T110="新加算Ⅲ",T110="新加算Ⅳ",T110="新加算Ⅴ（１）",T110="新加算Ⅴ（２）",T110="新加算Ⅴ（３）",T110="新加算ⅠⅤ（４）",T110="新加算Ⅴ（５）",T110="新加算Ⅴ（６）",T110="新加算Ⅴ（８）",T110="新加算Ⅴ（11）"),IF(OR(AN110="○",AN110="令和６年度中に満たす"),"入力済","未入力"),"")</f>
        <v/>
      </c>
      <c r="BG110" s="1230" t="str">
        <f>IF(OR(T110="新加算Ⅴ（７）",T110="新加算Ⅴ（９）",T110="新加算Ⅴ（10）",T110="新加算Ⅴ（12）",T110="新加算Ⅴ（13）",T110="新加算Ⅴ（14）"),IF(OR(AO110="○",AO110="令和６年度中に満たす"),"入力済","未入力"),"")</f>
        <v/>
      </c>
      <c r="BH110" s="1331" t="str">
        <f t="shared" ref="BH110" si="260">IF(OR(T110="新加算Ⅰ",T110="新加算Ⅱ",T110="新加算Ⅲ",T110="新加算Ⅴ（１）",T110="新加算Ⅴ（３）",T110="新加算Ⅴ（８）"),IF(OR(AP110="○",AP110="令和６年度中に満たす"),"入力済","未入力"),"")</f>
        <v/>
      </c>
      <c r="BI110" s="1333" t="str">
        <f t="shared" ref="BI110" si="261">IF(OR(T110="新加算Ⅰ",T110="新加算Ⅱ",T110="新加算Ⅴ（１）",T110="新加算Ⅴ（２）",T110="新加算Ⅴ（３）",T110="新加算Ⅴ（４）",T110="新加算Ⅴ（５）",T110="新加算Ⅴ（６）",T110="新加算Ⅴ（７）",T110="新加算Ⅴ（９）",T110="新加算Ⅴ（10）",T110="新加算Ⅴ（12）"),1,"")</f>
        <v/>
      </c>
      <c r="BJ110" s="1311" t="str">
        <f>IF(OR(T110="新加算Ⅰ",T110="新加算Ⅴ（１）",T110="新加算Ⅴ（２）",T110="新加算Ⅴ（５）",T110="新加算Ⅴ（７）",T110="新加算Ⅴ（10）"),IF(AR110="","未入力","入力済"),"")</f>
        <v/>
      </c>
      <c r="BK110" s="453" t="str">
        <f>G110</f>
        <v/>
      </c>
    </row>
    <row r="111" spans="1:63" ht="15" customHeight="1">
      <c r="A111" s="1275"/>
      <c r="B111" s="1243"/>
      <c r="C111" s="1244"/>
      <c r="D111" s="1244"/>
      <c r="E111" s="1244"/>
      <c r="F111" s="1245"/>
      <c r="G111" s="1260"/>
      <c r="H111" s="1260"/>
      <c r="I111" s="1260"/>
      <c r="J111" s="1423"/>
      <c r="K111" s="1260"/>
      <c r="L111" s="1284"/>
      <c r="M111" s="1379" t="str">
        <f>IF('別紙様式2-2（４・５月分）'!P87="","",'別紙様式2-2（４・５月分）'!P87)</f>
        <v/>
      </c>
      <c r="N111" s="1400"/>
      <c r="O111" s="1406"/>
      <c r="P111" s="1407"/>
      <c r="Q111" s="1408"/>
      <c r="R111" s="1410"/>
      <c r="S111" s="1412"/>
      <c r="T111" s="1414"/>
      <c r="U111" s="1416"/>
      <c r="V111" s="1418"/>
      <c r="W111" s="1356"/>
      <c r="X111" s="1358"/>
      <c r="Y111" s="1356"/>
      <c r="Z111" s="1358"/>
      <c r="AA111" s="1356"/>
      <c r="AB111" s="1358"/>
      <c r="AC111" s="1356"/>
      <c r="AD111" s="1358"/>
      <c r="AE111" s="1358"/>
      <c r="AF111" s="1358"/>
      <c r="AG111" s="1360"/>
      <c r="AH111" s="1362"/>
      <c r="AI111" s="1364"/>
      <c r="AJ111" s="1366"/>
      <c r="AK111" s="1350"/>
      <c r="AL111" s="1354"/>
      <c r="AM111" s="1340"/>
      <c r="AN111" s="1346"/>
      <c r="AO111" s="1342"/>
      <c r="AP111" s="1342"/>
      <c r="AQ111" s="1344"/>
      <c r="AR111" s="1324"/>
      <c r="AS111" s="1310" t="str">
        <f t="shared" ref="AS111" si="262">IF(AU110="","",IF(AF110&gt;10,"！令和６年度の新加算の「算定対象月」が10か月を超えています。標準的な「算定対象月」は令和６年６月から令和７年３月です。",IF(OR(AA110&lt;&gt;7,AC110&lt;&gt;3),"！算定期間の終わりが令和７年３月になっていません。区分変更を行う場合は、別紙様式2-4に記入してください。","")))</f>
        <v/>
      </c>
      <c r="AT111" s="557"/>
      <c r="AU111" s="1311"/>
      <c r="AV111" s="1312" t="str">
        <f>IF('別紙様式2-2（４・５月分）'!N87="","",'別紙様式2-2（４・５月分）'!N87)</f>
        <v/>
      </c>
      <c r="AW111" s="1313"/>
      <c r="AX111" s="1314"/>
      <c r="AY111" s="1230"/>
      <c r="AZ111" s="1230"/>
      <c r="BA111" s="1230"/>
      <c r="BB111" s="1230"/>
      <c r="BC111" s="1230"/>
      <c r="BD111" s="1230"/>
      <c r="BE111" s="1230"/>
      <c r="BF111" s="1230"/>
      <c r="BG111" s="1230"/>
      <c r="BH111" s="1332"/>
      <c r="BI111" s="1334"/>
      <c r="BJ111" s="1311"/>
      <c r="BK111" s="453" t="str">
        <f>G110</f>
        <v/>
      </c>
    </row>
    <row r="112" spans="1:63" ht="15" customHeight="1">
      <c r="A112" s="1303"/>
      <c r="B112" s="1243"/>
      <c r="C112" s="1244"/>
      <c r="D112" s="1244"/>
      <c r="E112" s="1244"/>
      <c r="F112" s="1245"/>
      <c r="G112" s="1260"/>
      <c r="H112" s="1260"/>
      <c r="I112" s="1260"/>
      <c r="J112" s="1423"/>
      <c r="K112" s="1260"/>
      <c r="L112" s="1284"/>
      <c r="M112" s="1380"/>
      <c r="N112" s="1401"/>
      <c r="O112" s="1381" t="s">
        <v>2025</v>
      </c>
      <c r="P112" s="1383" t="str">
        <f>IFERROR(VLOOKUP('別紙様式2-2（４・５月分）'!AQ86,【参考】数式用!$AR$5:$AT$22,3,FALSE),"")</f>
        <v/>
      </c>
      <c r="Q112" s="1385" t="s">
        <v>2036</v>
      </c>
      <c r="R112" s="1387" t="str">
        <f>IFERROR(VLOOKUP(K110,【参考】数式用!$A$5:$AB$37,MATCH(P112,【参考】数式用!$B$4:$AB$4,0)+1,0),"")</f>
        <v/>
      </c>
      <c r="S112" s="1389" t="s">
        <v>161</v>
      </c>
      <c r="T112" s="1391"/>
      <c r="U112" s="1393" t="str">
        <f>IFERROR(VLOOKUP(K110,【参考】数式用!$A$5:$AB$37,MATCH(T112,【参考】数式用!$B$4:$AB$4,0)+1,0),"")</f>
        <v/>
      </c>
      <c r="V112" s="1395" t="s">
        <v>15</v>
      </c>
      <c r="W112" s="1397">
        <v>7</v>
      </c>
      <c r="X112" s="1371" t="s">
        <v>10</v>
      </c>
      <c r="Y112" s="1397">
        <v>4</v>
      </c>
      <c r="Z112" s="1371" t="s">
        <v>38</v>
      </c>
      <c r="AA112" s="1397">
        <v>8</v>
      </c>
      <c r="AB112" s="1371" t="s">
        <v>10</v>
      </c>
      <c r="AC112" s="1397">
        <v>3</v>
      </c>
      <c r="AD112" s="1371" t="s">
        <v>13</v>
      </c>
      <c r="AE112" s="1371" t="s">
        <v>20</v>
      </c>
      <c r="AF112" s="1371">
        <f>IF(W112&gt;=1,(AA112*12+AC112)-(W112*12+Y112)+1,"")</f>
        <v>12</v>
      </c>
      <c r="AG112" s="1367" t="s">
        <v>33</v>
      </c>
      <c r="AH112" s="1373" t="str">
        <f t="shared" ref="AH112" si="263">IFERROR(ROUNDDOWN(ROUND(L110*U112,0),0)*AF112,"")</f>
        <v/>
      </c>
      <c r="AI112" s="1375" t="str">
        <f t="shared" ref="AI112" si="264">IFERROR(ROUNDDOWN(ROUND((L110*(U112-AW110)),0),0)*AF112,"")</f>
        <v/>
      </c>
      <c r="AJ112" s="1377">
        <f>IFERROR(IF(OR(M110="",M111="",M113=""),0,ROUNDDOWN(ROUNDDOWN(ROUND(L110*VLOOKUP(K110,【参考】数式用!$A$5:$AB$37,MATCH("新加算Ⅳ",【参考】数式用!$B$4:$AB$4,0)+1,0),0),0)*AF112*0.5,0)),"")</f>
        <v>0</v>
      </c>
      <c r="AK112" s="1347" t="str">
        <f t="shared" ref="AK112" si="265">IF(T112&lt;&gt;"","新規に適用","")</f>
        <v/>
      </c>
      <c r="AL112" s="1351">
        <f>IFERROR(IF(OR(M113="ベア加算",M113=""),0, IF(OR(T110="新加算Ⅰ",T110="新加算Ⅱ",T110="新加算Ⅲ",T110="新加算Ⅳ"),0,ROUNDDOWN(ROUND(L110*VLOOKUP(K110,【参考】数式用!$A$5:$I$37,MATCH("ベア加算",【参考】数式用!$B$4:$I$4,0)+1,0),0),0)*AF112)),"")</f>
        <v>0</v>
      </c>
      <c r="AM112" s="1321" t="str">
        <f>IF(AND(T112&lt;&gt;"",AM110=""),"新規に適用",IF(AND(T112&lt;&gt;"",AM110&lt;&gt;""),"継続で適用",""))</f>
        <v/>
      </c>
      <c r="AN112" s="1321" t="str">
        <f>IF(AND(T112&lt;&gt;"",AN110=""),"新規に適用",IF(AND(T112&lt;&gt;"",AN110&lt;&gt;""),"継続で適用",""))</f>
        <v/>
      </c>
      <c r="AO112" s="1369"/>
      <c r="AP112" s="1321" t="str">
        <f>IF(AND(T112&lt;&gt;"",AP110=""),"新規に適用",IF(AND(T112&lt;&gt;"",AP110&lt;&gt;""),"継続で適用",""))</f>
        <v/>
      </c>
      <c r="AQ112" s="1325" t="str">
        <f t="shared" si="243"/>
        <v/>
      </c>
      <c r="AR112" s="1321" t="str">
        <f>IF(AND(T112&lt;&gt;"",AR110=""),"新規に適用",IF(AND(T112&lt;&gt;"",AR110&lt;&gt;""),"継続で適用",""))</f>
        <v/>
      </c>
      <c r="AS112" s="1310"/>
      <c r="AT112" s="557"/>
      <c r="AU112" s="1311" t="str">
        <f>IF(K110&lt;&gt;"","V列に色付け","")</f>
        <v/>
      </c>
      <c r="AV112" s="1312"/>
      <c r="AW112" s="1313"/>
      <c r="AX112" s="87"/>
      <c r="AY112" s="87"/>
      <c r="AZ112" s="87"/>
      <c r="BA112" s="87"/>
      <c r="BB112" s="87"/>
      <c r="BC112" s="87"/>
      <c r="BD112" s="87"/>
      <c r="BE112" s="87"/>
      <c r="BF112" s="87"/>
      <c r="BG112" s="87"/>
      <c r="BH112" s="87"/>
      <c r="BI112" s="87"/>
      <c r="BJ112" s="87"/>
      <c r="BK112" s="453" t="str">
        <f>G110</f>
        <v/>
      </c>
    </row>
    <row r="113" spans="1:63" ht="30" customHeight="1" thickBot="1">
      <c r="A113" s="1276"/>
      <c r="B113" s="1419"/>
      <c r="C113" s="1420"/>
      <c r="D113" s="1420"/>
      <c r="E113" s="1420"/>
      <c r="F113" s="1421"/>
      <c r="G113" s="1261"/>
      <c r="H113" s="1261"/>
      <c r="I113" s="1261"/>
      <c r="J113" s="1424"/>
      <c r="K113" s="1261"/>
      <c r="L113" s="1285"/>
      <c r="M113" s="556" t="str">
        <f>IF('別紙様式2-2（４・５月分）'!P88="","",'別紙様式2-2（４・５月分）'!P88)</f>
        <v/>
      </c>
      <c r="N113" s="1402"/>
      <c r="O113" s="1382"/>
      <c r="P113" s="1384"/>
      <c r="Q113" s="1386"/>
      <c r="R113" s="1388"/>
      <c r="S113" s="1390"/>
      <c r="T113" s="1392"/>
      <c r="U113" s="1394"/>
      <c r="V113" s="1396"/>
      <c r="W113" s="1398"/>
      <c r="X113" s="1372"/>
      <c r="Y113" s="1398"/>
      <c r="Z113" s="1372"/>
      <c r="AA113" s="1398"/>
      <c r="AB113" s="1372"/>
      <c r="AC113" s="1398"/>
      <c r="AD113" s="1372"/>
      <c r="AE113" s="1372"/>
      <c r="AF113" s="1372"/>
      <c r="AG113" s="1368"/>
      <c r="AH113" s="1374"/>
      <c r="AI113" s="1376"/>
      <c r="AJ113" s="1378"/>
      <c r="AK113" s="1348"/>
      <c r="AL113" s="1352"/>
      <c r="AM113" s="1322"/>
      <c r="AN113" s="1322"/>
      <c r="AO113" s="1370"/>
      <c r="AP113" s="1322"/>
      <c r="AQ113" s="1326"/>
      <c r="AR113" s="1322"/>
      <c r="AS113" s="491" t="str">
        <f t="shared" ref="AS113" si="266">IF(AU110="","",IF(OR(T110="",AND(M113="ベア加算なし",OR(T110="新加算Ⅰ",T110="新加算Ⅱ",T110="新加算Ⅲ",T110="新加算Ⅳ"),AM110=""),AND(OR(T110="新加算Ⅰ",T110="新加算Ⅱ",T110="新加算Ⅲ",T110="新加算Ⅳ",T110="新加算Ⅴ（１）",T110="新加算Ⅴ（２）",T110="新加算Ⅴ（３）",T110="新加算Ⅴ（４）",T110="新加算Ⅴ（５）",T110="新加算Ⅴ（６）",T110="新加算Ⅴ（８）",T110="新加算Ⅴ（11）"),AN110=""),AND(OR(T110="新加算Ⅴ（７）",T110="新加算Ⅴ（９）",T110="新加算Ⅴ（10）",T110="新加算Ⅴ（12）",T110="新加算Ⅴ（13）",T110="新加算Ⅴ（14）"),AO110=""),AND(OR(T110="新加算Ⅰ",T110="新加算Ⅱ",T110="新加算Ⅲ",T110="新加算Ⅴ（１）",T110="新加算Ⅴ（３）",T110="新加算Ⅴ（８）"),AP110=""),AND(OR(T110="新加算Ⅰ",T110="新加算Ⅱ",T110="新加算Ⅴ（１）",T110="新加算Ⅴ（２）",T110="新加算Ⅴ（３）",T110="新加算Ⅴ（４）",T110="新加算Ⅴ（５）",T110="新加算Ⅴ（６）",T110="新加算Ⅴ（７）",T110="新加算Ⅴ（９）",T110="新加算Ⅴ（10）",T110="新加算Ⅴ（12）"),AQ110=""),AND(OR(T110="新加算Ⅰ",T110="新加算Ⅴ（１）",T110="新加算Ⅴ（２）",T110="新加算Ⅴ（５）",T110="新加算Ⅴ（７）",T110="新加算Ⅴ（10）"),AR110="")),"！記入が必要な欄（ピンク色のセル）に空欄があります。空欄を埋めてください。",""))</f>
        <v/>
      </c>
      <c r="AT113" s="557"/>
      <c r="AU113" s="1311"/>
      <c r="AV113" s="558" t="str">
        <f>IF('別紙様式2-2（４・５月分）'!N88="","",'別紙様式2-2（４・５月分）'!N88)</f>
        <v/>
      </c>
      <c r="AW113" s="1313"/>
      <c r="AX113" s="87"/>
      <c r="AY113" s="87"/>
      <c r="AZ113" s="87"/>
      <c r="BA113" s="87"/>
      <c r="BB113" s="87"/>
      <c r="BC113" s="87"/>
      <c r="BD113" s="87"/>
      <c r="BE113" s="87"/>
      <c r="BF113" s="87"/>
      <c r="BG113" s="87"/>
      <c r="BH113" s="87"/>
      <c r="BI113" s="87"/>
      <c r="BJ113" s="87"/>
      <c r="BK113" s="453" t="str">
        <f>G110</f>
        <v/>
      </c>
    </row>
    <row r="114" spans="1:63" ht="30" customHeight="1">
      <c r="A114" s="1301">
        <v>26</v>
      </c>
      <c r="B114" s="1240" t="str">
        <f>IF(基本情報入力シート!C79="","",基本情報入力シート!C79)</f>
        <v/>
      </c>
      <c r="C114" s="1241"/>
      <c r="D114" s="1241"/>
      <c r="E114" s="1241"/>
      <c r="F114" s="1242"/>
      <c r="G114" s="1259" t="str">
        <f>IF(基本情報入力シート!M79="","",基本情報入力シート!M79)</f>
        <v/>
      </c>
      <c r="H114" s="1259" t="str">
        <f>IF(基本情報入力シート!R79="","",基本情報入力シート!R79)</f>
        <v/>
      </c>
      <c r="I114" s="1259" t="str">
        <f>IF(基本情報入力シート!W79="","",基本情報入力シート!W79)</f>
        <v/>
      </c>
      <c r="J114" s="1422" t="str">
        <f>IF(基本情報入力シート!X79="","",基本情報入力シート!X79)</f>
        <v/>
      </c>
      <c r="K114" s="1259" t="str">
        <f>IF(基本情報入力シート!Y79="","",基本情報入力シート!Y79)</f>
        <v/>
      </c>
      <c r="L114" s="1283" t="str">
        <f>IF(基本情報入力シート!AB79="","",基本情報入力シート!AB79)</f>
        <v/>
      </c>
      <c r="M114" s="553" t="str">
        <f>IF('別紙様式2-2（４・５月分）'!P89="","",'別紙様式2-2（４・５月分）'!P89)</f>
        <v/>
      </c>
      <c r="N114" s="1399" t="str">
        <f>IF(SUM('別紙様式2-2（４・５月分）'!Q89:Q91)=0,"",SUM('別紙様式2-2（４・５月分）'!Q89:Q91))</f>
        <v/>
      </c>
      <c r="O114" s="1403" t="str">
        <f>IFERROR(VLOOKUP('別紙様式2-2（４・５月分）'!AQ89,【参考】数式用!$AR$5:$AS$22,2,FALSE),"")</f>
        <v/>
      </c>
      <c r="P114" s="1404"/>
      <c r="Q114" s="1405"/>
      <c r="R114" s="1409" t="str">
        <f>IFERROR(VLOOKUP(K114,【参考】数式用!$A$5:$AB$37,MATCH(O114,【参考】数式用!$B$4:$AB$4,0)+1,0),"")</f>
        <v/>
      </c>
      <c r="S114" s="1411" t="s">
        <v>2021</v>
      </c>
      <c r="T114" s="1413"/>
      <c r="U114" s="1415" t="str">
        <f>IFERROR(VLOOKUP(K114,【参考】数式用!$A$5:$AB$37,MATCH(T114,【参考】数式用!$B$4:$AB$4,0)+1,0),"")</f>
        <v/>
      </c>
      <c r="V114" s="1417" t="s">
        <v>15</v>
      </c>
      <c r="W114" s="1355">
        <v>6</v>
      </c>
      <c r="X114" s="1357" t="s">
        <v>10</v>
      </c>
      <c r="Y114" s="1355">
        <v>6</v>
      </c>
      <c r="Z114" s="1357" t="s">
        <v>38</v>
      </c>
      <c r="AA114" s="1355">
        <v>7</v>
      </c>
      <c r="AB114" s="1357" t="s">
        <v>10</v>
      </c>
      <c r="AC114" s="1355">
        <v>3</v>
      </c>
      <c r="AD114" s="1357" t="s">
        <v>13</v>
      </c>
      <c r="AE114" s="1357" t="s">
        <v>20</v>
      </c>
      <c r="AF114" s="1357">
        <f>IF(W114&gt;=1,(AA114*12+AC114)-(W114*12+Y114)+1,"")</f>
        <v>10</v>
      </c>
      <c r="AG114" s="1359" t="s">
        <v>33</v>
      </c>
      <c r="AH114" s="1361" t="str">
        <f t="shared" ref="AH114" si="267">IFERROR(ROUNDDOWN(ROUND(L114*U114,0),0)*AF114,"")</f>
        <v/>
      </c>
      <c r="AI114" s="1363" t="str">
        <f t="shared" ref="AI114" si="268">IFERROR(ROUNDDOWN(ROUND((L114*(U114-AW114)),0),0)*AF114,"")</f>
        <v/>
      </c>
      <c r="AJ114" s="1365">
        <f>IFERROR(IF(OR(M114="",M115="",M117=""),0,ROUNDDOWN(ROUNDDOWN(ROUND(L114*VLOOKUP(K114,【参考】数式用!$A$5:$AB$37,MATCH("新加算Ⅳ",【参考】数式用!$B$4:$AB$4,0)+1,0),0),0)*AF114*0.5,0)),"")</f>
        <v>0</v>
      </c>
      <c r="AK114" s="1349"/>
      <c r="AL114" s="1353">
        <f>IFERROR(IF(OR(M117="ベア加算",M117=""),0, IF(OR(T114="新加算Ⅰ",T114="新加算Ⅱ",T114="新加算Ⅲ",T114="新加算Ⅳ"),ROUNDDOWN(ROUND(L114*VLOOKUP(K114,【参考】数式用!$A$5:$I$37,MATCH("ベア加算",【参考】数式用!$B$4:$I$4,0)+1,0),0),0)*AF114,0)),"")</f>
        <v>0</v>
      </c>
      <c r="AM114" s="1339"/>
      <c r="AN114" s="1345"/>
      <c r="AO114" s="1341"/>
      <c r="AP114" s="1341"/>
      <c r="AQ114" s="1343"/>
      <c r="AR114" s="1323"/>
      <c r="AS114" s="466" t="str">
        <f t="shared" ref="AS114" si="269">IF(AU114="","",IF(U114&lt;N114,"！加算の要件上は問題ありませんが、令和６年４・５月と比較して令和６年６月に加算率が下がる計画になっています。",""))</f>
        <v/>
      </c>
      <c r="AT114" s="557"/>
      <c r="AU114" s="1311" t="str">
        <f>IF(K114&lt;&gt;"","V列に色付け","")</f>
        <v/>
      </c>
      <c r="AV114" s="558" t="str">
        <f>IF('別紙様式2-2（４・５月分）'!N89="","",'別紙様式2-2（４・５月分）'!N89)</f>
        <v/>
      </c>
      <c r="AW114" s="1313" t="str">
        <f>IF(SUM('別紙様式2-2（４・５月分）'!O89:O91)=0,"",SUM('別紙様式2-2（４・５月分）'!O89:O91))</f>
        <v/>
      </c>
      <c r="AX114" s="1314" t="str">
        <f>IFERROR(VLOOKUP(K114,【参考】数式用!$AH$2:$AI$34,2,FALSE),"")</f>
        <v/>
      </c>
      <c r="AY114" s="1230" t="s">
        <v>1959</v>
      </c>
      <c r="AZ114" s="1230" t="s">
        <v>1960</v>
      </c>
      <c r="BA114" s="1230" t="s">
        <v>1961</v>
      </c>
      <c r="BB114" s="1230" t="s">
        <v>1962</v>
      </c>
      <c r="BC114" s="1230" t="str">
        <f>IF(AND(O114&lt;&gt;"新加算Ⅰ",O114&lt;&gt;"新加算Ⅱ",O114&lt;&gt;"新加算Ⅲ",O114&lt;&gt;"新加算Ⅳ"),O114,IF(P116&lt;&gt;"",P116,""))</f>
        <v/>
      </c>
      <c r="BD114" s="1230"/>
      <c r="BE114" s="1230" t="str">
        <f t="shared" ref="BE114" si="270">IF(AL114&lt;&gt;0,IF(AM114="○","入力済","未入力"),"")</f>
        <v/>
      </c>
      <c r="BF114" s="1230" t="str">
        <f>IF(OR(T114="新加算Ⅰ",T114="新加算Ⅱ",T114="新加算Ⅲ",T114="新加算Ⅳ",T114="新加算Ⅴ（１）",T114="新加算Ⅴ（２）",T114="新加算Ⅴ（３）",T114="新加算ⅠⅤ（４）",T114="新加算Ⅴ（５）",T114="新加算Ⅴ（６）",T114="新加算Ⅴ（８）",T114="新加算Ⅴ（11）"),IF(OR(AN114="○",AN114="令和６年度中に満たす"),"入力済","未入力"),"")</f>
        <v/>
      </c>
      <c r="BG114" s="1230" t="str">
        <f>IF(OR(T114="新加算Ⅴ（７）",T114="新加算Ⅴ（９）",T114="新加算Ⅴ（10）",T114="新加算Ⅴ（12）",T114="新加算Ⅴ（13）",T114="新加算Ⅴ（14）"),IF(OR(AO114="○",AO114="令和６年度中に満たす"),"入力済","未入力"),"")</f>
        <v/>
      </c>
      <c r="BH114" s="1331" t="str">
        <f t="shared" ref="BH114" si="271">IF(OR(T114="新加算Ⅰ",T114="新加算Ⅱ",T114="新加算Ⅲ",T114="新加算Ⅴ（１）",T114="新加算Ⅴ（３）",T114="新加算Ⅴ（８）"),IF(OR(AP114="○",AP114="令和６年度中に満たす"),"入力済","未入力"),"")</f>
        <v/>
      </c>
      <c r="BI114" s="1333" t="str">
        <f t="shared" ref="BI114" si="272">IF(OR(T114="新加算Ⅰ",T114="新加算Ⅱ",T114="新加算Ⅴ（１）",T114="新加算Ⅴ（２）",T114="新加算Ⅴ（３）",T114="新加算Ⅴ（４）",T114="新加算Ⅴ（５）",T114="新加算Ⅴ（６）",T114="新加算Ⅴ（７）",T114="新加算Ⅴ（９）",T114="新加算Ⅴ（10）",T114="新加算Ⅴ（12）"),1,"")</f>
        <v/>
      </c>
      <c r="BJ114" s="1311" t="str">
        <f>IF(OR(T114="新加算Ⅰ",T114="新加算Ⅴ（１）",T114="新加算Ⅴ（２）",T114="新加算Ⅴ（５）",T114="新加算Ⅴ（７）",T114="新加算Ⅴ（10）"),IF(AR114="","未入力","入力済"),"")</f>
        <v/>
      </c>
      <c r="BK114" s="453" t="str">
        <f>G114</f>
        <v/>
      </c>
    </row>
    <row r="115" spans="1:63" ht="15" customHeight="1">
      <c r="A115" s="1275"/>
      <c r="B115" s="1243"/>
      <c r="C115" s="1244"/>
      <c r="D115" s="1244"/>
      <c r="E115" s="1244"/>
      <c r="F115" s="1245"/>
      <c r="G115" s="1260"/>
      <c r="H115" s="1260"/>
      <c r="I115" s="1260"/>
      <c r="J115" s="1423"/>
      <c r="K115" s="1260"/>
      <c r="L115" s="1284"/>
      <c r="M115" s="1379" t="str">
        <f>IF('別紙様式2-2（４・５月分）'!P90="","",'別紙様式2-2（４・５月分）'!P90)</f>
        <v/>
      </c>
      <c r="N115" s="1400"/>
      <c r="O115" s="1406"/>
      <c r="P115" s="1407"/>
      <c r="Q115" s="1408"/>
      <c r="R115" s="1410"/>
      <c r="S115" s="1412"/>
      <c r="T115" s="1414"/>
      <c r="U115" s="1416"/>
      <c r="V115" s="1418"/>
      <c r="W115" s="1356"/>
      <c r="X115" s="1358"/>
      <c r="Y115" s="1356"/>
      <c r="Z115" s="1358"/>
      <c r="AA115" s="1356"/>
      <c r="AB115" s="1358"/>
      <c r="AC115" s="1356"/>
      <c r="AD115" s="1358"/>
      <c r="AE115" s="1358"/>
      <c r="AF115" s="1358"/>
      <c r="AG115" s="1360"/>
      <c r="AH115" s="1362"/>
      <c r="AI115" s="1364"/>
      <c r="AJ115" s="1366"/>
      <c r="AK115" s="1350"/>
      <c r="AL115" s="1354"/>
      <c r="AM115" s="1340"/>
      <c r="AN115" s="1346"/>
      <c r="AO115" s="1342"/>
      <c r="AP115" s="1342"/>
      <c r="AQ115" s="1344"/>
      <c r="AR115" s="1324"/>
      <c r="AS115" s="1310" t="str">
        <f t="shared" ref="AS115" si="273">IF(AU114="","",IF(AF114&gt;10,"！令和６年度の新加算の「算定対象月」が10か月を超えています。標準的な「算定対象月」は令和６年６月から令和７年３月です。",IF(OR(AA114&lt;&gt;7,AC114&lt;&gt;3),"！算定期間の終わりが令和７年３月になっていません。区分変更を行う場合は、別紙様式2-4に記入してください。","")))</f>
        <v/>
      </c>
      <c r="AT115" s="557"/>
      <c r="AU115" s="1311"/>
      <c r="AV115" s="1312" t="str">
        <f>IF('別紙様式2-2（４・５月分）'!N90="","",'別紙様式2-2（４・５月分）'!N90)</f>
        <v/>
      </c>
      <c r="AW115" s="1313"/>
      <c r="AX115" s="1314"/>
      <c r="AY115" s="1230"/>
      <c r="AZ115" s="1230"/>
      <c r="BA115" s="1230"/>
      <c r="BB115" s="1230"/>
      <c r="BC115" s="1230"/>
      <c r="BD115" s="1230"/>
      <c r="BE115" s="1230"/>
      <c r="BF115" s="1230"/>
      <c r="BG115" s="1230"/>
      <c r="BH115" s="1332"/>
      <c r="BI115" s="1334"/>
      <c r="BJ115" s="1311"/>
      <c r="BK115" s="453" t="str">
        <f>G114</f>
        <v/>
      </c>
    </row>
    <row r="116" spans="1:63" ht="15" customHeight="1">
      <c r="A116" s="1303"/>
      <c r="B116" s="1243"/>
      <c r="C116" s="1244"/>
      <c r="D116" s="1244"/>
      <c r="E116" s="1244"/>
      <c r="F116" s="1245"/>
      <c r="G116" s="1260"/>
      <c r="H116" s="1260"/>
      <c r="I116" s="1260"/>
      <c r="J116" s="1423"/>
      <c r="K116" s="1260"/>
      <c r="L116" s="1284"/>
      <c r="M116" s="1380"/>
      <c r="N116" s="1401"/>
      <c r="O116" s="1381" t="s">
        <v>2025</v>
      </c>
      <c r="P116" s="1383" t="str">
        <f>IFERROR(VLOOKUP('別紙様式2-2（４・５月分）'!AQ89,【参考】数式用!$AR$5:$AT$22,3,FALSE),"")</f>
        <v/>
      </c>
      <c r="Q116" s="1385" t="s">
        <v>2036</v>
      </c>
      <c r="R116" s="1387" t="str">
        <f>IFERROR(VLOOKUP(K114,【参考】数式用!$A$5:$AB$37,MATCH(P116,【参考】数式用!$B$4:$AB$4,0)+1,0),"")</f>
        <v/>
      </c>
      <c r="S116" s="1389" t="s">
        <v>161</v>
      </c>
      <c r="T116" s="1391"/>
      <c r="U116" s="1393" t="str">
        <f>IFERROR(VLOOKUP(K114,【参考】数式用!$A$5:$AB$37,MATCH(T116,【参考】数式用!$B$4:$AB$4,0)+1,0),"")</f>
        <v/>
      </c>
      <c r="V116" s="1395" t="s">
        <v>15</v>
      </c>
      <c r="W116" s="1397">
        <v>7</v>
      </c>
      <c r="X116" s="1371" t="s">
        <v>10</v>
      </c>
      <c r="Y116" s="1397">
        <v>4</v>
      </c>
      <c r="Z116" s="1371" t="s">
        <v>38</v>
      </c>
      <c r="AA116" s="1397">
        <v>8</v>
      </c>
      <c r="AB116" s="1371" t="s">
        <v>10</v>
      </c>
      <c r="AC116" s="1397">
        <v>3</v>
      </c>
      <c r="AD116" s="1371" t="s">
        <v>13</v>
      </c>
      <c r="AE116" s="1371" t="s">
        <v>20</v>
      </c>
      <c r="AF116" s="1371">
        <f>IF(W116&gt;=1,(AA116*12+AC116)-(W116*12+Y116)+1,"")</f>
        <v>12</v>
      </c>
      <c r="AG116" s="1367" t="s">
        <v>33</v>
      </c>
      <c r="AH116" s="1373" t="str">
        <f t="shared" ref="AH116" si="274">IFERROR(ROUNDDOWN(ROUND(L114*U116,0),0)*AF116,"")</f>
        <v/>
      </c>
      <c r="AI116" s="1375" t="str">
        <f t="shared" ref="AI116" si="275">IFERROR(ROUNDDOWN(ROUND((L114*(U116-AW114)),0),0)*AF116,"")</f>
        <v/>
      </c>
      <c r="AJ116" s="1377">
        <f>IFERROR(IF(OR(M114="",M115="",M117=""),0,ROUNDDOWN(ROUNDDOWN(ROUND(L114*VLOOKUP(K114,【参考】数式用!$A$5:$AB$37,MATCH("新加算Ⅳ",【参考】数式用!$B$4:$AB$4,0)+1,0),0),0)*AF116*0.5,0)),"")</f>
        <v>0</v>
      </c>
      <c r="AK116" s="1347" t="str">
        <f t="shared" ref="AK116" si="276">IF(T116&lt;&gt;"","新規に適用","")</f>
        <v/>
      </c>
      <c r="AL116" s="1351">
        <f>IFERROR(IF(OR(M117="ベア加算",M117=""),0, IF(OR(T114="新加算Ⅰ",T114="新加算Ⅱ",T114="新加算Ⅲ",T114="新加算Ⅳ"),0,ROUNDDOWN(ROUND(L114*VLOOKUP(K114,【参考】数式用!$A$5:$I$37,MATCH("ベア加算",【参考】数式用!$B$4:$I$4,0)+1,0),0),0)*AF116)),"")</f>
        <v>0</v>
      </c>
      <c r="AM116" s="1321" t="str">
        <f>IF(AND(T116&lt;&gt;"",AM114=""),"新規に適用",IF(AND(T116&lt;&gt;"",AM114&lt;&gt;""),"継続で適用",""))</f>
        <v/>
      </c>
      <c r="AN116" s="1321" t="str">
        <f>IF(AND(T116&lt;&gt;"",AN114=""),"新規に適用",IF(AND(T116&lt;&gt;"",AN114&lt;&gt;""),"継続で適用",""))</f>
        <v/>
      </c>
      <c r="AO116" s="1369"/>
      <c r="AP116" s="1321" t="str">
        <f>IF(AND(T116&lt;&gt;"",AP114=""),"新規に適用",IF(AND(T116&lt;&gt;"",AP114&lt;&gt;""),"継続で適用",""))</f>
        <v/>
      </c>
      <c r="AQ116" s="1325" t="str">
        <f t="shared" si="243"/>
        <v/>
      </c>
      <c r="AR116" s="1321" t="str">
        <f>IF(AND(T116&lt;&gt;"",AR114=""),"新規に適用",IF(AND(T116&lt;&gt;"",AR114&lt;&gt;""),"継続で適用",""))</f>
        <v/>
      </c>
      <c r="AS116" s="1310"/>
      <c r="AT116" s="557"/>
      <c r="AU116" s="1311" t="str">
        <f>IF(K114&lt;&gt;"","V列に色付け","")</f>
        <v/>
      </c>
      <c r="AV116" s="1312"/>
      <c r="AW116" s="1313"/>
      <c r="AX116" s="87"/>
      <c r="AY116" s="87"/>
      <c r="AZ116" s="87"/>
      <c r="BA116" s="87"/>
      <c r="BB116" s="87"/>
      <c r="BC116" s="87"/>
      <c r="BD116" s="87"/>
      <c r="BE116" s="87"/>
      <c r="BF116" s="87"/>
      <c r="BG116" s="87"/>
      <c r="BH116" s="87"/>
      <c r="BI116" s="87"/>
      <c r="BJ116" s="87"/>
      <c r="BK116" s="453" t="str">
        <f>G114</f>
        <v/>
      </c>
    </row>
    <row r="117" spans="1:63" ht="30" customHeight="1" thickBot="1">
      <c r="A117" s="1276"/>
      <c r="B117" s="1419"/>
      <c r="C117" s="1420"/>
      <c r="D117" s="1420"/>
      <c r="E117" s="1420"/>
      <c r="F117" s="1421"/>
      <c r="G117" s="1261"/>
      <c r="H117" s="1261"/>
      <c r="I117" s="1261"/>
      <c r="J117" s="1424"/>
      <c r="K117" s="1261"/>
      <c r="L117" s="1285"/>
      <c r="M117" s="556" t="str">
        <f>IF('別紙様式2-2（４・５月分）'!P91="","",'別紙様式2-2（４・５月分）'!P91)</f>
        <v/>
      </c>
      <c r="N117" s="1402"/>
      <c r="O117" s="1382"/>
      <c r="P117" s="1384"/>
      <c r="Q117" s="1386"/>
      <c r="R117" s="1388"/>
      <c r="S117" s="1390"/>
      <c r="T117" s="1392"/>
      <c r="U117" s="1394"/>
      <c r="V117" s="1396"/>
      <c r="W117" s="1398"/>
      <c r="X117" s="1372"/>
      <c r="Y117" s="1398"/>
      <c r="Z117" s="1372"/>
      <c r="AA117" s="1398"/>
      <c r="AB117" s="1372"/>
      <c r="AC117" s="1398"/>
      <c r="AD117" s="1372"/>
      <c r="AE117" s="1372"/>
      <c r="AF117" s="1372"/>
      <c r="AG117" s="1368"/>
      <c r="AH117" s="1374"/>
      <c r="AI117" s="1376"/>
      <c r="AJ117" s="1378"/>
      <c r="AK117" s="1348"/>
      <c r="AL117" s="1352"/>
      <c r="AM117" s="1322"/>
      <c r="AN117" s="1322"/>
      <c r="AO117" s="1370"/>
      <c r="AP117" s="1322"/>
      <c r="AQ117" s="1326"/>
      <c r="AR117" s="1322"/>
      <c r="AS117" s="491" t="str">
        <f t="shared" ref="AS117" si="277">IF(AU114="","",IF(OR(T114="",AND(M117="ベア加算なし",OR(T114="新加算Ⅰ",T114="新加算Ⅱ",T114="新加算Ⅲ",T114="新加算Ⅳ"),AM114=""),AND(OR(T114="新加算Ⅰ",T114="新加算Ⅱ",T114="新加算Ⅲ",T114="新加算Ⅳ",T114="新加算Ⅴ（１）",T114="新加算Ⅴ（２）",T114="新加算Ⅴ（３）",T114="新加算Ⅴ（４）",T114="新加算Ⅴ（５）",T114="新加算Ⅴ（６）",T114="新加算Ⅴ（８）",T114="新加算Ⅴ（11）"),AN114=""),AND(OR(T114="新加算Ⅴ（７）",T114="新加算Ⅴ（９）",T114="新加算Ⅴ（10）",T114="新加算Ⅴ（12）",T114="新加算Ⅴ（13）",T114="新加算Ⅴ（14）"),AO114=""),AND(OR(T114="新加算Ⅰ",T114="新加算Ⅱ",T114="新加算Ⅲ",T114="新加算Ⅴ（１）",T114="新加算Ⅴ（３）",T114="新加算Ⅴ（８）"),AP114=""),AND(OR(T114="新加算Ⅰ",T114="新加算Ⅱ",T114="新加算Ⅴ（１）",T114="新加算Ⅴ（２）",T114="新加算Ⅴ（３）",T114="新加算Ⅴ（４）",T114="新加算Ⅴ（５）",T114="新加算Ⅴ（６）",T114="新加算Ⅴ（７）",T114="新加算Ⅴ（９）",T114="新加算Ⅴ（10）",T114="新加算Ⅴ（12）"),AQ114=""),AND(OR(T114="新加算Ⅰ",T114="新加算Ⅴ（１）",T114="新加算Ⅴ（２）",T114="新加算Ⅴ（５）",T114="新加算Ⅴ（７）",T114="新加算Ⅴ（10）"),AR114="")),"！記入が必要な欄（ピンク色のセル）に空欄があります。空欄を埋めてください。",""))</f>
        <v/>
      </c>
      <c r="AT117" s="557"/>
      <c r="AU117" s="1311"/>
      <c r="AV117" s="558" t="str">
        <f>IF('別紙様式2-2（４・５月分）'!N91="","",'別紙様式2-2（４・５月分）'!N91)</f>
        <v/>
      </c>
      <c r="AW117" s="1313"/>
      <c r="AX117" s="87"/>
      <c r="AY117" s="87"/>
      <c r="AZ117" s="87"/>
      <c r="BA117" s="87"/>
      <c r="BB117" s="87"/>
      <c r="BC117" s="87"/>
      <c r="BD117" s="87"/>
      <c r="BE117" s="87"/>
      <c r="BF117" s="87"/>
      <c r="BG117" s="87"/>
      <c r="BH117" s="87"/>
      <c r="BI117" s="87"/>
      <c r="BJ117" s="87"/>
      <c r="BK117" s="453" t="str">
        <f>G114</f>
        <v/>
      </c>
    </row>
    <row r="118" spans="1:63" ht="30" customHeight="1">
      <c r="A118" s="1274">
        <v>27</v>
      </c>
      <c r="B118" s="1243" t="str">
        <f>IF(基本情報入力シート!C80="","",基本情報入力シート!C80)</f>
        <v/>
      </c>
      <c r="C118" s="1244"/>
      <c r="D118" s="1244"/>
      <c r="E118" s="1244"/>
      <c r="F118" s="1245"/>
      <c r="G118" s="1260" t="str">
        <f>IF(基本情報入力シート!M80="","",基本情報入力シート!M80)</f>
        <v/>
      </c>
      <c r="H118" s="1260" t="str">
        <f>IF(基本情報入力シート!R80="","",基本情報入力シート!R80)</f>
        <v/>
      </c>
      <c r="I118" s="1260" t="str">
        <f>IF(基本情報入力シート!W80="","",基本情報入力シート!W80)</f>
        <v/>
      </c>
      <c r="J118" s="1423" t="str">
        <f>IF(基本情報入力シート!X80="","",基本情報入力シート!X80)</f>
        <v/>
      </c>
      <c r="K118" s="1260" t="str">
        <f>IF(基本情報入力シート!Y80="","",基本情報入力シート!Y80)</f>
        <v/>
      </c>
      <c r="L118" s="1284" t="str">
        <f>IF(基本情報入力シート!AB80="","",基本情報入力シート!AB80)</f>
        <v/>
      </c>
      <c r="M118" s="553" t="str">
        <f>IF('別紙様式2-2（４・５月分）'!P92="","",'別紙様式2-2（４・５月分）'!P92)</f>
        <v/>
      </c>
      <c r="N118" s="1399" t="str">
        <f>IF(SUM('別紙様式2-2（４・５月分）'!Q92:Q94)=0,"",SUM('別紙様式2-2（４・５月分）'!Q92:Q94))</f>
        <v/>
      </c>
      <c r="O118" s="1403" t="str">
        <f>IFERROR(VLOOKUP('別紙様式2-2（４・５月分）'!AQ92,【参考】数式用!$AR$5:$AS$22,2,FALSE),"")</f>
        <v/>
      </c>
      <c r="P118" s="1404"/>
      <c r="Q118" s="1405"/>
      <c r="R118" s="1409" t="str">
        <f>IFERROR(VLOOKUP(K118,【参考】数式用!$A$5:$AB$37,MATCH(O118,【参考】数式用!$B$4:$AB$4,0)+1,0),"")</f>
        <v/>
      </c>
      <c r="S118" s="1411" t="s">
        <v>2021</v>
      </c>
      <c r="T118" s="1413"/>
      <c r="U118" s="1415" t="str">
        <f>IFERROR(VLOOKUP(K118,【参考】数式用!$A$5:$AB$37,MATCH(T118,【参考】数式用!$B$4:$AB$4,0)+1,0),"")</f>
        <v/>
      </c>
      <c r="V118" s="1417" t="s">
        <v>15</v>
      </c>
      <c r="W118" s="1355">
        <v>6</v>
      </c>
      <c r="X118" s="1357" t="s">
        <v>10</v>
      </c>
      <c r="Y118" s="1355">
        <v>6</v>
      </c>
      <c r="Z118" s="1357" t="s">
        <v>38</v>
      </c>
      <c r="AA118" s="1355">
        <v>7</v>
      </c>
      <c r="AB118" s="1357" t="s">
        <v>10</v>
      </c>
      <c r="AC118" s="1355">
        <v>3</v>
      </c>
      <c r="AD118" s="1357" t="s">
        <v>13</v>
      </c>
      <c r="AE118" s="1357" t="s">
        <v>20</v>
      </c>
      <c r="AF118" s="1357">
        <f>IF(W118&gt;=1,(AA118*12+AC118)-(W118*12+Y118)+1,"")</f>
        <v>10</v>
      </c>
      <c r="AG118" s="1359" t="s">
        <v>33</v>
      </c>
      <c r="AH118" s="1361" t="str">
        <f t="shared" ref="AH118" si="278">IFERROR(ROUNDDOWN(ROUND(L118*U118,0),0)*AF118,"")</f>
        <v/>
      </c>
      <c r="AI118" s="1363" t="str">
        <f t="shared" ref="AI118" si="279">IFERROR(ROUNDDOWN(ROUND((L118*(U118-AW118)),0),0)*AF118,"")</f>
        <v/>
      </c>
      <c r="AJ118" s="1365">
        <f>IFERROR(IF(OR(M118="",M119="",M121=""),0,ROUNDDOWN(ROUNDDOWN(ROUND(L118*VLOOKUP(K118,【参考】数式用!$A$5:$AB$37,MATCH("新加算Ⅳ",【参考】数式用!$B$4:$AB$4,0)+1,0),0),0)*AF118*0.5,0)),"")</f>
        <v>0</v>
      </c>
      <c r="AK118" s="1349"/>
      <c r="AL118" s="1353">
        <f>IFERROR(IF(OR(M121="ベア加算",M121=""),0, IF(OR(T118="新加算Ⅰ",T118="新加算Ⅱ",T118="新加算Ⅲ",T118="新加算Ⅳ"),ROUNDDOWN(ROUND(L118*VLOOKUP(K118,【参考】数式用!$A$5:$I$37,MATCH("ベア加算",【参考】数式用!$B$4:$I$4,0)+1,0),0),0)*AF118,0)),"")</f>
        <v>0</v>
      </c>
      <c r="AM118" s="1339"/>
      <c r="AN118" s="1345"/>
      <c r="AO118" s="1341"/>
      <c r="AP118" s="1341"/>
      <c r="AQ118" s="1343"/>
      <c r="AR118" s="1323"/>
      <c r="AS118" s="466" t="str">
        <f t="shared" ref="AS118" si="280">IF(AU118="","",IF(U118&lt;N118,"！加算の要件上は問題ありませんが、令和６年４・５月と比較して令和６年６月に加算率が下がる計画になっています。",""))</f>
        <v/>
      </c>
      <c r="AT118" s="557"/>
      <c r="AU118" s="1311" t="str">
        <f>IF(K118&lt;&gt;"","V列に色付け","")</f>
        <v/>
      </c>
      <c r="AV118" s="558" t="str">
        <f>IF('別紙様式2-2（４・５月分）'!N92="","",'別紙様式2-2（４・５月分）'!N92)</f>
        <v/>
      </c>
      <c r="AW118" s="1313" t="str">
        <f>IF(SUM('別紙様式2-2（４・５月分）'!O92:O94)=0,"",SUM('別紙様式2-2（４・５月分）'!O92:O94))</f>
        <v/>
      </c>
      <c r="AX118" s="1314" t="str">
        <f>IFERROR(VLOOKUP(K118,【参考】数式用!$AH$2:$AI$34,2,FALSE),"")</f>
        <v/>
      </c>
      <c r="AY118" s="1230" t="s">
        <v>1959</v>
      </c>
      <c r="AZ118" s="1230" t="s">
        <v>1960</v>
      </c>
      <c r="BA118" s="1230" t="s">
        <v>1961</v>
      </c>
      <c r="BB118" s="1230" t="s">
        <v>1962</v>
      </c>
      <c r="BC118" s="1230" t="str">
        <f>IF(AND(O118&lt;&gt;"新加算Ⅰ",O118&lt;&gt;"新加算Ⅱ",O118&lt;&gt;"新加算Ⅲ",O118&lt;&gt;"新加算Ⅳ"),O118,IF(P120&lt;&gt;"",P120,""))</f>
        <v/>
      </c>
      <c r="BD118" s="1230"/>
      <c r="BE118" s="1230" t="str">
        <f t="shared" ref="BE118" si="281">IF(AL118&lt;&gt;0,IF(AM118="○","入力済","未入力"),"")</f>
        <v/>
      </c>
      <c r="BF118" s="1230" t="str">
        <f>IF(OR(T118="新加算Ⅰ",T118="新加算Ⅱ",T118="新加算Ⅲ",T118="新加算Ⅳ",T118="新加算Ⅴ（１）",T118="新加算Ⅴ（２）",T118="新加算Ⅴ（３）",T118="新加算ⅠⅤ（４）",T118="新加算Ⅴ（５）",T118="新加算Ⅴ（６）",T118="新加算Ⅴ（８）",T118="新加算Ⅴ（11）"),IF(OR(AN118="○",AN118="令和６年度中に満たす"),"入力済","未入力"),"")</f>
        <v/>
      </c>
      <c r="BG118" s="1230" t="str">
        <f>IF(OR(T118="新加算Ⅴ（７）",T118="新加算Ⅴ（９）",T118="新加算Ⅴ（10）",T118="新加算Ⅴ（12）",T118="新加算Ⅴ（13）",T118="新加算Ⅴ（14）"),IF(OR(AO118="○",AO118="令和６年度中に満たす"),"入力済","未入力"),"")</f>
        <v/>
      </c>
      <c r="BH118" s="1331" t="str">
        <f t="shared" ref="BH118" si="282">IF(OR(T118="新加算Ⅰ",T118="新加算Ⅱ",T118="新加算Ⅲ",T118="新加算Ⅴ（１）",T118="新加算Ⅴ（３）",T118="新加算Ⅴ（８）"),IF(OR(AP118="○",AP118="令和６年度中に満たす"),"入力済","未入力"),"")</f>
        <v/>
      </c>
      <c r="BI118" s="1333" t="str">
        <f t="shared" ref="BI118" si="283">IF(OR(T118="新加算Ⅰ",T118="新加算Ⅱ",T118="新加算Ⅴ（１）",T118="新加算Ⅴ（２）",T118="新加算Ⅴ（３）",T118="新加算Ⅴ（４）",T118="新加算Ⅴ（５）",T118="新加算Ⅴ（６）",T118="新加算Ⅴ（７）",T118="新加算Ⅴ（９）",T118="新加算Ⅴ（10）",T118="新加算Ⅴ（12）"),1,"")</f>
        <v/>
      </c>
      <c r="BJ118" s="1311" t="str">
        <f>IF(OR(T118="新加算Ⅰ",T118="新加算Ⅴ（１）",T118="新加算Ⅴ（２）",T118="新加算Ⅴ（５）",T118="新加算Ⅴ（７）",T118="新加算Ⅴ（10）"),IF(AR118="","未入力","入力済"),"")</f>
        <v/>
      </c>
      <c r="BK118" s="453" t="str">
        <f>G118</f>
        <v/>
      </c>
    </row>
    <row r="119" spans="1:63" ht="15" customHeight="1">
      <c r="A119" s="1275"/>
      <c r="B119" s="1243"/>
      <c r="C119" s="1244"/>
      <c r="D119" s="1244"/>
      <c r="E119" s="1244"/>
      <c r="F119" s="1245"/>
      <c r="G119" s="1260"/>
      <c r="H119" s="1260"/>
      <c r="I119" s="1260"/>
      <c r="J119" s="1423"/>
      <c r="K119" s="1260"/>
      <c r="L119" s="1284"/>
      <c r="M119" s="1379" t="str">
        <f>IF('別紙様式2-2（４・５月分）'!P93="","",'別紙様式2-2（４・５月分）'!P93)</f>
        <v/>
      </c>
      <c r="N119" s="1400"/>
      <c r="O119" s="1406"/>
      <c r="P119" s="1407"/>
      <c r="Q119" s="1408"/>
      <c r="R119" s="1410"/>
      <c r="S119" s="1412"/>
      <c r="T119" s="1414"/>
      <c r="U119" s="1416"/>
      <c r="V119" s="1418"/>
      <c r="W119" s="1356"/>
      <c r="X119" s="1358"/>
      <c r="Y119" s="1356"/>
      <c r="Z119" s="1358"/>
      <c r="AA119" s="1356"/>
      <c r="AB119" s="1358"/>
      <c r="AC119" s="1356"/>
      <c r="AD119" s="1358"/>
      <c r="AE119" s="1358"/>
      <c r="AF119" s="1358"/>
      <c r="AG119" s="1360"/>
      <c r="AH119" s="1362"/>
      <c r="AI119" s="1364"/>
      <c r="AJ119" s="1366"/>
      <c r="AK119" s="1350"/>
      <c r="AL119" s="1354"/>
      <c r="AM119" s="1340"/>
      <c r="AN119" s="1346"/>
      <c r="AO119" s="1342"/>
      <c r="AP119" s="1342"/>
      <c r="AQ119" s="1344"/>
      <c r="AR119" s="1324"/>
      <c r="AS119" s="1310" t="str">
        <f t="shared" ref="AS119" si="284">IF(AU118="","",IF(AF118&gt;10,"！令和６年度の新加算の「算定対象月」が10か月を超えています。標準的な「算定対象月」は令和６年６月から令和７年３月です。",IF(OR(AA118&lt;&gt;7,AC118&lt;&gt;3),"！算定期間の終わりが令和７年３月になっていません。区分変更を行う場合は、別紙様式2-4に記入してください。","")))</f>
        <v/>
      </c>
      <c r="AT119" s="557"/>
      <c r="AU119" s="1311"/>
      <c r="AV119" s="1312" t="str">
        <f>IF('別紙様式2-2（４・５月分）'!N93="","",'別紙様式2-2（４・５月分）'!N93)</f>
        <v/>
      </c>
      <c r="AW119" s="1313"/>
      <c r="AX119" s="1314"/>
      <c r="AY119" s="1230"/>
      <c r="AZ119" s="1230"/>
      <c r="BA119" s="1230"/>
      <c r="BB119" s="1230"/>
      <c r="BC119" s="1230"/>
      <c r="BD119" s="1230"/>
      <c r="BE119" s="1230"/>
      <c r="BF119" s="1230"/>
      <c r="BG119" s="1230"/>
      <c r="BH119" s="1332"/>
      <c r="BI119" s="1334"/>
      <c r="BJ119" s="1311"/>
      <c r="BK119" s="453" t="str">
        <f>G118</f>
        <v/>
      </c>
    </row>
    <row r="120" spans="1:63" ht="15" customHeight="1">
      <c r="A120" s="1303"/>
      <c r="B120" s="1243"/>
      <c r="C120" s="1244"/>
      <c r="D120" s="1244"/>
      <c r="E120" s="1244"/>
      <c r="F120" s="1245"/>
      <c r="G120" s="1260"/>
      <c r="H120" s="1260"/>
      <c r="I120" s="1260"/>
      <c r="J120" s="1423"/>
      <c r="K120" s="1260"/>
      <c r="L120" s="1284"/>
      <c r="M120" s="1380"/>
      <c r="N120" s="1401"/>
      <c r="O120" s="1381" t="s">
        <v>2025</v>
      </c>
      <c r="P120" s="1383" t="str">
        <f>IFERROR(VLOOKUP('別紙様式2-2（４・５月分）'!AQ92,【参考】数式用!$AR$5:$AT$22,3,FALSE),"")</f>
        <v/>
      </c>
      <c r="Q120" s="1385" t="s">
        <v>2036</v>
      </c>
      <c r="R120" s="1387" t="str">
        <f>IFERROR(VLOOKUP(K118,【参考】数式用!$A$5:$AB$37,MATCH(P120,【参考】数式用!$B$4:$AB$4,0)+1,0),"")</f>
        <v/>
      </c>
      <c r="S120" s="1389" t="s">
        <v>161</v>
      </c>
      <c r="T120" s="1391"/>
      <c r="U120" s="1393" t="str">
        <f>IFERROR(VLOOKUP(K118,【参考】数式用!$A$5:$AB$37,MATCH(T120,【参考】数式用!$B$4:$AB$4,0)+1,0),"")</f>
        <v/>
      </c>
      <c r="V120" s="1395" t="s">
        <v>15</v>
      </c>
      <c r="W120" s="1397">
        <v>7</v>
      </c>
      <c r="X120" s="1371" t="s">
        <v>10</v>
      </c>
      <c r="Y120" s="1397">
        <v>4</v>
      </c>
      <c r="Z120" s="1371" t="s">
        <v>38</v>
      </c>
      <c r="AA120" s="1397">
        <v>8</v>
      </c>
      <c r="AB120" s="1371" t="s">
        <v>10</v>
      </c>
      <c r="AC120" s="1397">
        <v>3</v>
      </c>
      <c r="AD120" s="1371" t="s">
        <v>13</v>
      </c>
      <c r="AE120" s="1371" t="s">
        <v>20</v>
      </c>
      <c r="AF120" s="1371">
        <f>IF(W120&gt;=1,(AA120*12+AC120)-(W120*12+Y120)+1,"")</f>
        <v>12</v>
      </c>
      <c r="AG120" s="1367" t="s">
        <v>33</v>
      </c>
      <c r="AH120" s="1373" t="str">
        <f t="shared" ref="AH120" si="285">IFERROR(ROUNDDOWN(ROUND(L118*U120,0),0)*AF120,"")</f>
        <v/>
      </c>
      <c r="AI120" s="1375" t="str">
        <f t="shared" ref="AI120" si="286">IFERROR(ROUNDDOWN(ROUND((L118*(U120-AW118)),0),0)*AF120,"")</f>
        <v/>
      </c>
      <c r="AJ120" s="1377">
        <f>IFERROR(IF(OR(M118="",M119="",M121=""),0,ROUNDDOWN(ROUNDDOWN(ROUND(L118*VLOOKUP(K118,【参考】数式用!$A$5:$AB$37,MATCH("新加算Ⅳ",【参考】数式用!$B$4:$AB$4,0)+1,0),0),0)*AF120*0.5,0)),"")</f>
        <v>0</v>
      </c>
      <c r="AK120" s="1347" t="str">
        <f t="shared" ref="AK120" si="287">IF(T120&lt;&gt;"","新規に適用","")</f>
        <v/>
      </c>
      <c r="AL120" s="1351">
        <f>IFERROR(IF(OR(M121="ベア加算",M121=""),0, IF(OR(T118="新加算Ⅰ",T118="新加算Ⅱ",T118="新加算Ⅲ",T118="新加算Ⅳ"),0,ROUNDDOWN(ROUND(L118*VLOOKUP(K118,【参考】数式用!$A$5:$I$37,MATCH("ベア加算",【参考】数式用!$B$4:$I$4,0)+1,0),0),0)*AF120)),"")</f>
        <v>0</v>
      </c>
      <c r="AM120" s="1321" t="str">
        <f>IF(AND(T120&lt;&gt;"",AM118=""),"新規に適用",IF(AND(T120&lt;&gt;"",AM118&lt;&gt;""),"継続で適用",""))</f>
        <v/>
      </c>
      <c r="AN120" s="1321" t="str">
        <f>IF(AND(T120&lt;&gt;"",AN118=""),"新規に適用",IF(AND(T120&lt;&gt;"",AN118&lt;&gt;""),"継続で適用",""))</f>
        <v/>
      </c>
      <c r="AO120" s="1369"/>
      <c r="AP120" s="1321" t="str">
        <f>IF(AND(T120&lt;&gt;"",AP118=""),"新規に適用",IF(AND(T120&lt;&gt;"",AP118&lt;&gt;""),"継続で適用",""))</f>
        <v/>
      </c>
      <c r="AQ120" s="1325" t="str">
        <f t="shared" si="243"/>
        <v/>
      </c>
      <c r="AR120" s="1321" t="str">
        <f>IF(AND(T120&lt;&gt;"",AR118=""),"新規に適用",IF(AND(T120&lt;&gt;"",AR118&lt;&gt;""),"継続で適用",""))</f>
        <v/>
      </c>
      <c r="AS120" s="1310"/>
      <c r="AT120" s="557"/>
      <c r="AU120" s="1311" t="str">
        <f>IF(K118&lt;&gt;"","V列に色付け","")</f>
        <v/>
      </c>
      <c r="AV120" s="1312"/>
      <c r="AW120" s="1313"/>
      <c r="AX120" s="87"/>
      <c r="AY120" s="87"/>
      <c r="AZ120" s="87"/>
      <c r="BA120" s="87"/>
      <c r="BB120" s="87"/>
      <c r="BC120" s="87"/>
      <c r="BD120" s="87"/>
      <c r="BE120" s="87"/>
      <c r="BF120" s="87"/>
      <c r="BG120" s="87"/>
      <c r="BH120" s="87"/>
      <c r="BI120" s="87"/>
      <c r="BJ120" s="87"/>
      <c r="BK120" s="453" t="str">
        <f>G118</f>
        <v/>
      </c>
    </row>
    <row r="121" spans="1:63" ht="30" customHeight="1" thickBot="1">
      <c r="A121" s="1276"/>
      <c r="B121" s="1419"/>
      <c r="C121" s="1420"/>
      <c r="D121" s="1420"/>
      <c r="E121" s="1420"/>
      <c r="F121" s="1421"/>
      <c r="G121" s="1261"/>
      <c r="H121" s="1261"/>
      <c r="I121" s="1261"/>
      <c r="J121" s="1424"/>
      <c r="K121" s="1261"/>
      <c r="L121" s="1285"/>
      <c r="M121" s="556" t="str">
        <f>IF('別紙様式2-2（４・５月分）'!P94="","",'別紙様式2-2（４・５月分）'!P94)</f>
        <v/>
      </c>
      <c r="N121" s="1402"/>
      <c r="O121" s="1382"/>
      <c r="P121" s="1384"/>
      <c r="Q121" s="1386"/>
      <c r="R121" s="1388"/>
      <c r="S121" s="1390"/>
      <c r="T121" s="1392"/>
      <c r="U121" s="1394"/>
      <c r="V121" s="1396"/>
      <c r="W121" s="1398"/>
      <c r="X121" s="1372"/>
      <c r="Y121" s="1398"/>
      <c r="Z121" s="1372"/>
      <c r="AA121" s="1398"/>
      <c r="AB121" s="1372"/>
      <c r="AC121" s="1398"/>
      <c r="AD121" s="1372"/>
      <c r="AE121" s="1372"/>
      <c r="AF121" s="1372"/>
      <c r="AG121" s="1368"/>
      <c r="AH121" s="1374"/>
      <c r="AI121" s="1376"/>
      <c r="AJ121" s="1378"/>
      <c r="AK121" s="1348"/>
      <c r="AL121" s="1352"/>
      <c r="AM121" s="1322"/>
      <c r="AN121" s="1322"/>
      <c r="AO121" s="1370"/>
      <c r="AP121" s="1322"/>
      <c r="AQ121" s="1326"/>
      <c r="AR121" s="1322"/>
      <c r="AS121" s="491" t="str">
        <f t="shared" ref="AS121" si="288">IF(AU118="","",IF(OR(T118="",AND(M121="ベア加算なし",OR(T118="新加算Ⅰ",T118="新加算Ⅱ",T118="新加算Ⅲ",T118="新加算Ⅳ"),AM118=""),AND(OR(T118="新加算Ⅰ",T118="新加算Ⅱ",T118="新加算Ⅲ",T118="新加算Ⅳ",T118="新加算Ⅴ（１）",T118="新加算Ⅴ（２）",T118="新加算Ⅴ（３）",T118="新加算Ⅴ（４）",T118="新加算Ⅴ（５）",T118="新加算Ⅴ（６）",T118="新加算Ⅴ（８）",T118="新加算Ⅴ（11）"),AN118=""),AND(OR(T118="新加算Ⅴ（７）",T118="新加算Ⅴ（９）",T118="新加算Ⅴ（10）",T118="新加算Ⅴ（12）",T118="新加算Ⅴ（13）",T118="新加算Ⅴ（14）"),AO118=""),AND(OR(T118="新加算Ⅰ",T118="新加算Ⅱ",T118="新加算Ⅲ",T118="新加算Ⅴ（１）",T118="新加算Ⅴ（３）",T118="新加算Ⅴ（８）"),AP118=""),AND(OR(T118="新加算Ⅰ",T118="新加算Ⅱ",T118="新加算Ⅴ（１）",T118="新加算Ⅴ（２）",T118="新加算Ⅴ（３）",T118="新加算Ⅴ（４）",T118="新加算Ⅴ（５）",T118="新加算Ⅴ（６）",T118="新加算Ⅴ（７）",T118="新加算Ⅴ（９）",T118="新加算Ⅴ（10）",T118="新加算Ⅴ（12）"),AQ118=""),AND(OR(T118="新加算Ⅰ",T118="新加算Ⅴ（１）",T118="新加算Ⅴ（２）",T118="新加算Ⅴ（５）",T118="新加算Ⅴ（７）",T118="新加算Ⅴ（10）"),AR118="")),"！記入が必要な欄（ピンク色のセル）に空欄があります。空欄を埋めてください。",""))</f>
        <v/>
      </c>
      <c r="AT121" s="557"/>
      <c r="AU121" s="1311"/>
      <c r="AV121" s="558" t="str">
        <f>IF('別紙様式2-2（４・５月分）'!N94="","",'別紙様式2-2（４・５月分）'!N94)</f>
        <v/>
      </c>
      <c r="AW121" s="1313"/>
      <c r="AX121" s="87"/>
      <c r="AY121" s="87"/>
      <c r="AZ121" s="87"/>
      <c r="BA121" s="87"/>
      <c r="BB121" s="87"/>
      <c r="BC121" s="87"/>
      <c r="BD121" s="87"/>
      <c r="BE121" s="87"/>
      <c r="BF121" s="87"/>
      <c r="BG121" s="87"/>
      <c r="BH121" s="87"/>
      <c r="BI121" s="87"/>
      <c r="BJ121" s="87"/>
      <c r="BK121" s="453" t="str">
        <f>G118</f>
        <v/>
      </c>
    </row>
    <row r="122" spans="1:63" ht="30" customHeight="1">
      <c r="A122" s="1301">
        <v>28</v>
      </c>
      <c r="B122" s="1240" t="str">
        <f>IF(基本情報入力シート!C81="","",基本情報入力シート!C81)</f>
        <v/>
      </c>
      <c r="C122" s="1241"/>
      <c r="D122" s="1241"/>
      <c r="E122" s="1241"/>
      <c r="F122" s="1242"/>
      <c r="G122" s="1259" t="str">
        <f>IF(基本情報入力シート!M81="","",基本情報入力シート!M81)</f>
        <v/>
      </c>
      <c r="H122" s="1259" t="str">
        <f>IF(基本情報入力シート!R81="","",基本情報入力シート!R81)</f>
        <v/>
      </c>
      <c r="I122" s="1259" t="str">
        <f>IF(基本情報入力シート!W81="","",基本情報入力シート!W81)</f>
        <v/>
      </c>
      <c r="J122" s="1422" t="str">
        <f>IF(基本情報入力シート!X81="","",基本情報入力シート!X81)</f>
        <v/>
      </c>
      <c r="K122" s="1259" t="str">
        <f>IF(基本情報入力シート!Y81="","",基本情報入力シート!Y81)</f>
        <v/>
      </c>
      <c r="L122" s="1283" t="str">
        <f>IF(基本情報入力シート!AB81="","",基本情報入力シート!AB81)</f>
        <v/>
      </c>
      <c r="M122" s="553" t="str">
        <f>IF('別紙様式2-2（４・５月分）'!P95="","",'別紙様式2-2（４・５月分）'!P95)</f>
        <v/>
      </c>
      <c r="N122" s="1399" t="str">
        <f>IF(SUM('別紙様式2-2（４・５月分）'!Q95:Q97)=0,"",SUM('別紙様式2-2（４・５月分）'!Q95:Q97))</f>
        <v/>
      </c>
      <c r="O122" s="1403" t="str">
        <f>IFERROR(VLOOKUP('別紙様式2-2（４・５月分）'!AQ95,【参考】数式用!$AR$5:$AS$22,2,FALSE),"")</f>
        <v/>
      </c>
      <c r="P122" s="1404"/>
      <c r="Q122" s="1405"/>
      <c r="R122" s="1409" t="str">
        <f>IFERROR(VLOOKUP(K122,【参考】数式用!$A$5:$AB$37,MATCH(O122,【参考】数式用!$B$4:$AB$4,0)+1,0),"")</f>
        <v/>
      </c>
      <c r="S122" s="1411" t="s">
        <v>2021</v>
      </c>
      <c r="T122" s="1413"/>
      <c r="U122" s="1415" t="str">
        <f>IFERROR(VLOOKUP(K122,【参考】数式用!$A$5:$AB$37,MATCH(T122,【参考】数式用!$B$4:$AB$4,0)+1,0),"")</f>
        <v/>
      </c>
      <c r="V122" s="1417" t="s">
        <v>15</v>
      </c>
      <c r="W122" s="1355">
        <v>6</v>
      </c>
      <c r="X122" s="1357" t="s">
        <v>10</v>
      </c>
      <c r="Y122" s="1355">
        <v>6</v>
      </c>
      <c r="Z122" s="1357" t="s">
        <v>38</v>
      </c>
      <c r="AA122" s="1355">
        <v>7</v>
      </c>
      <c r="AB122" s="1357" t="s">
        <v>10</v>
      </c>
      <c r="AC122" s="1355">
        <v>3</v>
      </c>
      <c r="AD122" s="1357" t="s">
        <v>13</v>
      </c>
      <c r="AE122" s="1357" t="s">
        <v>20</v>
      </c>
      <c r="AF122" s="1357">
        <f>IF(W122&gt;=1,(AA122*12+AC122)-(W122*12+Y122)+1,"")</f>
        <v>10</v>
      </c>
      <c r="AG122" s="1359" t="s">
        <v>33</v>
      </c>
      <c r="AH122" s="1361" t="str">
        <f t="shared" ref="AH122" si="289">IFERROR(ROUNDDOWN(ROUND(L122*U122,0),0)*AF122,"")</f>
        <v/>
      </c>
      <c r="AI122" s="1363" t="str">
        <f t="shared" ref="AI122" si="290">IFERROR(ROUNDDOWN(ROUND((L122*(U122-AW122)),0),0)*AF122,"")</f>
        <v/>
      </c>
      <c r="AJ122" s="1365">
        <f>IFERROR(IF(OR(M122="",M123="",M125=""),0,ROUNDDOWN(ROUNDDOWN(ROUND(L122*VLOOKUP(K122,【参考】数式用!$A$5:$AB$37,MATCH("新加算Ⅳ",【参考】数式用!$B$4:$AB$4,0)+1,0),0),0)*AF122*0.5,0)),"")</f>
        <v>0</v>
      </c>
      <c r="AK122" s="1349"/>
      <c r="AL122" s="1353">
        <f>IFERROR(IF(OR(M125="ベア加算",M125=""),0, IF(OR(T122="新加算Ⅰ",T122="新加算Ⅱ",T122="新加算Ⅲ",T122="新加算Ⅳ"),ROUNDDOWN(ROUND(L122*VLOOKUP(K122,【参考】数式用!$A$5:$I$37,MATCH("ベア加算",【参考】数式用!$B$4:$I$4,0)+1,0),0),0)*AF122,0)),"")</f>
        <v>0</v>
      </c>
      <c r="AM122" s="1339"/>
      <c r="AN122" s="1345"/>
      <c r="AO122" s="1341"/>
      <c r="AP122" s="1341"/>
      <c r="AQ122" s="1343"/>
      <c r="AR122" s="1323"/>
      <c r="AS122" s="466" t="str">
        <f t="shared" ref="AS122" si="291">IF(AU122="","",IF(U122&lt;N122,"！加算の要件上は問題ありませんが、令和６年４・５月と比較して令和６年６月に加算率が下がる計画になっています。",""))</f>
        <v/>
      </c>
      <c r="AT122" s="557"/>
      <c r="AU122" s="1311" t="str">
        <f>IF(K122&lt;&gt;"","V列に色付け","")</f>
        <v/>
      </c>
      <c r="AV122" s="558" t="str">
        <f>IF('別紙様式2-2（４・５月分）'!N95="","",'別紙様式2-2（４・５月分）'!N95)</f>
        <v/>
      </c>
      <c r="AW122" s="1313" t="str">
        <f>IF(SUM('別紙様式2-2（４・５月分）'!O95:O97)=0,"",SUM('別紙様式2-2（４・５月分）'!O95:O97))</f>
        <v/>
      </c>
      <c r="AX122" s="1314" t="str">
        <f>IFERROR(VLOOKUP(K122,【参考】数式用!$AH$2:$AI$34,2,FALSE),"")</f>
        <v/>
      </c>
      <c r="AY122" s="1230" t="s">
        <v>1959</v>
      </c>
      <c r="AZ122" s="1230" t="s">
        <v>1960</v>
      </c>
      <c r="BA122" s="1230" t="s">
        <v>1961</v>
      </c>
      <c r="BB122" s="1230" t="s">
        <v>1962</v>
      </c>
      <c r="BC122" s="1230" t="str">
        <f>IF(AND(O122&lt;&gt;"新加算Ⅰ",O122&lt;&gt;"新加算Ⅱ",O122&lt;&gt;"新加算Ⅲ",O122&lt;&gt;"新加算Ⅳ"),O122,IF(P124&lt;&gt;"",P124,""))</f>
        <v/>
      </c>
      <c r="BD122" s="1230"/>
      <c r="BE122" s="1230" t="str">
        <f t="shared" ref="BE122" si="292">IF(AL122&lt;&gt;0,IF(AM122="○","入力済","未入力"),"")</f>
        <v/>
      </c>
      <c r="BF122" s="1230" t="str">
        <f>IF(OR(T122="新加算Ⅰ",T122="新加算Ⅱ",T122="新加算Ⅲ",T122="新加算Ⅳ",T122="新加算Ⅴ（１）",T122="新加算Ⅴ（２）",T122="新加算Ⅴ（３）",T122="新加算ⅠⅤ（４）",T122="新加算Ⅴ（５）",T122="新加算Ⅴ（６）",T122="新加算Ⅴ（８）",T122="新加算Ⅴ（11）"),IF(OR(AN122="○",AN122="令和６年度中に満たす"),"入力済","未入力"),"")</f>
        <v/>
      </c>
      <c r="BG122" s="1230" t="str">
        <f>IF(OR(T122="新加算Ⅴ（７）",T122="新加算Ⅴ（９）",T122="新加算Ⅴ（10）",T122="新加算Ⅴ（12）",T122="新加算Ⅴ（13）",T122="新加算Ⅴ（14）"),IF(OR(AO122="○",AO122="令和６年度中に満たす"),"入力済","未入力"),"")</f>
        <v/>
      </c>
      <c r="BH122" s="1331" t="str">
        <f t="shared" ref="BH122" si="293">IF(OR(T122="新加算Ⅰ",T122="新加算Ⅱ",T122="新加算Ⅲ",T122="新加算Ⅴ（１）",T122="新加算Ⅴ（３）",T122="新加算Ⅴ（８）"),IF(OR(AP122="○",AP122="令和６年度中に満たす"),"入力済","未入力"),"")</f>
        <v/>
      </c>
      <c r="BI122" s="1333" t="str">
        <f t="shared" ref="BI122" si="294">IF(OR(T122="新加算Ⅰ",T122="新加算Ⅱ",T122="新加算Ⅴ（１）",T122="新加算Ⅴ（２）",T122="新加算Ⅴ（３）",T122="新加算Ⅴ（４）",T122="新加算Ⅴ（５）",T122="新加算Ⅴ（６）",T122="新加算Ⅴ（７）",T122="新加算Ⅴ（９）",T122="新加算Ⅴ（10）",T122="新加算Ⅴ（12）"),1,"")</f>
        <v/>
      </c>
      <c r="BJ122" s="1311" t="str">
        <f>IF(OR(T122="新加算Ⅰ",T122="新加算Ⅴ（１）",T122="新加算Ⅴ（２）",T122="新加算Ⅴ（５）",T122="新加算Ⅴ（７）",T122="新加算Ⅴ（10）"),IF(AR122="","未入力","入力済"),"")</f>
        <v/>
      </c>
      <c r="BK122" s="453" t="str">
        <f>G122</f>
        <v/>
      </c>
    </row>
    <row r="123" spans="1:63" ht="15" customHeight="1">
      <c r="A123" s="1275"/>
      <c r="B123" s="1243"/>
      <c r="C123" s="1244"/>
      <c r="D123" s="1244"/>
      <c r="E123" s="1244"/>
      <c r="F123" s="1245"/>
      <c r="G123" s="1260"/>
      <c r="H123" s="1260"/>
      <c r="I123" s="1260"/>
      <c r="J123" s="1423"/>
      <c r="K123" s="1260"/>
      <c r="L123" s="1284"/>
      <c r="M123" s="1379" t="str">
        <f>IF('別紙様式2-2（４・５月分）'!P96="","",'別紙様式2-2（４・５月分）'!P96)</f>
        <v/>
      </c>
      <c r="N123" s="1400"/>
      <c r="O123" s="1406"/>
      <c r="P123" s="1407"/>
      <c r="Q123" s="1408"/>
      <c r="R123" s="1410"/>
      <c r="S123" s="1412"/>
      <c r="T123" s="1414"/>
      <c r="U123" s="1416"/>
      <c r="V123" s="1418"/>
      <c r="W123" s="1356"/>
      <c r="X123" s="1358"/>
      <c r="Y123" s="1356"/>
      <c r="Z123" s="1358"/>
      <c r="AA123" s="1356"/>
      <c r="AB123" s="1358"/>
      <c r="AC123" s="1356"/>
      <c r="AD123" s="1358"/>
      <c r="AE123" s="1358"/>
      <c r="AF123" s="1358"/>
      <c r="AG123" s="1360"/>
      <c r="AH123" s="1362"/>
      <c r="AI123" s="1364"/>
      <c r="AJ123" s="1366"/>
      <c r="AK123" s="1350"/>
      <c r="AL123" s="1354"/>
      <c r="AM123" s="1340"/>
      <c r="AN123" s="1346"/>
      <c r="AO123" s="1342"/>
      <c r="AP123" s="1342"/>
      <c r="AQ123" s="1344"/>
      <c r="AR123" s="1324"/>
      <c r="AS123" s="1310" t="str">
        <f t="shared" ref="AS123" si="295">IF(AU122="","",IF(AF122&gt;10,"！令和６年度の新加算の「算定対象月」が10か月を超えています。標準的な「算定対象月」は令和６年６月から令和７年３月です。",IF(OR(AA122&lt;&gt;7,AC122&lt;&gt;3),"！算定期間の終わりが令和７年３月になっていません。区分変更を行う場合は、別紙様式2-4に記入してください。","")))</f>
        <v/>
      </c>
      <c r="AT123" s="557"/>
      <c r="AU123" s="1311"/>
      <c r="AV123" s="1312" t="str">
        <f>IF('別紙様式2-2（４・５月分）'!N96="","",'別紙様式2-2（４・５月分）'!N96)</f>
        <v/>
      </c>
      <c r="AW123" s="1313"/>
      <c r="AX123" s="1314"/>
      <c r="AY123" s="1230"/>
      <c r="AZ123" s="1230"/>
      <c r="BA123" s="1230"/>
      <c r="BB123" s="1230"/>
      <c r="BC123" s="1230"/>
      <c r="BD123" s="1230"/>
      <c r="BE123" s="1230"/>
      <c r="BF123" s="1230"/>
      <c r="BG123" s="1230"/>
      <c r="BH123" s="1332"/>
      <c r="BI123" s="1334"/>
      <c r="BJ123" s="1311"/>
      <c r="BK123" s="453" t="str">
        <f>G122</f>
        <v/>
      </c>
    </row>
    <row r="124" spans="1:63" ht="15" customHeight="1">
      <c r="A124" s="1303"/>
      <c r="B124" s="1243"/>
      <c r="C124" s="1244"/>
      <c r="D124" s="1244"/>
      <c r="E124" s="1244"/>
      <c r="F124" s="1245"/>
      <c r="G124" s="1260"/>
      <c r="H124" s="1260"/>
      <c r="I124" s="1260"/>
      <c r="J124" s="1423"/>
      <c r="K124" s="1260"/>
      <c r="L124" s="1284"/>
      <c r="M124" s="1380"/>
      <c r="N124" s="1401"/>
      <c r="O124" s="1381" t="s">
        <v>2025</v>
      </c>
      <c r="P124" s="1383" t="str">
        <f>IFERROR(VLOOKUP('別紙様式2-2（４・５月分）'!AQ95,【参考】数式用!$AR$5:$AT$22,3,FALSE),"")</f>
        <v/>
      </c>
      <c r="Q124" s="1385" t="s">
        <v>2036</v>
      </c>
      <c r="R124" s="1387" t="str">
        <f>IFERROR(VLOOKUP(K122,【参考】数式用!$A$5:$AB$37,MATCH(P124,【参考】数式用!$B$4:$AB$4,0)+1,0),"")</f>
        <v/>
      </c>
      <c r="S124" s="1389" t="s">
        <v>161</v>
      </c>
      <c r="T124" s="1391"/>
      <c r="U124" s="1393" t="str">
        <f>IFERROR(VLOOKUP(K122,【参考】数式用!$A$5:$AB$37,MATCH(T124,【参考】数式用!$B$4:$AB$4,0)+1,0),"")</f>
        <v/>
      </c>
      <c r="V124" s="1395" t="s">
        <v>15</v>
      </c>
      <c r="W124" s="1397">
        <v>7</v>
      </c>
      <c r="X124" s="1371" t="s">
        <v>10</v>
      </c>
      <c r="Y124" s="1397">
        <v>4</v>
      </c>
      <c r="Z124" s="1371" t="s">
        <v>38</v>
      </c>
      <c r="AA124" s="1397">
        <v>8</v>
      </c>
      <c r="AB124" s="1371" t="s">
        <v>10</v>
      </c>
      <c r="AC124" s="1397">
        <v>3</v>
      </c>
      <c r="AD124" s="1371" t="s">
        <v>13</v>
      </c>
      <c r="AE124" s="1371" t="s">
        <v>20</v>
      </c>
      <c r="AF124" s="1371">
        <f>IF(W124&gt;=1,(AA124*12+AC124)-(W124*12+Y124)+1,"")</f>
        <v>12</v>
      </c>
      <c r="AG124" s="1367" t="s">
        <v>33</v>
      </c>
      <c r="AH124" s="1373" t="str">
        <f t="shared" ref="AH124" si="296">IFERROR(ROUNDDOWN(ROUND(L122*U124,0),0)*AF124,"")</f>
        <v/>
      </c>
      <c r="AI124" s="1375" t="str">
        <f t="shared" ref="AI124" si="297">IFERROR(ROUNDDOWN(ROUND((L122*(U124-AW122)),0),0)*AF124,"")</f>
        <v/>
      </c>
      <c r="AJ124" s="1377">
        <f>IFERROR(IF(OR(M122="",M123="",M125=""),0,ROUNDDOWN(ROUNDDOWN(ROUND(L122*VLOOKUP(K122,【参考】数式用!$A$5:$AB$37,MATCH("新加算Ⅳ",【参考】数式用!$B$4:$AB$4,0)+1,0),0),0)*AF124*0.5,0)),"")</f>
        <v>0</v>
      </c>
      <c r="AK124" s="1347" t="str">
        <f t="shared" ref="AK124" si="298">IF(T124&lt;&gt;"","新規に適用","")</f>
        <v/>
      </c>
      <c r="AL124" s="1351">
        <f>IFERROR(IF(OR(M125="ベア加算",M125=""),0, IF(OR(T122="新加算Ⅰ",T122="新加算Ⅱ",T122="新加算Ⅲ",T122="新加算Ⅳ"),0,ROUNDDOWN(ROUND(L122*VLOOKUP(K122,【参考】数式用!$A$5:$I$37,MATCH("ベア加算",【参考】数式用!$B$4:$I$4,0)+1,0),0),0)*AF124)),"")</f>
        <v>0</v>
      </c>
      <c r="AM124" s="1321" t="str">
        <f>IF(AND(T124&lt;&gt;"",AM122=""),"新規に適用",IF(AND(T124&lt;&gt;"",AM122&lt;&gt;""),"継続で適用",""))</f>
        <v/>
      </c>
      <c r="AN124" s="1321" t="str">
        <f>IF(AND(T124&lt;&gt;"",AN122=""),"新規に適用",IF(AND(T124&lt;&gt;"",AN122&lt;&gt;""),"継続で適用",""))</f>
        <v/>
      </c>
      <c r="AO124" s="1369"/>
      <c r="AP124" s="1321" t="str">
        <f>IF(AND(T124&lt;&gt;"",AP122=""),"新規に適用",IF(AND(T124&lt;&gt;"",AP122&lt;&gt;""),"継続で適用",""))</f>
        <v/>
      </c>
      <c r="AQ124" s="1325" t="str">
        <f t="shared" si="243"/>
        <v/>
      </c>
      <c r="AR124" s="1321" t="str">
        <f>IF(AND(T124&lt;&gt;"",AR122=""),"新規に適用",IF(AND(T124&lt;&gt;"",AR122&lt;&gt;""),"継続で適用",""))</f>
        <v/>
      </c>
      <c r="AS124" s="1310"/>
      <c r="AT124" s="557"/>
      <c r="AU124" s="1311" t="str">
        <f>IF(K122&lt;&gt;"","V列に色付け","")</f>
        <v/>
      </c>
      <c r="AV124" s="1312"/>
      <c r="AW124" s="1313"/>
      <c r="AX124" s="87"/>
      <c r="AY124" s="87"/>
      <c r="AZ124" s="87"/>
      <c r="BA124" s="87"/>
      <c r="BB124" s="87"/>
      <c r="BC124" s="87"/>
      <c r="BD124" s="87"/>
      <c r="BE124" s="87"/>
      <c r="BF124" s="87"/>
      <c r="BG124" s="87"/>
      <c r="BH124" s="87"/>
      <c r="BI124" s="87"/>
      <c r="BJ124" s="87"/>
      <c r="BK124" s="453" t="str">
        <f>G122</f>
        <v/>
      </c>
    </row>
    <row r="125" spans="1:63" ht="30" customHeight="1" thickBot="1">
      <c r="A125" s="1276"/>
      <c r="B125" s="1419"/>
      <c r="C125" s="1420"/>
      <c r="D125" s="1420"/>
      <c r="E125" s="1420"/>
      <c r="F125" s="1421"/>
      <c r="G125" s="1261"/>
      <c r="H125" s="1261"/>
      <c r="I125" s="1261"/>
      <c r="J125" s="1424"/>
      <c r="K125" s="1261"/>
      <c r="L125" s="1285"/>
      <c r="M125" s="556" t="str">
        <f>IF('別紙様式2-2（４・５月分）'!P97="","",'別紙様式2-2（４・５月分）'!P97)</f>
        <v/>
      </c>
      <c r="N125" s="1402"/>
      <c r="O125" s="1382"/>
      <c r="P125" s="1384"/>
      <c r="Q125" s="1386"/>
      <c r="R125" s="1388"/>
      <c r="S125" s="1390"/>
      <c r="T125" s="1392"/>
      <c r="U125" s="1394"/>
      <c r="V125" s="1396"/>
      <c r="W125" s="1398"/>
      <c r="X125" s="1372"/>
      <c r="Y125" s="1398"/>
      <c r="Z125" s="1372"/>
      <c r="AA125" s="1398"/>
      <c r="AB125" s="1372"/>
      <c r="AC125" s="1398"/>
      <c r="AD125" s="1372"/>
      <c r="AE125" s="1372"/>
      <c r="AF125" s="1372"/>
      <c r="AG125" s="1368"/>
      <c r="AH125" s="1374"/>
      <c r="AI125" s="1376"/>
      <c r="AJ125" s="1378"/>
      <c r="AK125" s="1348"/>
      <c r="AL125" s="1352"/>
      <c r="AM125" s="1322"/>
      <c r="AN125" s="1322"/>
      <c r="AO125" s="1370"/>
      <c r="AP125" s="1322"/>
      <c r="AQ125" s="1326"/>
      <c r="AR125" s="1322"/>
      <c r="AS125" s="491" t="str">
        <f t="shared" ref="AS125" si="299">IF(AU122="","",IF(OR(T122="",AND(M125="ベア加算なし",OR(T122="新加算Ⅰ",T122="新加算Ⅱ",T122="新加算Ⅲ",T122="新加算Ⅳ"),AM122=""),AND(OR(T122="新加算Ⅰ",T122="新加算Ⅱ",T122="新加算Ⅲ",T122="新加算Ⅳ",T122="新加算Ⅴ（１）",T122="新加算Ⅴ（２）",T122="新加算Ⅴ（３）",T122="新加算Ⅴ（４）",T122="新加算Ⅴ（５）",T122="新加算Ⅴ（６）",T122="新加算Ⅴ（８）",T122="新加算Ⅴ（11）"),AN122=""),AND(OR(T122="新加算Ⅴ（７）",T122="新加算Ⅴ（９）",T122="新加算Ⅴ（10）",T122="新加算Ⅴ（12）",T122="新加算Ⅴ（13）",T122="新加算Ⅴ（14）"),AO122=""),AND(OR(T122="新加算Ⅰ",T122="新加算Ⅱ",T122="新加算Ⅲ",T122="新加算Ⅴ（１）",T122="新加算Ⅴ（３）",T122="新加算Ⅴ（８）"),AP122=""),AND(OR(T122="新加算Ⅰ",T122="新加算Ⅱ",T122="新加算Ⅴ（１）",T122="新加算Ⅴ（２）",T122="新加算Ⅴ（３）",T122="新加算Ⅴ（４）",T122="新加算Ⅴ（５）",T122="新加算Ⅴ（６）",T122="新加算Ⅴ（７）",T122="新加算Ⅴ（９）",T122="新加算Ⅴ（10）",T122="新加算Ⅴ（12）"),AQ122=""),AND(OR(T122="新加算Ⅰ",T122="新加算Ⅴ（１）",T122="新加算Ⅴ（２）",T122="新加算Ⅴ（５）",T122="新加算Ⅴ（７）",T122="新加算Ⅴ（10）"),AR122="")),"！記入が必要な欄（ピンク色のセル）に空欄があります。空欄を埋めてください。",""))</f>
        <v/>
      </c>
      <c r="AT125" s="557"/>
      <c r="AU125" s="1311"/>
      <c r="AV125" s="558" t="str">
        <f>IF('別紙様式2-2（４・５月分）'!N97="","",'別紙様式2-2（４・５月分）'!N97)</f>
        <v/>
      </c>
      <c r="AW125" s="1313"/>
      <c r="AX125" s="87"/>
      <c r="AY125" s="87"/>
      <c r="AZ125" s="87"/>
      <c r="BA125" s="87"/>
      <c r="BB125" s="87"/>
      <c r="BC125" s="87"/>
      <c r="BD125" s="87"/>
      <c r="BE125" s="87"/>
      <c r="BF125" s="87"/>
      <c r="BG125" s="87"/>
      <c r="BH125" s="87"/>
      <c r="BI125" s="87"/>
      <c r="BJ125" s="87"/>
      <c r="BK125" s="453" t="str">
        <f>G122</f>
        <v/>
      </c>
    </row>
    <row r="126" spans="1:63" ht="30" customHeight="1">
      <c r="A126" s="1274">
        <v>29</v>
      </c>
      <c r="B126" s="1243" t="str">
        <f>IF(基本情報入力シート!C82="","",基本情報入力シート!C82)</f>
        <v/>
      </c>
      <c r="C126" s="1244"/>
      <c r="D126" s="1244"/>
      <c r="E126" s="1244"/>
      <c r="F126" s="1245"/>
      <c r="G126" s="1260" t="str">
        <f>IF(基本情報入力シート!M82="","",基本情報入力シート!M82)</f>
        <v/>
      </c>
      <c r="H126" s="1260" t="str">
        <f>IF(基本情報入力シート!R82="","",基本情報入力シート!R82)</f>
        <v/>
      </c>
      <c r="I126" s="1260" t="str">
        <f>IF(基本情報入力シート!W82="","",基本情報入力シート!W82)</f>
        <v/>
      </c>
      <c r="J126" s="1423" t="str">
        <f>IF(基本情報入力シート!X82="","",基本情報入力シート!X82)</f>
        <v/>
      </c>
      <c r="K126" s="1260" t="str">
        <f>IF(基本情報入力シート!Y82="","",基本情報入力シート!Y82)</f>
        <v/>
      </c>
      <c r="L126" s="1284" t="str">
        <f>IF(基本情報入力シート!AB82="","",基本情報入力シート!AB82)</f>
        <v/>
      </c>
      <c r="M126" s="553" t="str">
        <f>IF('別紙様式2-2（４・５月分）'!P98="","",'別紙様式2-2（４・５月分）'!P98)</f>
        <v/>
      </c>
      <c r="N126" s="1399" t="str">
        <f>IF(SUM('別紙様式2-2（４・５月分）'!Q98:Q100)=0,"",SUM('別紙様式2-2（４・５月分）'!Q98:Q100))</f>
        <v/>
      </c>
      <c r="O126" s="1403" t="str">
        <f>IFERROR(VLOOKUP('別紙様式2-2（４・５月分）'!AQ98,【参考】数式用!$AR$5:$AS$22,2,FALSE),"")</f>
        <v/>
      </c>
      <c r="P126" s="1404"/>
      <c r="Q126" s="1405"/>
      <c r="R126" s="1409" t="str">
        <f>IFERROR(VLOOKUP(K126,【参考】数式用!$A$5:$AB$37,MATCH(O126,【参考】数式用!$B$4:$AB$4,0)+1,0),"")</f>
        <v/>
      </c>
      <c r="S126" s="1411" t="s">
        <v>2021</v>
      </c>
      <c r="T126" s="1413"/>
      <c r="U126" s="1415" t="str">
        <f>IFERROR(VLOOKUP(K126,【参考】数式用!$A$5:$AB$37,MATCH(T126,【参考】数式用!$B$4:$AB$4,0)+1,0),"")</f>
        <v/>
      </c>
      <c r="V126" s="1417" t="s">
        <v>15</v>
      </c>
      <c r="W126" s="1355">
        <v>6</v>
      </c>
      <c r="X126" s="1357" t="s">
        <v>10</v>
      </c>
      <c r="Y126" s="1355">
        <v>6</v>
      </c>
      <c r="Z126" s="1357" t="s">
        <v>38</v>
      </c>
      <c r="AA126" s="1355">
        <v>7</v>
      </c>
      <c r="AB126" s="1357" t="s">
        <v>10</v>
      </c>
      <c r="AC126" s="1355">
        <v>3</v>
      </c>
      <c r="AD126" s="1357" t="s">
        <v>13</v>
      </c>
      <c r="AE126" s="1357" t="s">
        <v>20</v>
      </c>
      <c r="AF126" s="1357">
        <f>IF(W126&gt;=1,(AA126*12+AC126)-(W126*12+Y126)+1,"")</f>
        <v>10</v>
      </c>
      <c r="AG126" s="1359" t="s">
        <v>33</v>
      </c>
      <c r="AH126" s="1361" t="str">
        <f t="shared" ref="AH126" si="300">IFERROR(ROUNDDOWN(ROUND(L126*U126,0),0)*AF126,"")</f>
        <v/>
      </c>
      <c r="AI126" s="1363" t="str">
        <f t="shared" ref="AI126" si="301">IFERROR(ROUNDDOWN(ROUND((L126*(U126-AW126)),0),0)*AF126,"")</f>
        <v/>
      </c>
      <c r="AJ126" s="1365">
        <f>IFERROR(IF(OR(M126="",M127="",M129=""),0,ROUNDDOWN(ROUNDDOWN(ROUND(L126*VLOOKUP(K126,【参考】数式用!$A$5:$AB$37,MATCH("新加算Ⅳ",【参考】数式用!$B$4:$AB$4,0)+1,0),0),0)*AF126*0.5,0)),"")</f>
        <v>0</v>
      </c>
      <c r="AK126" s="1349"/>
      <c r="AL126" s="1353">
        <f>IFERROR(IF(OR(M129="ベア加算",M129=""),0, IF(OR(T126="新加算Ⅰ",T126="新加算Ⅱ",T126="新加算Ⅲ",T126="新加算Ⅳ"),ROUNDDOWN(ROUND(L126*VLOOKUP(K126,【参考】数式用!$A$5:$I$37,MATCH("ベア加算",【参考】数式用!$B$4:$I$4,0)+1,0),0),0)*AF126,0)),"")</f>
        <v>0</v>
      </c>
      <c r="AM126" s="1339"/>
      <c r="AN126" s="1345"/>
      <c r="AO126" s="1341"/>
      <c r="AP126" s="1341"/>
      <c r="AQ126" s="1343"/>
      <c r="AR126" s="1323"/>
      <c r="AS126" s="466" t="str">
        <f t="shared" ref="AS126" si="302">IF(AU126="","",IF(U126&lt;N126,"！加算の要件上は問題ありませんが、令和６年４・５月と比較して令和６年６月に加算率が下がる計画になっています。",""))</f>
        <v/>
      </c>
      <c r="AT126" s="557"/>
      <c r="AU126" s="1311" t="str">
        <f>IF(K126&lt;&gt;"","V列に色付け","")</f>
        <v/>
      </c>
      <c r="AV126" s="558" t="str">
        <f>IF('別紙様式2-2（４・５月分）'!N98="","",'別紙様式2-2（４・５月分）'!N98)</f>
        <v/>
      </c>
      <c r="AW126" s="1313" t="str">
        <f>IF(SUM('別紙様式2-2（４・５月分）'!O98:O100)=0,"",SUM('別紙様式2-2（４・５月分）'!O98:O100))</f>
        <v/>
      </c>
      <c r="AX126" s="1314" t="str">
        <f>IFERROR(VLOOKUP(K126,【参考】数式用!$AH$2:$AI$34,2,FALSE),"")</f>
        <v/>
      </c>
      <c r="AY126" s="1230" t="s">
        <v>1959</v>
      </c>
      <c r="AZ126" s="1230" t="s">
        <v>1960</v>
      </c>
      <c r="BA126" s="1230" t="s">
        <v>1961</v>
      </c>
      <c r="BB126" s="1230" t="s">
        <v>1962</v>
      </c>
      <c r="BC126" s="1230" t="str">
        <f>IF(AND(O126&lt;&gt;"新加算Ⅰ",O126&lt;&gt;"新加算Ⅱ",O126&lt;&gt;"新加算Ⅲ",O126&lt;&gt;"新加算Ⅳ"),O126,IF(P128&lt;&gt;"",P128,""))</f>
        <v/>
      </c>
      <c r="BD126" s="1230"/>
      <c r="BE126" s="1230" t="str">
        <f t="shared" ref="BE126" si="303">IF(AL126&lt;&gt;0,IF(AM126="○","入力済","未入力"),"")</f>
        <v/>
      </c>
      <c r="BF126" s="1230" t="str">
        <f>IF(OR(T126="新加算Ⅰ",T126="新加算Ⅱ",T126="新加算Ⅲ",T126="新加算Ⅳ",T126="新加算Ⅴ（１）",T126="新加算Ⅴ（２）",T126="新加算Ⅴ（３）",T126="新加算ⅠⅤ（４）",T126="新加算Ⅴ（５）",T126="新加算Ⅴ（６）",T126="新加算Ⅴ（８）",T126="新加算Ⅴ（11）"),IF(OR(AN126="○",AN126="令和６年度中に満たす"),"入力済","未入力"),"")</f>
        <v/>
      </c>
      <c r="BG126" s="1230" t="str">
        <f>IF(OR(T126="新加算Ⅴ（７）",T126="新加算Ⅴ（９）",T126="新加算Ⅴ（10）",T126="新加算Ⅴ（12）",T126="新加算Ⅴ（13）",T126="新加算Ⅴ（14）"),IF(OR(AO126="○",AO126="令和６年度中に満たす"),"入力済","未入力"),"")</f>
        <v/>
      </c>
      <c r="BH126" s="1331" t="str">
        <f t="shared" ref="BH126" si="304">IF(OR(T126="新加算Ⅰ",T126="新加算Ⅱ",T126="新加算Ⅲ",T126="新加算Ⅴ（１）",T126="新加算Ⅴ（３）",T126="新加算Ⅴ（８）"),IF(OR(AP126="○",AP126="令和６年度中に満たす"),"入力済","未入力"),"")</f>
        <v/>
      </c>
      <c r="BI126" s="1333" t="str">
        <f t="shared" ref="BI126" si="305">IF(OR(T126="新加算Ⅰ",T126="新加算Ⅱ",T126="新加算Ⅴ（１）",T126="新加算Ⅴ（２）",T126="新加算Ⅴ（３）",T126="新加算Ⅴ（４）",T126="新加算Ⅴ（５）",T126="新加算Ⅴ（６）",T126="新加算Ⅴ（７）",T126="新加算Ⅴ（９）",T126="新加算Ⅴ（10）",T126="新加算Ⅴ（12）"),1,"")</f>
        <v/>
      </c>
      <c r="BJ126" s="1311" t="str">
        <f>IF(OR(T126="新加算Ⅰ",T126="新加算Ⅴ（１）",T126="新加算Ⅴ（２）",T126="新加算Ⅴ（５）",T126="新加算Ⅴ（７）",T126="新加算Ⅴ（10）"),IF(AR126="","未入力","入力済"),"")</f>
        <v/>
      </c>
      <c r="BK126" s="453" t="str">
        <f>G126</f>
        <v/>
      </c>
    </row>
    <row r="127" spans="1:63" ht="15" customHeight="1">
      <c r="A127" s="1275"/>
      <c r="B127" s="1243"/>
      <c r="C127" s="1244"/>
      <c r="D127" s="1244"/>
      <c r="E127" s="1244"/>
      <c r="F127" s="1245"/>
      <c r="G127" s="1260"/>
      <c r="H127" s="1260"/>
      <c r="I127" s="1260"/>
      <c r="J127" s="1423"/>
      <c r="K127" s="1260"/>
      <c r="L127" s="1284"/>
      <c r="M127" s="1379" t="str">
        <f>IF('別紙様式2-2（４・５月分）'!P99="","",'別紙様式2-2（４・５月分）'!P99)</f>
        <v/>
      </c>
      <c r="N127" s="1400"/>
      <c r="O127" s="1406"/>
      <c r="P127" s="1407"/>
      <c r="Q127" s="1408"/>
      <c r="R127" s="1410"/>
      <c r="S127" s="1412"/>
      <c r="T127" s="1414"/>
      <c r="U127" s="1416"/>
      <c r="V127" s="1418"/>
      <c r="W127" s="1356"/>
      <c r="X127" s="1358"/>
      <c r="Y127" s="1356"/>
      <c r="Z127" s="1358"/>
      <c r="AA127" s="1356"/>
      <c r="AB127" s="1358"/>
      <c r="AC127" s="1356"/>
      <c r="AD127" s="1358"/>
      <c r="AE127" s="1358"/>
      <c r="AF127" s="1358"/>
      <c r="AG127" s="1360"/>
      <c r="AH127" s="1362"/>
      <c r="AI127" s="1364"/>
      <c r="AJ127" s="1366"/>
      <c r="AK127" s="1350"/>
      <c r="AL127" s="1354"/>
      <c r="AM127" s="1340"/>
      <c r="AN127" s="1346"/>
      <c r="AO127" s="1342"/>
      <c r="AP127" s="1342"/>
      <c r="AQ127" s="1344"/>
      <c r="AR127" s="1324"/>
      <c r="AS127" s="1310" t="str">
        <f t="shared" ref="AS127" si="306">IF(AU126="","",IF(AF126&gt;10,"！令和６年度の新加算の「算定対象月」が10か月を超えています。標準的な「算定対象月」は令和６年６月から令和７年３月です。",IF(OR(AA126&lt;&gt;7,AC126&lt;&gt;3),"！算定期間の終わりが令和７年３月になっていません。区分変更を行う場合は、別紙様式2-4に記入してください。","")))</f>
        <v/>
      </c>
      <c r="AT127" s="557"/>
      <c r="AU127" s="1311"/>
      <c r="AV127" s="1312" t="str">
        <f>IF('別紙様式2-2（４・５月分）'!N99="","",'別紙様式2-2（４・５月分）'!N99)</f>
        <v/>
      </c>
      <c r="AW127" s="1313"/>
      <c r="AX127" s="1314"/>
      <c r="AY127" s="1230"/>
      <c r="AZ127" s="1230"/>
      <c r="BA127" s="1230"/>
      <c r="BB127" s="1230"/>
      <c r="BC127" s="1230"/>
      <c r="BD127" s="1230"/>
      <c r="BE127" s="1230"/>
      <c r="BF127" s="1230"/>
      <c r="BG127" s="1230"/>
      <c r="BH127" s="1332"/>
      <c r="BI127" s="1334"/>
      <c r="BJ127" s="1311"/>
      <c r="BK127" s="453" t="str">
        <f>G126</f>
        <v/>
      </c>
    </row>
    <row r="128" spans="1:63" ht="15" customHeight="1">
      <c r="A128" s="1303"/>
      <c r="B128" s="1243"/>
      <c r="C128" s="1244"/>
      <c r="D128" s="1244"/>
      <c r="E128" s="1244"/>
      <c r="F128" s="1245"/>
      <c r="G128" s="1260"/>
      <c r="H128" s="1260"/>
      <c r="I128" s="1260"/>
      <c r="J128" s="1423"/>
      <c r="K128" s="1260"/>
      <c r="L128" s="1284"/>
      <c r="M128" s="1380"/>
      <c r="N128" s="1401"/>
      <c r="O128" s="1381" t="s">
        <v>2025</v>
      </c>
      <c r="P128" s="1383" t="str">
        <f>IFERROR(VLOOKUP('別紙様式2-2（４・５月分）'!AQ98,【参考】数式用!$AR$5:$AT$22,3,FALSE),"")</f>
        <v/>
      </c>
      <c r="Q128" s="1385" t="s">
        <v>2036</v>
      </c>
      <c r="R128" s="1387" t="str">
        <f>IFERROR(VLOOKUP(K126,【参考】数式用!$A$5:$AB$37,MATCH(P128,【参考】数式用!$B$4:$AB$4,0)+1,0),"")</f>
        <v/>
      </c>
      <c r="S128" s="1389" t="s">
        <v>161</v>
      </c>
      <c r="T128" s="1391"/>
      <c r="U128" s="1393" t="str">
        <f>IFERROR(VLOOKUP(K126,【参考】数式用!$A$5:$AB$37,MATCH(T128,【参考】数式用!$B$4:$AB$4,0)+1,0),"")</f>
        <v/>
      </c>
      <c r="V128" s="1395" t="s">
        <v>15</v>
      </c>
      <c r="W128" s="1397">
        <v>7</v>
      </c>
      <c r="X128" s="1371" t="s">
        <v>10</v>
      </c>
      <c r="Y128" s="1397">
        <v>4</v>
      </c>
      <c r="Z128" s="1371" t="s">
        <v>38</v>
      </c>
      <c r="AA128" s="1397">
        <v>8</v>
      </c>
      <c r="AB128" s="1371" t="s">
        <v>10</v>
      </c>
      <c r="AC128" s="1397">
        <v>3</v>
      </c>
      <c r="AD128" s="1371" t="s">
        <v>13</v>
      </c>
      <c r="AE128" s="1371" t="s">
        <v>20</v>
      </c>
      <c r="AF128" s="1371">
        <f>IF(W128&gt;=1,(AA128*12+AC128)-(W128*12+Y128)+1,"")</f>
        <v>12</v>
      </c>
      <c r="AG128" s="1367" t="s">
        <v>33</v>
      </c>
      <c r="AH128" s="1373" t="str">
        <f t="shared" ref="AH128" si="307">IFERROR(ROUNDDOWN(ROUND(L126*U128,0),0)*AF128,"")</f>
        <v/>
      </c>
      <c r="AI128" s="1375" t="str">
        <f t="shared" ref="AI128" si="308">IFERROR(ROUNDDOWN(ROUND((L126*(U128-AW126)),0),0)*AF128,"")</f>
        <v/>
      </c>
      <c r="AJ128" s="1377">
        <f>IFERROR(IF(OR(M126="",M127="",M129=""),0,ROUNDDOWN(ROUNDDOWN(ROUND(L126*VLOOKUP(K126,【参考】数式用!$A$5:$AB$37,MATCH("新加算Ⅳ",【参考】数式用!$B$4:$AB$4,0)+1,0),0),0)*AF128*0.5,0)),"")</f>
        <v>0</v>
      </c>
      <c r="AK128" s="1347" t="str">
        <f t="shared" ref="AK128" si="309">IF(T128&lt;&gt;"","新規に適用","")</f>
        <v/>
      </c>
      <c r="AL128" s="1351">
        <f>IFERROR(IF(OR(M129="ベア加算",M129=""),0, IF(OR(T126="新加算Ⅰ",T126="新加算Ⅱ",T126="新加算Ⅲ",T126="新加算Ⅳ"),0,ROUNDDOWN(ROUND(L126*VLOOKUP(K126,【参考】数式用!$A$5:$I$37,MATCH("ベア加算",【参考】数式用!$B$4:$I$4,0)+1,0),0),0)*AF128)),"")</f>
        <v>0</v>
      </c>
      <c r="AM128" s="1321" t="str">
        <f>IF(AND(T128&lt;&gt;"",AM126=""),"新規に適用",IF(AND(T128&lt;&gt;"",AM126&lt;&gt;""),"継続で適用",""))</f>
        <v/>
      </c>
      <c r="AN128" s="1321" t="str">
        <f>IF(AND(T128&lt;&gt;"",AN126=""),"新規に適用",IF(AND(T128&lt;&gt;"",AN126&lt;&gt;""),"継続で適用",""))</f>
        <v/>
      </c>
      <c r="AO128" s="1369"/>
      <c r="AP128" s="1321" t="str">
        <f>IF(AND(T128&lt;&gt;"",AP126=""),"新規に適用",IF(AND(T128&lt;&gt;"",AP126&lt;&gt;""),"継続で適用",""))</f>
        <v/>
      </c>
      <c r="AQ128" s="1325" t="str">
        <f t="shared" si="243"/>
        <v/>
      </c>
      <c r="AR128" s="1321" t="str">
        <f>IF(AND(T128&lt;&gt;"",AR126=""),"新規に適用",IF(AND(T128&lt;&gt;"",AR126&lt;&gt;""),"継続で適用",""))</f>
        <v/>
      </c>
      <c r="AS128" s="1310"/>
      <c r="AT128" s="557"/>
      <c r="AU128" s="1311" t="str">
        <f>IF(K126&lt;&gt;"","V列に色付け","")</f>
        <v/>
      </c>
      <c r="AV128" s="1312"/>
      <c r="AW128" s="1313"/>
      <c r="AX128" s="87"/>
      <c r="AY128" s="87"/>
      <c r="AZ128" s="87"/>
      <c r="BA128" s="87"/>
      <c r="BB128" s="87"/>
      <c r="BC128" s="87"/>
      <c r="BD128" s="87"/>
      <c r="BE128" s="87"/>
      <c r="BF128" s="87"/>
      <c r="BG128" s="87"/>
      <c r="BH128" s="87"/>
      <c r="BI128" s="87"/>
      <c r="BJ128" s="87"/>
      <c r="BK128" s="453" t="str">
        <f>G126</f>
        <v/>
      </c>
    </row>
    <row r="129" spans="1:63" ht="30" customHeight="1" thickBot="1">
      <c r="A129" s="1276"/>
      <c r="B129" s="1419"/>
      <c r="C129" s="1420"/>
      <c r="D129" s="1420"/>
      <c r="E129" s="1420"/>
      <c r="F129" s="1421"/>
      <c r="G129" s="1261"/>
      <c r="H129" s="1261"/>
      <c r="I129" s="1261"/>
      <c r="J129" s="1424"/>
      <c r="K129" s="1261"/>
      <c r="L129" s="1285"/>
      <c r="M129" s="556" t="str">
        <f>IF('別紙様式2-2（４・５月分）'!P100="","",'別紙様式2-2（４・５月分）'!P100)</f>
        <v/>
      </c>
      <c r="N129" s="1402"/>
      <c r="O129" s="1382"/>
      <c r="P129" s="1384"/>
      <c r="Q129" s="1386"/>
      <c r="R129" s="1388"/>
      <c r="S129" s="1390"/>
      <c r="T129" s="1392"/>
      <c r="U129" s="1394"/>
      <c r="V129" s="1396"/>
      <c r="W129" s="1398"/>
      <c r="X129" s="1372"/>
      <c r="Y129" s="1398"/>
      <c r="Z129" s="1372"/>
      <c r="AA129" s="1398"/>
      <c r="AB129" s="1372"/>
      <c r="AC129" s="1398"/>
      <c r="AD129" s="1372"/>
      <c r="AE129" s="1372"/>
      <c r="AF129" s="1372"/>
      <c r="AG129" s="1368"/>
      <c r="AH129" s="1374"/>
      <c r="AI129" s="1376"/>
      <c r="AJ129" s="1378"/>
      <c r="AK129" s="1348"/>
      <c r="AL129" s="1352"/>
      <c r="AM129" s="1322"/>
      <c r="AN129" s="1322"/>
      <c r="AO129" s="1370"/>
      <c r="AP129" s="1322"/>
      <c r="AQ129" s="1326"/>
      <c r="AR129" s="1322"/>
      <c r="AS129" s="491" t="str">
        <f t="shared" ref="AS129" si="310">IF(AU126="","",IF(OR(T126="",AND(M129="ベア加算なし",OR(T126="新加算Ⅰ",T126="新加算Ⅱ",T126="新加算Ⅲ",T126="新加算Ⅳ"),AM126=""),AND(OR(T126="新加算Ⅰ",T126="新加算Ⅱ",T126="新加算Ⅲ",T126="新加算Ⅳ",T126="新加算Ⅴ（１）",T126="新加算Ⅴ（２）",T126="新加算Ⅴ（３）",T126="新加算Ⅴ（４）",T126="新加算Ⅴ（５）",T126="新加算Ⅴ（６）",T126="新加算Ⅴ（８）",T126="新加算Ⅴ（11）"),AN126=""),AND(OR(T126="新加算Ⅴ（７）",T126="新加算Ⅴ（９）",T126="新加算Ⅴ（10）",T126="新加算Ⅴ（12）",T126="新加算Ⅴ（13）",T126="新加算Ⅴ（14）"),AO126=""),AND(OR(T126="新加算Ⅰ",T126="新加算Ⅱ",T126="新加算Ⅲ",T126="新加算Ⅴ（１）",T126="新加算Ⅴ（３）",T126="新加算Ⅴ（８）"),AP126=""),AND(OR(T126="新加算Ⅰ",T126="新加算Ⅱ",T126="新加算Ⅴ（１）",T126="新加算Ⅴ（２）",T126="新加算Ⅴ（３）",T126="新加算Ⅴ（４）",T126="新加算Ⅴ（５）",T126="新加算Ⅴ（６）",T126="新加算Ⅴ（７）",T126="新加算Ⅴ（９）",T126="新加算Ⅴ（10）",T126="新加算Ⅴ（12）"),AQ126=""),AND(OR(T126="新加算Ⅰ",T126="新加算Ⅴ（１）",T126="新加算Ⅴ（２）",T126="新加算Ⅴ（５）",T126="新加算Ⅴ（７）",T126="新加算Ⅴ（10）"),AR126="")),"！記入が必要な欄（ピンク色のセル）に空欄があります。空欄を埋めてください。",""))</f>
        <v/>
      </c>
      <c r="AT129" s="557"/>
      <c r="AU129" s="1311"/>
      <c r="AV129" s="558" t="str">
        <f>IF('別紙様式2-2（４・５月分）'!N100="","",'別紙様式2-2（４・５月分）'!N100)</f>
        <v/>
      </c>
      <c r="AW129" s="1313"/>
      <c r="AX129" s="87"/>
      <c r="AY129" s="87"/>
      <c r="AZ129" s="87"/>
      <c r="BA129" s="87"/>
      <c r="BB129" s="87"/>
      <c r="BC129" s="87"/>
      <c r="BD129" s="87"/>
      <c r="BE129" s="87"/>
      <c r="BF129" s="87"/>
      <c r="BG129" s="87"/>
      <c r="BH129" s="87"/>
      <c r="BI129" s="87"/>
      <c r="BJ129" s="87"/>
      <c r="BK129" s="453" t="str">
        <f>G126</f>
        <v/>
      </c>
    </row>
    <row r="130" spans="1:63" ht="30" customHeight="1">
      <c r="A130" s="1301">
        <v>30</v>
      </c>
      <c r="B130" s="1240" t="str">
        <f>IF(基本情報入力シート!C83="","",基本情報入力シート!C83)</f>
        <v/>
      </c>
      <c r="C130" s="1241"/>
      <c r="D130" s="1241"/>
      <c r="E130" s="1241"/>
      <c r="F130" s="1242"/>
      <c r="G130" s="1259" t="str">
        <f>IF(基本情報入力シート!M83="","",基本情報入力シート!M83)</f>
        <v/>
      </c>
      <c r="H130" s="1259" t="str">
        <f>IF(基本情報入力シート!R83="","",基本情報入力シート!R83)</f>
        <v/>
      </c>
      <c r="I130" s="1259" t="str">
        <f>IF(基本情報入力シート!W83="","",基本情報入力シート!W83)</f>
        <v/>
      </c>
      <c r="J130" s="1422" t="str">
        <f>IF(基本情報入力シート!X83="","",基本情報入力シート!X83)</f>
        <v/>
      </c>
      <c r="K130" s="1259" t="str">
        <f>IF(基本情報入力シート!Y83="","",基本情報入力シート!Y83)</f>
        <v/>
      </c>
      <c r="L130" s="1283" t="str">
        <f>IF(基本情報入力シート!AB83="","",基本情報入力シート!AB83)</f>
        <v/>
      </c>
      <c r="M130" s="553" t="str">
        <f>IF('別紙様式2-2（４・５月分）'!P101="","",'別紙様式2-2（４・５月分）'!P101)</f>
        <v/>
      </c>
      <c r="N130" s="1399" t="str">
        <f>IF(SUM('別紙様式2-2（４・５月分）'!Q101:Q103)=0,"",SUM('別紙様式2-2（４・５月分）'!Q101:Q103))</f>
        <v/>
      </c>
      <c r="O130" s="1403" t="str">
        <f>IFERROR(VLOOKUP('別紙様式2-2（４・５月分）'!AQ101,【参考】数式用!$AR$5:$AS$22,2,FALSE),"")</f>
        <v/>
      </c>
      <c r="P130" s="1404"/>
      <c r="Q130" s="1405"/>
      <c r="R130" s="1409" t="str">
        <f>IFERROR(VLOOKUP(K130,【参考】数式用!$A$5:$AB$37,MATCH(O130,【参考】数式用!$B$4:$AB$4,0)+1,0),"")</f>
        <v/>
      </c>
      <c r="S130" s="1411" t="s">
        <v>2021</v>
      </c>
      <c r="T130" s="1413"/>
      <c r="U130" s="1415" t="str">
        <f>IFERROR(VLOOKUP(K130,【参考】数式用!$A$5:$AB$37,MATCH(T130,【参考】数式用!$B$4:$AB$4,0)+1,0),"")</f>
        <v/>
      </c>
      <c r="V130" s="1417" t="s">
        <v>15</v>
      </c>
      <c r="W130" s="1355">
        <v>6</v>
      </c>
      <c r="X130" s="1357" t="s">
        <v>10</v>
      </c>
      <c r="Y130" s="1355">
        <v>6</v>
      </c>
      <c r="Z130" s="1357" t="s">
        <v>38</v>
      </c>
      <c r="AA130" s="1355">
        <v>7</v>
      </c>
      <c r="AB130" s="1357" t="s">
        <v>10</v>
      </c>
      <c r="AC130" s="1355">
        <v>3</v>
      </c>
      <c r="AD130" s="1357" t="s">
        <v>13</v>
      </c>
      <c r="AE130" s="1357" t="s">
        <v>20</v>
      </c>
      <c r="AF130" s="1357">
        <f>IF(W130&gt;=1,(AA130*12+AC130)-(W130*12+Y130)+1,"")</f>
        <v>10</v>
      </c>
      <c r="AG130" s="1359" t="s">
        <v>33</v>
      </c>
      <c r="AH130" s="1361" t="str">
        <f t="shared" ref="AH130" si="311">IFERROR(ROUNDDOWN(ROUND(L130*U130,0),0)*AF130,"")</f>
        <v/>
      </c>
      <c r="AI130" s="1363" t="str">
        <f t="shared" ref="AI130" si="312">IFERROR(ROUNDDOWN(ROUND((L130*(U130-AW130)),0),0)*AF130,"")</f>
        <v/>
      </c>
      <c r="AJ130" s="1365">
        <f>IFERROR(IF(OR(M130="",M131="",M133=""),0,ROUNDDOWN(ROUNDDOWN(ROUND(L130*VLOOKUP(K130,【参考】数式用!$A$5:$AB$37,MATCH("新加算Ⅳ",【参考】数式用!$B$4:$AB$4,0)+1,0),0),0)*AF130*0.5,0)),"")</f>
        <v>0</v>
      </c>
      <c r="AK130" s="1349"/>
      <c r="AL130" s="1353">
        <f>IFERROR(IF(OR(M133="ベア加算",M133=""),0, IF(OR(T130="新加算Ⅰ",T130="新加算Ⅱ",T130="新加算Ⅲ",T130="新加算Ⅳ"),ROUNDDOWN(ROUND(L130*VLOOKUP(K130,【参考】数式用!$A$5:$I$37,MATCH("ベア加算",【参考】数式用!$B$4:$I$4,0)+1,0),0),0)*AF130,0)),"")</f>
        <v>0</v>
      </c>
      <c r="AM130" s="1339"/>
      <c r="AN130" s="1345"/>
      <c r="AO130" s="1341"/>
      <c r="AP130" s="1341"/>
      <c r="AQ130" s="1343"/>
      <c r="AR130" s="1323"/>
      <c r="AS130" s="466" t="str">
        <f t="shared" ref="AS130" si="313">IF(AU130="","",IF(U130&lt;N130,"！加算の要件上は問題ありませんが、令和６年４・５月と比較して令和６年６月に加算率が下がる計画になっています。",""))</f>
        <v/>
      </c>
      <c r="AT130" s="557"/>
      <c r="AU130" s="1311" t="str">
        <f>IF(K130&lt;&gt;"","V列に色付け","")</f>
        <v/>
      </c>
      <c r="AV130" s="558" t="str">
        <f>IF('別紙様式2-2（４・５月分）'!N101="","",'別紙様式2-2（４・５月分）'!N101)</f>
        <v/>
      </c>
      <c r="AW130" s="1313" t="str">
        <f>IF(SUM('別紙様式2-2（４・５月分）'!O101:O103)=0,"",SUM('別紙様式2-2（４・５月分）'!O101:O103))</f>
        <v/>
      </c>
      <c r="AX130" s="1314" t="str">
        <f>IFERROR(VLOOKUP(K130,【参考】数式用!$AH$2:$AI$34,2,FALSE),"")</f>
        <v/>
      </c>
      <c r="AY130" s="1230" t="s">
        <v>1959</v>
      </c>
      <c r="AZ130" s="1230" t="s">
        <v>1960</v>
      </c>
      <c r="BA130" s="1230" t="s">
        <v>1961</v>
      </c>
      <c r="BB130" s="1230" t="s">
        <v>1962</v>
      </c>
      <c r="BC130" s="1230" t="str">
        <f>IF(AND(O130&lt;&gt;"新加算Ⅰ",O130&lt;&gt;"新加算Ⅱ",O130&lt;&gt;"新加算Ⅲ",O130&lt;&gt;"新加算Ⅳ"),O130,IF(P132&lt;&gt;"",P132,""))</f>
        <v/>
      </c>
      <c r="BD130" s="1230"/>
      <c r="BE130" s="1230" t="str">
        <f t="shared" ref="BE130" si="314">IF(AL130&lt;&gt;0,IF(AM130="○","入力済","未入力"),"")</f>
        <v/>
      </c>
      <c r="BF130" s="1230" t="str">
        <f>IF(OR(T130="新加算Ⅰ",T130="新加算Ⅱ",T130="新加算Ⅲ",T130="新加算Ⅳ",T130="新加算Ⅴ（１）",T130="新加算Ⅴ（２）",T130="新加算Ⅴ（３）",T130="新加算ⅠⅤ（４）",T130="新加算Ⅴ（５）",T130="新加算Ⅴ（６）",T130="新加算Ⅴ（８）",T130="新加算Ⅴ（11）"),IF(OR(AN130="○",AN130="令和６年度中に満たす"),"入力済","未入力"),"")</f>
        <v/>
      </c>
      <c r="BG130" s="1230" t="str">
        <f>IF(OR(T130="新加算Ⅴ（７）",T130="新加算Ⅴ（９）",T130="新加算Ⅴ（10）",T130="新加算Ⅴ（12）",T130="新加算Ⅴ（13）",T130="新加算Ⅴ（14）"),IF(OR(AO130="○",AO130="令和６年度中に満たす"),"入力済","未入力"),"")</f>
        <v/>
      </c>
      <c r="BH130" s="1331" t="str">
        <f t="shared" ref="BH130" si="315">IF(OR(T130="新加算Ⅰ",T130="新加算Ⅱ",T130="新加算Ⅲ",T130="新加算Ⅴ（１）",T130="新加算Ⅴ（３）",T130="新加算Ⅴ（８）"),IF(OR(AP130="○",AP130="令和６年度中に満たす"),"入力済","未入力"),"")</f>
        <v/>
      </c>
      <c r="BI130" s="1333" t="str">
        <f t="shared" ref="BI130" si="316">IF(OR(T130="新加算Ⅰ",T130="新加算Ⅱ",T130="新加算Ⅴ（１）",T130="新加算Ⅴ（２）",T130="新加算Ⅴ（３）",T130="新加算Ⅴ（４）",T130="新加算Ⅴ（５）",T130="新加算Ⅴ（６）",T130="新加算Ⅴ（７）",T130="新加算Ⅴ（９）",T130="新加算Ⅴ（10）",T130="新加算Ⅴ（12）"),1,"")</f>
        <v/>
      </c>
      <c r="BJ130" s="1311" t="str">
        <f>IF(OR(T130="新加算Ⅰ",T130="新加算Ⅴ（１）",T130="新加算Ⅴ（２）",T130="新加算Ⅴ（５）",T130="新加算Ⅴ（７）",T130="新加算Ⅴ（10）"),IF(AR130="","未入力","入力済"),"")</f>
        <v/>
      </c>
      <c r="BK130" s="453" t="str">
        <f>G130</f>
        <v/>
      </c>
    </row>
    <row r="131" spans="1:63" ht="15" customHeight="1">
      <c r="A131" s="1275"/>
      <c r="B131" s="1243"/>
      <c r="C131" s="1244"/>
      <c r="D131" s="1244"/>
      <c r="E131" s="1244"/>
      <c r="F131" s="1245"/>
      <c r="G131" s="1260"/>
      <c r="H131" s="1260"/>
      <c r="I131" s="1260"/>
      <c r="J131" s="1423"/>
      <c r="K131" s="1260"/>
      <c r="L131" s="1284"/>
      <c r="M131" s="1379" t="str">
        <f>IF('別紙様式2-2（４・５月分）'!P102="","",'別紙様式2-2（４・５月分）'!P102)</f>
        <v/>
      </c>
      <c r="N131" s="1400"/>
      <c r="O131" s="1406"/>
      <c r="P131" s="1407"/>
      <c r="Q131" s="1408"/>
      <c r="R131" s="1410"/>
      <c r="S131" s="1412"/>
      <c r="T131" s="1414"/>
      <c r="U131" s="1416"/>
      <c r="V131" s="1418"/>
      <c r="W131" s="1356"/>
      <c r="X131" s="1358"/>
      <c r="Y131" s="1356"/>
      <c r="Z131" s="1358"/>
      <c r="AA131" s="1356"/>
      <c r="AB131" s="1358"/>
      <c r="AC131" s="1356"/>
      <c r="AD131" s="1358"/>
      <c r="AE131" s="1358"/>
      <c r="AF131" s="1358"/>
      <c r="AG131" s="1360"/>
      <c r="AH131" s="1362"/>
      <c r="AI131" s="1364"/>
      <c r="AJ131" s="1366"/>
      <c r="AK131" s="1350"/>
      <c r="AL131" s="1354"/>
      <c r="AM131" s="1340"/>
      <c r="AN131" s="1346"/>
      <c r="AO131" s="1342"/>
      <c r="AP131" s="1342"/>
      <c r="AQ131" s="1344"/>
      <c r="AR131" s="1324"/>
      <c r="AS131" s="1310" t="str">
        <f t="shared" ref="AS131" si="317">IF(AU130="","",IF(AF130&gt;10,"！令和６年度の新加算の「算定対象月」が10か月を超えています。標準的な「算定対象月」は令和６年６月から令和７年３月です。",IF(OR(AA130&lt;&gt;7,AC130&lt;&gt;3),"！算定期間の終わりが令和７年３月になっていません。区分変更を行う場合は、別紙様式2-4に記入してください。","")))</f>
        <v/>
      </c>
      <c r="AT131" s="557"/>
      <c r="AU131" s="1311"/>
      <c r="AV131" s="1312" t="str">
        <f>IF('別紙様式2-2（４・５月分）'!N102="","",'別紙様式2-2（４・５月分）'!N102)</f>
        <v/>
      </c>
      <c r="AW131" s="1313"/>
      <c r="AX131" s="1314"/>
      <c r="AY131" s="1230"/>
      <c r="AZ131" s="1230"/>
      <c r="BA131" s="1230"/>
      <c r="BB131" s="1230"/>
      <c r="BC131" s="1230"/>
      <c r="BD131" s="1230"/>
      <c r="BE131" s="1230"/>
      <c r="BF131" s="1230"/>
      <c r="BG131" s="1230"/>
      <c r="BH131" s="1332"/>
      <c r="BI131" s="1334"/>
      <c r="BJ131" s="1311"/>
      <c r="BK131" s="453" t="str">
        <f>G130</f>
        <v/>
      </c>
    </row>
    <row r="132" spans="1:63" ht="15" customHeight="1">
      <c r="A132" s="1303"/>
      <c r="B132" s="1243"/>
      <c r="C132" s="1244"/>
      <c r="D132" s="1244"/>
      <c r="E132" s="1244"/>
      <c r="F132" s="1245"/>
      <c r="G132" s="1260"/>
      <c r="H132" s="1260"/>
      <c r="I132" s="1260"/>
      <c r="J132" s="1423"/>
      <c r="K132" s="1260"/>
      <c r="L132" s="1284"/>
      <c r="M132" s="1380"/>
      <c r="N132" s="1401"/>
      <c r="O132" s="1381" t="s">
        <v>2025</v>
      </c>
      <c r="P132" s="1383" t="str">
        <f>IFERROR(VLOOKUP('別紙様式2-2（４・５月分）'!AQ101,【参考】数式用!$AR$5:$AT$22,3,FALSE),"")</f>
        <v/>
      </c>
      <c r="Q132" s="1385" t="s">
        <v>2036</v>
      </c>
      <c r="R132" s="1387" t="str">
        <f>IFERROR(VLOOKUP(K130,【参考】数式用!$A$5:$AB$37,MATCH(P132,【参考】数式用!$B$4:$AB$4,0)+1,0),"")</f>
        <v/>
      </c>
      <c r="S132" s="1389" t="s">
        <v>161</v>
      </c>
      <c r="T132" s="1391"/>
      <c r="U132" s="1393" t="str">
        <f>IFERROR(VLOOKUP(K130,【参考】数式用!$A$5:$AB$37,MATCH(T132,【参考】数式用!$B$4:$AB$4,0)+1,0),"")</f>
        <v/>
      </c>
      <c r="V132" s="1395" t="s">
        <v>15</v>
      </c>
      <c r="W132" s="1397">
        <v>7</v>
      </c>
      <c r="X132" s="1371" t="s">
        <v>10</v>
      </c>
      <c r="Y132" s="1397">
        <v>4</v>
      </c>
      <c r="Z132" s="1371" t="s">
        <v>38</v>
      </c>
      <c r="AA132" s="1397">
        <v>8</v>
      </c>
      <c r="AB132" s="1371" t="s">
        <v>10</v>
      </c>
      <c r="AC132" s="1397">
        <v>3</v>
      </c>
      <c r="AD132" s="1371" t="s">
        <v>13</v>
      </c>
      <c r="AE132" s="1371" t="s">
        <v>20</v>
      </c>
      <c r="AF132" s="1371">
        <f>IF(W132&gt;=1,(AA132*12+AC132)-(W132*12+Y132)+1,"")</f>
        <v>12</v>
      </c>
      <c r="AG132" s="1367" t="s">
        <v>33</v>
      </c>
      <c r="AH132" s="1373" t="str">
        <f t="shared" ref="AH132" si="318">IFERROR(ROUNDDOWN(ROUND(L130*U132,0),0)*AF132,"")</f>
        <v/>
      </c>
      <c r="AI132" s="1375" t="str">
        <f t="shared" ref="AI132" si="319">IFERROR(ROUNDDOWN(ROUND((L130*(U132-AW130)),0),0)*AF132,"")</f>
        <v/>
      </c>
      <c r="AJ132" s="1377">
        <f>IFERROR(IF(OR(M130="",M131="",M133=""),0,ROUNDDOWN(ROUNDDOWN(ROUND(L130*VLOOKUP(K130,【参考】数式用!$A$5:$AB$37,MATCH("新加算Ⅳ",【参考】数式用!$B$4:$AB$4,0)+1,0),0),0)*AF132*0.5,0)),"")</f>
        <v>0</v>
      </c>
      <c r="AK132" s="1347" t="str">
        <f t="shared" ref="AK132" si="320">IF(T132&lt;&gt;"","新規に適用","")</f>
        <v/>
      </c>
      <c r="AL132" s="1351">
        <f>IFERROR(IF(OR(M133="ベア加算",M133=""),0, IF(OR(T130="新加算Ⅰ",T130="新加算Ⅱ",T130="新加算Ⅲ",T130="新加算Ⅳ"),0,ROUNDDOWN(ROUND(L130*VLOOKUP(K130,【参考】数式用!$A$5:$I$37,MATCH("ベア加算",【参考】数式用!$B$4:$I$4,0)+1,0),0),0)*AF132)),"")</f>
        <v>0</v>
      </c>
      <c r="AM132" s="1321" t="str">
        <f>IF(AND(T132&lt;&gt;"",AM130=""),"新規に適用",IF(AND(T132&lt;&gt;"",AM130&lt;&gt;""),"継続で適用",""))</f>
        <v/>
      </c>
      <c r="AN132" s="1321" t="str">
        <f>IF(AND(T132&lt;&gt;"",AN130=""),"新規に適用",IF(AND(T132&lt;&gt;"",AN130&lt;&gt;""),"継続で適用",""))</f>
        <v/>
      </c>
      <c r="AO132" s="1369"/>
      <c r="AP132" s="1321" t="str">
        <f>IF(AND(T132&lt;&gt;"",AP130=""),"新規に適用",IF(AND(T132&lt;&gt;"",AP130&lt;&gt;""),"継続で適用",""))</f>
        <v/>
      </c>
      <c r="AQ132" s="1325" t="str">
        <f t="shared" si="243"/>
        <v/>
      </c>
      <c r="AR132" s="1321" t="str">
        <f>IF(AND(T132&lt;&gt;"",AR130=""),"新規に適用",IF(AND(T132&lt;&gt;"",AR130&lt;&gt;""),"継続で適用",""))</f>
        <v/>
      </c>
      <c r="AS132" s="1310"/>
      <c r="AT132" s="557"/>
      <c r="AU132" s="1311" t="str">
        <f>IF(K130&lt;&gt;"","V列に色付け","")</f>
        <v/>
      </c>
      <c r="AV132" s="1312"/>
      <c r="AW132" s="1313"/>
      <c r="AX132" s="87"/>
      <c r="AY132" s="87"/>
      <c r="AZ132" s="87"/>
      <c r="BA132" s="87"/>
      <c r="BB132" s="87"/>
      <c r="BC132" s="87"/>
      <c r="BD132" s="87"/>
      <c r="BE132" s="87"/>
      <c r="BF132" s="87"/>
      <c r="BG132" s="87"/>
      <c r="BH132" s="87"/>
      <c r="BI132" s="87"/>
      <c r="BJ132" s="87"/>
      <c r="BK132" s="453" t="str">
        <f>G130</f>
        <v/>
      </c>
    </row>
    <row r="133" spans="1:63" ht="30" customHeight="1" thickBot="1">
      <c r="A133" s="1276"/>
      <c r="B133" s="1419"/>
      <c r="C133" s="1420"/>
      <c r="D133" s="1420"/>
      <c r="E133" s="1420"/>
      <c r="F133" s="1421"/>
      <c r="G133" s="1261"/>
      <c r="H133" s="1261"/>
      <c r="I133" s="1261"/>
      <c r="J133" s="1424"/>
      <c r="K133" s="1261"/>
      <c r="L133" s="1285"/>
      <c r="M133" s="556" t="str">
        <f>IF('別紙様式2-2（４・５月分）'!P103="","",'別紙様式2-2（４・５月分）'!P103)</f>
        <v/>
      </c>
      <c r="N133" s="1402"/>
      <c r="O133" s="1382"/>
      <c r="P133" s="1384"/>
      <c r="Q133" s="1386"/>
      <c r="R133" s="1388"/>
      <c r="S133" s="1390"/>
      <c r="T133" s="1392"/>
      <c r="U133" s="1394"/>
      <c r="V133" s="1396"/>
      <c r="W133" s="1398"/>
      <c r="X133" s="1372"/>
      <c r="Y133" s="1398"/>
      <c r="Z133" s="1372"/>
      <c r="AA133" s="1398"/>
      <c r="AB133" s="1372"/>
      <c r="AC133" s="1398"/>
      <c r="AD133" s="1372"/>
      <c r="AE133" s="1372"/>
      <c r="AF133" s="1372"/>
      <c r="AG133" s="1368"/>
      <c r="AH133" s="1374"/>
      <c r="AI133" s="1376"/>
      <c r="AJ133" s="1378"/>
      <c r="AK133" s="1348"/>
      <c r="AL133" s="1352"/>
      <c r="AM133" s="1322"/>
      <c r="AN133" s="1322"/>
      <c r="AO133" s="1370"/>
      <c r="AP133" s="1322"/>
      <c r="AQ133" s="1326"/>
      <c r="AR133" s="1322"/>
      <c r="AS133" s="491" t="str">
        <f t="shared" ref="AS133" si="321">IF(AU130="","",IF(OR(T130="",AND(M133="ベア加算なし",OR(T130="新加算Ⅰ",T130="新加算Ⅱ",T130="新加算Ⅲ",T130="新加算Ⅳ"),AM130=""),AND(OR(T130="新加算Ⅰ",T130="新加算Ⅱ",T130="新加算Ⅲ",T130="新加算Ⅳ",T130="新加算Ⅴ（１）",T130="新加算Ⅴ（２）",T130="新加算Ⅴ（３）",T130="新加算Ⅴ（４）",T130="新加算Ⅴ（５）",T130="新加算Ⅴ（６）",T130="新加算Ⅴ（８）",T130="新加算Ⅴ（11）"),AN130=""),AND(OR(T130="新加算Ⅴ（７）",T130="新加算Ⅴ（９）",T130="新加算Ⅴ（10）",T130="新加算Ⅴ（12）",T130="新加算Ⅴ（13）",T130="新加算Ⅴ（14）"),AO130=""),AND(OR(T130="新加算Ⅰ",T130="新加算Ⅱ",T130="新加算Ⅲ",T130="新加算Ⅴ（１）",T130="新加算Ⅴ（３）",T130="新加算Ⅴ（８）"),AP130=""),AND(OR(T130="新加算Ⅰ",T130="新加算Ⅱ",T130="新加算Ⅴ（１）",T130="新加算Ⅴ（２）",T130="新加算Ⅴ（３）",T130="新加算Ⅴ（４）",T130="新加算Ⅴ（５）",T130="新加算Ⅴ（６）",T130="新加算Ⅴ（７）",T130="新加算Ⅴ（９）",T130="新加算Ⅴ（10）",T130="新加算Ⅴ（12）"),AQ130=""),AND(OR(T130="新加算Ⅰ",T130="新加算Ⅴ（１）",T130="新加算Ⅴ（２）",T130="新加算Ⅴ（５）",T130="新加算Ⅴ（７）",T130="新加算Ⅴ（10）"),AR130="")),"！記入が必要な欄（ピンク色のセル）に空欄があります。空欄を埋めてください。",""))</f>
        <v/>
      </c>
      <c r="AT133" s="557"/>
      <c r="AU133" s="1311"/>
      <c r="AV133" s="558" t="str">
        <f>IF('別紙様式2-2（４・５月分）'!N103="","",'別紙様式2-2（４・５月分）'!N103)</f>
        <v/>
      </c>
      <c r="AW133" s="1313"/>
      <c r="AX133" s="87"/>
      <c r="AY133" s="87"/>
      <c r="AZ133" s="87"/>
      <c r="BA133" s="87"/>
      <c r="BB133" s="87"/>
      <c r="BC133" s="87"/>
      <c r="BD133" s="87"/>
      <c r="BE133" s="87"/>
      <c r="BF133" s="87"/>
      <c r="BG133" s="87"/>
      <c r="BH133" s="87"/>
      <c r="BI133" s="87"/>
      <c r="BJ133" s="87"/>
      <c r="BK133" s="453" t="str">
        <f>G130</f>
        <v/>
      </c>
    </row>
    <row r="134" spans="1:63" ht="30" customHeight="1">
      <c r="A134" s="1274">
        <v>31</v>
      </c>
      <c r="B134" s="1243" t="str">
        <f>IF(基本情報入力シート!C84="","",基本情報入力シート!C84)</f>
        <v/>
      </c>
      <c r="C134" s="1244"/>
      <c r="D134" s="1244"/>
      <c r="E134" s="1244"/>
      <c r="F134" s="1245"/>
      <c r="G134" s="1260" t="str">
        <f>IF(基本情報入力シート!M84="","",基本情報入力シート!M84)</f>
        <v/>
      </c>
      <c r="H134" s="1260" t="str">
        <f>IF(基本情報入力シート!R84="","",基本情報入力シート!R84)</f>
        <v/>
      </c>
      <c r="I134" s="1260" t="str">
        <f>IF(基本情報入力シート!W84="","",基本情報入力シート!W84)</f>
        <v/>
      </c>
      <c r="J134" s="1423" t="str">
        <f>IF(基本情報入力シート!X84="","",基本情報入力シート!X84)</f>
        <v/>
      </c>
      <c r="K134" s="1260" t="str">
        <f>IF(基本情報入力シート!Y84="","",基本情報入力シート!Y84)</f>
        <v/>
      </c>
      <c r="L134" s="1284" t="str">
        <f>IF(基本情報入力シート!AB84="","",基本情報入力シート!AB84)</f>
        <v/>
      </c>
      <c r="M134" s="553" t="str">
        <f>IF('別紙様式2-2（４・５月分）'!P104="","",'別紙様式2-2（４・５月分）'!P104)</f>
        <v/>
      </c>
      <c r="N134" s="1399" t="str">
        <f>IF(SUM('別紙様式2-2（４・５月分）'!Q104:Q106)=0,"",SUM('別紙様式2-2（４・５月分）'!Q104:Q106))</f>
        <v/>
      </c>
      <c r="O134" s="1403" t="str">
        <f>IFERROR(VLOOKUP('別紙様式2-2（４・５月分）'!AQ104,【参考】数式用!$AR$5:$AS$22,2,FALSE),"")</f>
        <v/>
      </c>
      <c r="P134" s="1404"/>
      <c r="Q134" s="1405"/>
      <c r="R134" s="1409" t="str">
        <f>IFERROR(VLOOKUP(K134,【参考】数式用!$A$5:$AB$37,MATCH(O134,【参考】数式用!$B$4:$AB$4,0)+1,0),"")</f>
        <v/>
      </c>
      <c r="S134" s="1411" t="s">
        <v>2021</v>
      </c>
      <c r="T134" s="1413"/>
      <c r="U134" s="1415" t="str">
        <f>IFERROR(VLOOKUP(K134,【参考】数式用!$A$5:$AB$37,MATCH(T134,【参考】数式用!$B$4:$AB$4,0)+1,0),"")</f>
        <v/>
      </c>
      <c r="V134" s="1417" t="s">
        <v>15</v>
      </c>
      <c r="W134" s="1355">
        <v>6</v>
      </c>
      <c r="X134" s="1357" t="s">
        <v>10</v>
      </c>
      <c r="Y134" s="1355">
        <v>6</v>
      </c>
      <c r="Z134" s="1357" t="s">
        <v>38</v>
      </c>
      <c r="AA134" s="1355">
        <v>7</v>
      </c>
      <c r="AB134" s="1357" t="s">
        <v>10</v>
      </c>
      <c r="AC134" s="1355">
        <v>3</v>
      </c>
      <c r="AD134" s="1357" t="s">
        <v>13</v>
      </c>
      <c r="AE134" s="1357" t="s">
        <v>20</v>
      </c>
      <c r="AF134" s="1357">
        <f>IF(W134&gt;=1,(AA134*12+AC134)-(W134*12+Y134)+1,"")</f>
        <v>10</v>
      </c>
      <c r="AG134" s="1359" t="s">
        <v>33</v>
      </c>
      <c r="AH134" s="1361" t="str">
        <f t="shared" ref="AH134" si="322">IFERROR(ROUNDDOWN(ROUND(L134*U134,0),0)*AF134,"")</f>
        <v/>
      </c>
      <c r="AI134" s="1363" t="str">
        <f t="shared" ref="AI134" si="323">IFERROR(ROUNDDOWN(ROUND((L134*(U134-AW134)),0),0)*AF134,"")</f>
        <v/>
      </c>
      <c r="AJ134" s="1365">
        <f>IFERROR(IF(OR(M134="",M135="",M137=""),0,ROUNDDOWN(ROUNDDOWN(ROUND(L134*VLOOKUP(K134,【参考】数式用!$A$5:$AB$37,MATCH("新加算Ⅳ",【参考】数式用!$B$4:$AB$4,0)+1,0),0),0)*AF134*0.5,0)),"")</f>
        <v>0</v>
      </c>
      <c r="AK134" s="1349"/>
      <c r="AL134" s="1353">
        <f>IFERROR(IF(OR(M137="ベア加算",M137=""),0, IF(OR(T134="新加算Ⅰ",T134="新加算Ⅱ",T134="新加算Ⅲ",T134="新加算Ⅳ"),ROUNDDOWN(ROUND(L134*VLOOKUP(K134,【参考】数式用!$A$5:$I$37,MATCH("ベア加算",【参考】数式用!$B$4:$I$4,0)+1,0),0),0)*AF134,0)),"")</f>
        <v>0</v>
      </c>
      <c r="AM134" s="1339"/>
      <c r="AN134" s="1345"/>
      <c r="AO134" s="1341"/>
      <c r="AP134" s="1341"/>
      <c r="AQ134" s="1343"/>
      <c r="AR134" s="1323"/>
      <c r="AS134" s="466" t="str">
        <f t="shared" ref="AS134" si="324">IF(AU134="","",IF(U134&lt;N134,"！加算の要件上は問題ありませんが、令和６年４・５月と比較して令和６年６月に加算率が下がる計画になっています。",""))</f>
        <v/>
      </c>
      <c r="AT134" s="557"/>
      <c r="AU134" s="1311" t="str">
        <f>IF(K134&lt;&gt;"","V列に色付け","")</f>
        <v/>
      </c>
      <c r="AV134" s="558" t="str">
        <f>IF('別紙様式2-2（４・５月分）'!N104="","",'別紙様式2-2（４・５月分）'!N104)</f>
        <v/>
      </c>
      <c r="AW134" s="1313" t="str">
        <f>IF(SUM('別紙様式2-2（４・５月分）'!O104:O106)=0,"",SUM('別紙様式2-2（４・５月分）'!O104:O106))</f>
        <v/>
      </c>
      <c r="AX134" s="1314" t="str">
        <f>IFERROR(VLOOKUP(K134,【参考】数式用!$AH$2:$AI$34,2,FALSE),"")</f>
        <v/>
      </c>
      <c r="AY134" s="1230" t="s">
        <v>1959</v>
      </c>
      <c r="AZ134" s="1230" t="s">
        <v>1960</v>
      </c>
      <c r="BA134" s="1230" t="s">
        <v>1961</v>
      </c>
      <c r="BB134" s="1230" t="s">
        <v>1962</v>
      </c>
      <c r="BC134" s="1230" t="str">
        <f>IF(AND(O134&lt;&gt;"新加算Ⅰ",O134&lt;&gt;"新加算Ⅱ",O134&lt;&gt;"新加算Ⅲ",O134&lt;&gt;"新加算Ⅳ"),O134,IF(P136&lt;&gt;"",P136,""))</f>
        <v/>
      </c>
      <c r="BD134" s="1230"/>
      <c r="BE134" s="1230" t="str">
        <f t="shared" ref="BE134" si="325">IF(AL134&lt;&gt;0,IF(AM134="○","入力済","未入力"),"")</f>
        <v/>
      </c>
      <c r="BF134" s="1230" t="str">
        <f>IF(OR(T134="新加算Ⅰ",T134="新加算Ⅱ",T134="新加算Ⅲ",T134="新加算Ⅳ",T134="新加算Ⅴ（１）",T134="新加算Ⅴ（２）",T134="新加算Ⅴ（３）",T134="新加算ⅠⅤ（４）",T134="新加算Ⅴ（５）",T134="新加算Ⅴ（６）",T134="新加算Ⅴ（８）",T134="新加算Ⅴ（11）"),IF(OR(AN134="○",AN134="令和６年度中に満たす"),"入力済","未入力"),"")</f>
        <v/>
      </c>
      <c r="BG134" s="1230" t="str">
        <f>IF(OR(T134="新加算Ⅴ（７）",T134="新加算Ⅴ（９）",T134="新加算Ⅴ（10）",T134="新加算Ⅴ（12）",T134="新加算Ⅴ（13）",T134="新加算Ⅴ（14）"),IF(OR(AO134="○",AO134="令和６年度中に満たす"),"入力済","未入力"),"")</f>
        <v/>
      </c>
      <c r="BH134" s="1331" t="str">
        <f t="shared" ref="BH134" si="326">IF(OR(T134="新加算Ⅰ",T134="新加算Ⅱ",T134="新加算Ⅲ",T134="新加算Ⅴ（１）",T134="新加算Ⅴ（３）",T134="新加算Ⅴ（８）"),IF(OR(AP134="○",AP134="令和６年度中に満たす"),"入力済","未入力"),"")</f>
        <v/>
      </c>
      <c r="BI134" s="1333" t="str">
        <f t="shared" ref="BI134" si="327">IF(OR(T134="新加算Ⅰ",T134="新加算Ⅱ",T134="新加算Ⅴ（１）",T134="新加算Ⅴ（２）",T134="新加算Ⅴ（３）",T134="新加算Ⅴ（４）",T134="新加算Ⅴ（５）",T134="新加算Ⅴ（６）",T134="新加算Ⅴ（７）",T134="新加算Ⅴ（９）",T134="新加算Ⅴ（10）",T134="新加算Ⅴ（12）"),1,"")</f>
        <v/>
      </c>
      <c r="BJ134" s="1311" t="str">
        <f>IF(OR(T134="新加算Ⅰ",T134="新加算Ⅴ（１）",T134="新加算Ⅴ（２）",T134="新加算Ⅴ（５）",T134="新加算Ⅴ（７）",T134="新加算Ⅴ（10）"),IF(AR134="","未入力","入力済"),"")</f>
        <v/>
      </c>
      <c r="BK134" s="453" t="str">
        <f>G134</f>
        <v/>
      </c>
    </row>
    <row r="135" spans="1:63" ht="15" customHeight="1">
      <c r="A135" s="1275"/>
      <c r="B135" s="1243"/>
      <c r="C135" s="1244"/>
      <c r="D135" s="1244"/>
      <c r="E135" s="1244"/>
      <c r="F135" s="1245"/>
      <c r="G135" s="1260"/>
      <c r="H135" s="1260"/>
      <c r="I135" s="1260"/>
      <c r="J135" s="1423"/>
      <c r="K135" s="1260"/>
      <c r="L135" s="1284"/>
      <c r="M135" s="1379" t="str">
        <f>IF('別紙様式2-2（４・５月分）'!P105="","",'別紙様式2-2（４・５月分）'!P105)</f>
        <v/>
      </c>
      <c r="N135" s="1400"/>
      <c r="O135" s="1406"/>
      <c r="P135" s="1407"/>
      <c r="Q135" s="1408"/>
      <c r="R135" s="1410"/>
      <c r="S135" s="1412"/>
      <c r="T135" s="1414"/>
      <c r="U135" s="1416"/>
      <c r="V135" s="1418"/>
      <c r="W135" s="1356"/>
      <c r="X135" s="1358"/>
      <c r="Y135" s="1356"/>
      <c r="Z135" s="1358"/>
      <c r="AA135" s="1356"/>
      <c r="AB135" s="1358"/>
      <c r="AC135" s="1356"/>
      <c r="AD135" s="1358"/>
      <c r="AE135" s="1358"/>
      <c r="AF135" s="1358"/>
      <c r="AG135" s="1360"/>
      <c r="AH135" s="1362"/>
      <c r="AI135" s="1364"/>
      <c r="AJ135" s="1366"/>
      <c r="AK135" s="1350"/>
      <c r="AL135" s="1354"/>
      <c r="AM135" s="1340"/>
      <c r="AN135" s="1346"/>
      <c r="AO135" s="1342"/>
      <c r="AP135" s="1342"/>
      <c r="AQ135" s="1344"/>
      <c r="AR135" s="1324"/>
      <c r="AS135" s="1310" t="str">
        <f t="shared" ref="AS135" si="328">IF(AU134="","",IF(AF134&gt;10,"！令和６年度の新加算の「算定対象月」が10か月を超えています。標準的な「算定対象月」は令和６年６月から令和７年３月です。",IF(OR(AA134&lt;&gt;7,AC134&lt;&gt;3),"！算定期間の終わりが令和７年３月になっていません。区分変更を行う場合は、別紙様式2-4に記入してください。","")))</f>
        <v/>
      </c>
      <c r="AT135" s="557"/>
      <c r="AU135" s="1311"/>
      <c r="AV135" s="1312" t="str">
        <f>IF('別紙様式2-2（４・５月分）'!N105="","",'別紙様式2-2（４・５月分）'!N105)</f>
        <v/>
      </c>
      <c r="AW135" s="1313"/>
      <c r="AX135" s="1314"/>
      <c r="AY135" s="1230"/>
      <c r="AZ135" s="1230"/>
      <c r="BA135" s="1230"/>
      <c r="BB135" s="1230"/>
      <c r="BC135" s="1230"/>
      <c r="BD135" s="1230"/>
      <c r="BE135" s="1230"/>
      <c r="BF135" s="1230"/>
      <c r="BG135" s="1230"/>
      <c r="BH135" s="1332"/>
      <c r="BI135" s="1334"/>
      <c r="BJ135" s="1311"/>
      <c r="BK135" s="453" t="str">
        <f>G134</f>
        <v/>
      </c>
    </row>
    <row r="136" spans="1:63" ht="15" customHeight="1">
      <c r="A136" s="1303"/>
      <c r="B136" s="1243"/>
      <c r="C136" s="1244"/>
      <c r="D136" s="1244"/>
      <c r="E136" s="1244"/>
      <c r="F136" s="1245"/>
      <c r="G136" s="1260"/>
      <c r="H136" s="1260"/>
      <c r="I136" s="1260"/>
      <c r="J136" s="1423"/>
      <c r="K136" s="1260"/>
      <c r="L136" s="1284"/>
      <c r="M136" s="1380"/>
      <c r="N136" s="1401"/>
      <c r="O136" s="1381" t="s">
        <v>2025</v>
      </c>
      <c r="P136" s="1383" t="str">
        <f>IFERROR(VLOOKUP('別紙様式2-2（４・５月分）'!AQ104,【参考】数式用!$AR$5:$AT$22,3,FALSE),"")</f>
        <v/>
      </c>
      <c r="Q136" s="1385" t="s">
        <v>2036</v>
      </c>
      <c r="R136" s="1387" t="str">
        <f>IFERROR(VLOOKUP(K134,【参考】数式用!$A$5:$AB$37,MATCH(P136,【参考】数式用!$B$4:$AB$4,0)+1,0),"")</f>
        <v/>
      </c>
      <c r="S136" s="1389" t="s">
        <v>161</v>
      </c>
      <c r="T136" s="1391"/>
      <c r="U136" s="1393" t="str">
        <f>IFERROR(VLOOKUP(K134,【参考】数式用!$A$5:$AB$37,MATCH(T136,【参考】数式用!$B$4:$AB$4,0)+1,0),"")</f>
        <v/>
      </c>
      <c r="V136" s="1395" t="s">
        <v>15</v>
      </c>
      <c r="W136" s="1397">
        <v>7</v>
      </c>
      <c r="X136" s="1371" t="s">
        <v>10</v>
      </c>
      <c r="Y136" s="1397">
        <v>4</v>
      </c>
      <c r="Z136" s="1371" t="s">
        <v>38</v>
      </c>
      <c r="AA136" s="1397">
        <v>8</v>
      </c>
      <c r="AB136" s="1371" t="s">
        <v>10</v>
      </c>
      <c r="AC136" s="1397">
        <v>3</v>
      </c>
      <c r="AD136" s="1371" t="s">
        <v>13</v>
      </c>
      <c r="AE136" s="1371" t="s">
        <v>20</v>
      </c>
      <c r="AF136" s="1371">
        <f>IF(W136&gt;=1,(AA136*12+AC136)-(W136*12+Y136)+1,"")</f>
        <v>12</v>
      </c>
      <c r="AG136" s="1367" t="s">
        <v>33</v>
      </c>
      <c r="AH136" s="1373" t="str">
        <f t="shared" ref="AH136" si="329">IFERROR(ROUNDDOWN(ROUND(L134*U136,0),0)*AF136,"")</f>
        <v/>
      </c>
      <c r="AI136" s="1375" t="str">
        <f t="shared" ref="AI136" si="330">IFERROR(ROUNDDOWN(ROUND((L134*(U136-AW134)),0),0)*AF136,"")</f>
        <v/>
      </c>
      <c r="AJ136" s="1377">
        <f>IFERROR(IF(OR(M134="",M135="",M137=""),0,ROUNDDOWN(ROUNDDOWN(ROUND(L134*VLOOKUP(K134,【参考】数式用!$A$5:$AB$37,MATCH("新加算Ⅳ",【参考】数式用!$B$4:$AB$4,0)+1,0),0),0)*AF136*0.5,0)),"")</f>
        <v>0</v>
      </c>
      <c r="AK136" s="1347" t="str">
        <f t="shared" ref="AK136" si="331">IF(T136&lt;&gt;"","新規に適用","")</f>
        <v/>
      </c>
      <c r="AL136" s="1351">
        <f>IFERROR(IF(OR(M137="ベア加算",M137=""),0, IF(OR(T134="新加算Ⅰ",T134="新加算Ⅱ",T134="新加算Ⅲ",T134="新加算Ⅳ"),0,ROUNDDOWN(ROUND(L134*VLOOKUP(K134,【参考】数式用!$A$5:$I$37,MATCH("ベア加算",【参考】数式用!$B$4:$I$4,0)+1,0),0),0)*AF136)),"")</f>
        <v>0</v>
      </c>
      <c r="AM136" s="1321" t="str">
        <f>IF(AND(T136&lt;&gt;"",AM134=""),"新規に適用",IF(AND(T136&lt;&gt;"",AM134&lt;&gt;""),"継続で適用",""))</f>
        <v/>
      </c>
      <c r="AN136" s="1321" t="str">
        <f>IF(AND(T136&lt;&gt;"",AN134=""),"新規に適用",IF(AND(T136&lt;&gt;"",AN134&lt;&gt;""),"継続で適用",""))</f>
        <v/>
      </c>
      <c r="AO136" s="1369"/>
      <c r="AP136" s="1321" t="str">
        <f>IF(AND(T136&lt;&gt;"",AP134=""),"新規に適用",IF(AND(T136&lt;&gt;"",AP134&lt;&gt;""),"継続で適用",""))</f>
        <v/>
      </c>
      <c r="AQ136" s="1325" t="str">
        <f t="shared" si="243"/>
        <v/>
      </c>
      <c r="AR136" s="1321" t="str">
        <f>IF(AND(T136&lt;&gt;"",AR134=""),"新規に適用",IF(AND(T136&lt;&gt;"",AR134&lt;&gt;""),"継続で適用",""))</f>
        <v/>
      </c>
      <c r="AS136" s="1310"/>
      <c r="AT136" s="557"/>
      <c r="AU136" s="1311" t="str">
        <f>IF(K134&lt;&gt;"","V列に色付け","")</f>
        <v/>
      </c>
      <c r="AV136" s="1312"/>
      <c r="AW136" s="1313"/>
      <c r="AX136" s="87"/>
      <c r="AY136" s="87"/>
      <c r="AZ136" s="87"/>
      <c r="BA136" s="87"/>
      <c r="BB136" s="87"/>
      <c r="BC136" s="87"/>
      <c r="BD136" s="87"/>
      <c r="BE136" s="87"/>
      <c r="BF136" s="87"/>
      <c r="BG136" s="87"/>
      <c r="BH136" s="87"/>
      <c r="BI136" s="87"/>
      <c r="BJ136" s="87"/>
      <c r="BK136" s="453" t="str">
        <f>G134</f>
        <v/>
      </c>
    </row>
    <row r="137" spans="1:63" ht="30" customHeight="1" thickBot="1">
      <c r="A137" s="1276"/>
      <c r="B137" s="1419"/>
      <c r="C137" s="1420"/>
      <c r="D137" s="1420"/>
      <c r="E137" s="1420"/>
      <c r="F137" s="1421"/>
      <c r="G137" s="1261"/>
      <c r="H137" s="1261"/>
      <c r="I137" s="1261"/>
      <c r="J137" s="1424"/>
      <c r="K137" s="1261"/>
      <c r="L137" s="1285"/>
      <c r="M137" s="556" t="str">
        <f>IF('別紙様式2-2（４・５月分）'!P106="","",'別紙様式2-2（４・５月分）'!P106)</f>
        <v/>
      </c>
      <c r="N137" s="1402"/>
      <c r="O137" s="1382"/>
      <c r="P137" s="1384"/>
      <c r="Q137" s="1386"/>
      <c r="R137" s="1388"/>
      <c r="S137" s="1390"/>
      <c r="T137" s="1392"/>
      <c r="U137" s="1394"/>
      <c r="V137" s="1396"/>
      <c r="W137" s="1398"/>
      <c r="X137" s="1372"/>
      <c r="Y137" s="1398"/>
      <c r="Z137" s="1372"/>
      <c r="AA137" s="1398"/>
      <c r="AB137" s="1372"/>
      <c r="AC137" s="1398"/>
      <c r="AD137" s="1372"/>
      <c r="AE137" s="1372"/>
      <c r="AF137" s="1372"/>
      <c r="AG137" s="1368"/>
      <c r="AH137" s="1374"/>
      <c r="AI137" s="1376"/>
      <c r="AJ137" s="1378"/>
      <c r="AK137" s="1348"/>
      <c r="AL137" s="1352"/>
      <c r="AM137" s="1322"/>
      <c r="AN137" s="1322"/>
      <c r="AO137" s="1370"/>
      <c r="AP137" s="1322"/>
      <c r="AQ137" s="1326"/>
      <c r="AR137" s="1322"/>
      <c r="AS137" s="491" t="str">
        <f t="shared" ref="AS137" si="332">IF(AU134="","",IF(OR(T134="",AND(M137="ベア加算なし",OR(T134="新加算Ⅰ",T134="新加算Ⅱ",T134="新加算Ⅲ",T134="新加算Ⅳ"),AM134=""),AND(OR(T134="新加算Ⅰ",T134="新加算Ⅱ",T134="新加算Ⅲ",T134="新加算Ⅳ",T134="新加算Ⅴ（１）",T134="新加算Ⅴ（２）",T134="新加算Ⅴ（３）",T134="新加算Ⅴ（４）",T134="新加算Ⅴ（５）",T134="新加算Ⅴ（６）",T134="新加算Ⅴ（８）",T134="新加算Ⅴ（11）"),AN134=""),AND(OR(T134="新加算Ⅴ（７）",T134="新加算Ⅴ（９）",T134="新加算Ⅴ（10）",T134="新加算Ⅴ（12）",T134="新加算Ⅴ（13）",T134="新加算Ⅴ（14）"),AO134=""),AND(OR(T134="新加算Ⅰ",T134="新加算Ⅱ",T134="新加算Ⅲ",T134="新加算Ⅴ（１）",T134="新加算Ⅴ（３）",T134="新加算Ⅴ（８）"),AP134=""),AND(OR(T134="新加算Ⅰ",T134="新加算Ⅱ",T134="新加算Ⅴ（１）",T134="新加算Ⅴ（２）",T134="新加算Ⅴ（３）",T134="新加算Ⅴ（４）",T134="新加算Ⅴ（５）",T134="新加算Ⅴ（６）",T134="新加算Ⅴ（７）",T134="新加算Ⅴ（９）",T134="新加算Ⅴ（10）",T134="新加算Ⅴ（12）"),AQ134=""),AND(OR(T134="新加算Ⅰ",T134="新加算Ⅴ（１）",T134="新加算Ⅴ（２）",T134="新加算Ⅴ（５）",T134="新加算Ⅴ（７）",T134="新加算Ⅴ（10）"),AR134="")),"！記入が必要な欄（ピンク色のセル）に空欄があります。空欄を埋めてください。",""))</f>
        <v/>
      </c>
      <c r="AT137" s="557"/>
      <c r="AU137" s="1311"/>
      <c r="AV137" s="558" t="str">
        <f>IF('別紙様式2-2（４・５月分）'!N106="","",'別紙様式2-2（４・５月分）'!N106)</f>
        <v/>
      </c>
      <c r="AW137" s="1313"/>
      <c r="AX137" s="87"/>
      <c r="AY137" s="87"/>
      <c r="AZ137" s="87"/>
      <c r="BA137" s="87"/>
      <c r="BB137" s="87"/>
      <c r="BC137" s="87"/>
      <c r="BD137" s="87"/>
      <c r="BE137" s="87"/>
      <c r="BF137" s="87"/>
      <c r="BG137" s="87"/>
      <c r="BH137" s="87"/>
      <c r="BI137" s="87"/>
      <c r="BJ137" s="87"/>
      <c r="BK137" s="453" t="str">
        <f>G134</f>
        <v/>
      </c>
    </row>
    <row r="138" spans="1:63" ht="30" customHeight="1">
      <c r="A138" s="1301">
        <v>32</v>
      </c>
      <c r="B138" s="1240" t="str">
        <f>IF(基本情報入力シート!C85="","",基本情報入力シート!C85)</f>
        <v/>
      </c>
      <c r="C138" s="1241"/>
      <c r="D138" s="1241"/>
      <c r="E138" s="1241"/>
      <c r="F138" s="1242"/>
      <c r="G138" s="1259" t="str">
        <f>IF(基本情報入力シート!M85="","",基本情報入力シート!M85)</f>
        <v/>
      </c>
      <c r="H138" s="1259" t="str">
        <f>IF(基本情報入力シート!R85="","",基本情報入力シート!R85)</f>
        <v/>
      </c>
      <c r="I138" s="1259" t="str">
        <f>IF(基本情報入力シート!W85="","",基本情報入力シート!W85)</f>
        <v/>
      </c>
      <c r="J138" s="1422" t="str">
        <f>IF(基本情報入力シート!X85="","",基本情報入力シート!X85)</f>
        <v/>
      </c>
      <c r="K138" s="1259" t="str">
        <f>IF(基本情報入力シート!Y85="","",基本情報入力シート!Y85)</f>
        <v/>
      </c>
      <c r="L138" s="1283" t="str">
        <f>IF(基本情報入力シート!AB85="","",基本情報入力シート!AB85)</f>
        <v/>
      </c>
      <c r="M138" s="553" t="str">
        <f>IF('別紙様式2-2（４・５月分）'!P107="","",'別紙様式2-2（４・５月分）'!P107)</f>
        <v/>
      </c>
      <c r="N138" s="1399" t="str">
        <f>IF(SUM('別紙様式2-2（４・５月分）'!Q107:Q109)=0,"",SUM('別紙様式2-2（４・５月分）'!Q107:Q109))</f>
        <v/>
      </c>
      <c r="O138" s="1403" t="str">
        <f>IFERROR(VLOOKUP('別紙様式2-2（４・５月分）'!AQ107,【参考】数式用!$AR$5:$AS$22,2,FALSE),"")</f>
        <v/>
      </c>
      <c r="P138" s="1404"/>
      <c r="Q138" s="1405"/>
      <c r="R138" s="1409" t="str">
        <f>IFERROR(VLOOKUP(K138,【参考】数式用!$A$5:$AB$37,MATCH(O138,【参考】数式用!$B$4:$AB$4,0)+1,0),"")</f>
        <v/>
      </c>
      <c r="S138" s="1411" t="s">
        <v>2021</v>
      </c>
      <c r="T138" s="1413"/>
      <c r="U138" s="1415" t="str">
        <f>IFERROR(VLOOKUP(K138,【参考】数式用!$A$5:$AB$37,MATCH(T138,【参考】数式用!$B$4:$AB$4,0)+1,0),"")</f>
        <v/>
      </c>
      <c r="V138" s="1417" t="s">
        <v>15</v>
      </c>
      <c r="W138" s="1355">
        <v>6</v>
      </c>
      <c r="X138" s="1357" t="s">
        <v>10</v>
      </c>
      <c r="Y138" s="1355">
        <v>6</v>
      </c>
      <c r="Z138" s="1357" t="s">
        <v>38</v>
      </c>
      <c r="AA138" s="1355">
        <v>7</v>
      </c>
      <c r="AB138" s="1357" t="s">
        <v>10</v>
      </c>
      <c r="AC138" s="1355">
        <v>3</v>
      </c>
      <c r="AD138" s="1357" t="s">
        <v>13</v>
      </c>
      <c r="AE138" s="1357" t="s">
        <v>20</v>
      </c>
      <c r="AF138" s="1357">
        <f>IF(W138&gt;=1,(AA138*12+AC138)-(W138*12+Y138)+1,"")</f>
        <v>10</v>
      </c>
      <c r="AG138" s="1359" t="s">
        <v>33</v>
      </c>
      <c r="AH138" s="1361" t="str">
        <f t="shared" ref="AH138" si="333">IFERROR(ROUNDDOWN(ROUND(L138*U138,0),0)*AF138,"")</f>
        <v/>
      </c>
      <c r="AI138" s="1363" t="str">
        <f t="shared" ref="AI138" si="334">IFERROR(ROUNDDOWN(ROUND((L138*(U138-AW138)),0),0)*AF138,"")</f>
        <v/>
      </c>
      <c r="AJ138" s="1365">
        <f>IFERROR(IF(OR(M138="",M139="",M141=""),0,ROUNDDOWN(ROUNDDOWN(ROUND(L138*VLOOKUP(K138,【参考】数式用!$A$5:$AB$37,MATCH("新加算Ⅳ",【参考】数式用!$B$4:$AB$4,0)+1,0),0),0)*AF138*0.5,0)),"")</f>
        <v>0</v>
      </c>
      <c r="AK138" s="1349"/>
      <c r="AL138" s="1353">
        <f>IFERROR(IF(OR(M141="ベア加算",M141=""),0, IF(OR(T138="新加算Ⅰ",T138="新加算Ⅱ",T138="新加算Ⅲ",T138="新加算Ⅳ"),ROUNDDOWN(ROUND(L138*VLOOKUP(K138,【参考】数式用!$A$5:$I$37,MATCH("ベア加算",【参考】数式用!$B$4:$I$4,0)+1,0),0),0)*AF138,0)),"")</f>
        <v>0</v>
      </c>
      <c r="AM138" s="1339"/>
      <c r="AN138" s="1345"/>
      <c r="AO138" s="1341"/>
      <c r="AP138" s="1341"/>
      <c r="AQ138" s="1343"/>
      <c r="AR138" s="1323"/>
      <c r="AS138" s="466" t="str">
        <f t="shared" ref="AS138" si="335">IF(AU138="","",IF(U138&lt;N138,"！加算の要件上は問題ありませんが、令和６年４・５月と比較して令和６年６月に加算率が下がる計画になっています。",""))</f>
        <v/>
      </c>
      <c r="AT138" s="557"/>
      <c r="AU138" s="1311" t="str">
        <f>IF(K138&lt;&gt;"","V列に色付け","")</f>
        <v/>
      </c>
      <c r="AV138" s="558" t="str">
        <f>IF('別紙様式2-2（４・５月分）'!N107="","",'別紙様式2-2（４・５月分）'!N107)</f>
        <v/>
      </c>
      <c r="AW138" s="1313" t="str">
        <f>IF(SUM('別紙様式2-2（４・５月分）'!O107:O109)=0,"",SUM('別紙様式2-2（４・５月分）'!O107:O109))</f>
        <v/>
      </c>
      <c r="AX138" s="1314" t="str">
        <f>IFERROR(VLOOKUP(K138,【参考】数式用!$AH$2:$AI$34,2,FALSE),"")</f>
        <v/>
      </c>
      <c r="AY138" s="1230" t="s">
        <v>1959</v>
      </c>
      <c r="AZ138" s="1230" t="s">
        <v>1960</v>
      </c>
      <c r="BA138" s="1230" t="s">
        <v>1961</v>
      </c>
      <c r="BB138" s="1230" t="s">
        <v>1962</v>
      </c>
      <c r="BC138" s="1230" t="str">
        <f>IF(AND(O138&lt;&gt;"新加算Ⅰ",O138&lt;&gt;"新加算Ⅱ",O138&lt;&gt;"新加算Ⅲ",O138&lt;&gt;"新加算Ⅳ"),O138,IF(P140&lt;&gt;"",P140,""))</f>
        <v/>
      </c>
      <c r="BD138" s="1230"/>
      <c r="BE138" s="1230" t="str">
        <f t="shared" ref="BE138" si="336">IF(AL138&lt;&gt;0,IF(AM138="○","入力済","未入力"),"")</f>
        <v/>
      </c>
      <c r="BF138" s="1230" t="str">
        <f>IF(OR(T138="新加算Ⅰ",T138="新加算Ⅱ",T138="新加算Ⅲ",T138="新加算Ⅳ",T138="新加算Ⅴ（１）",T138="新加算Ⅴ（２）",T138="新加算Ⅴ（３）",T138="新加算ⅠⅤ（４）",T138="新加算Ⅴ（５）",T138="新加算Ⅴ（６）",T138="新加算Ⅴ（８）",T138="新加算Ⅴ（11）"),IF(OR(AN138="○",AN138="令和６年度中に満たす"),"入力済","未入力"),"")</f>
        <v/>
      </c>
      <c r="BG138" s="1230" t="str">
        <f>IF(OR(T138="新加算Ⅴ（７）",T138="新加算Ⅴ（９）",T138="新加算Ⅴ（10）",T138="新加算Ⅴ（12）",T138="新加算Ⅴ（13）",T138="新加算Ⅴ（14）"),IF(OR(AO138="○",AO138="令和６年度中に満たす"),"入力済","未入力"),"")</f>
        <v/>
      </c>
      <c r="BH138" s="1331" t="str">
        <f t="shared" ref="BH138" si="337">IF(OR(T138="新加算Ⅰ",T138="新加算Ⅱ",T138="新加算Ⅲ",T138="新加算Ⅴ（１）",T138="新加算Ⅴ（３）",T138="新加算Ⅴ（８）"),IF(OR(AP138="○",AP138="令和６年度中に満たす"),"入力済","未入力"),"")</f>
        <v/>
      </c>
      <c r="BI138" s="1333" t="str">
        <f t="shared" ref="BI138" si="338">IF(OR(T138="新加算Ⅰ",T138="新加算Ⅱ",T138="新加算Ⅴ（１）",T138="新加算Ⅴ（２）",T138="新加算Ⅴ（３）",T138="新加算Ⅴ（４）",T138="新加算Ⅴ（５）",T138="新加算Ⅴ（６）",T138="新加算Ⅴ（７）",T138="新加算Ⅴ（９）",T138="新加算Ⅴ（10）",T138="新加算Ⅴ（12）"),1,"")</f>
        <v/>
      </c>
      <c r="BJ138" s="1311" t="str">
        <f>IF(OR(T138="新加算Ⅰ",T138="新加算Ⅴ（１）",T138="新加算Ⅴ（２）",T138="新加算Ⅴ（５）",T138="新加算Ⅴ（７）",T138="新加算Ⅴ（10）"),IF(AR138="","未入力","入力済"),"")</f>
        <v/>
      </c>
      <c r="BK138" s="453" t="str">
        <f>G138</f>
        <v/>
      </c>
    </row>
    <row r="139" spans="1:63" ht="15" customHeight="1">
      <c r="A139" s="1275"/>
      <c r="B139" s="1243"/>
      <c r="C139" s="1244"/>
      <c r="D139" s="1244"/>
      <c r="E139" s="1244"/>
      <c r="F139" s="1245"/>
      <c r="G139" s="1260"/>
      <c r="H139" s="1260"/>
      <c r="I139" s="1260"/>
      <c r="J139" s="1423"/>
      <c r="K139" s="1260"/>
      <c r="L139" s="1284"/>
      <c r="M139" s="1379" t="str">
        <f>IF('別紙様式2-2（４・５月分）'!P108="","",'別紙様式2-2（４・５月分）'!P108)</f>
        <v/>
      </c>
      <c r="N139" s="1400"/>
      <c r="O139" s="1406"/>
      <c r="P139" s="1407"/>
      <c r="Q139" s="1408"/>
      <c r="R139" s="1410"/>
      <c r="S139" s="1412"/>
      <c r="T139" s="1414"/>
      <c r="U139" s="1416"/>
      <c r="V139" s="1418"/>
      <c r="W139" s="1356"/>
      <c r="X139" s="1358"/>
      <c r="Y139" s="1356"/>
      <c r="Z139" s="1358"/>
      <c r="AA139" s="1356"/>
      <c r="AB139" s="1358"/>
      <c r="AC139" s="1356"/>
      <c r="AD139" s="1358"/>
      <c r="AE139" s="1358"/>
      <c r="AF139" s="1358"/>
      <c r="AG139" s="1360"/>
      <c r="AH139" s="1362"/>
      <c r="AI139" s="1364"/>
      <c r="AJ139" s="1366"/>
      <c r="AK139" s="1350"/>
      <c r="AL139" s="1354"/>
      <c r="AM139" s="1340"/>
      <c r="AN139" s="1346"/>
      <c r="AO139" s="1342"/>
      <c r="AP139" s="1342"/>
      <c r="AQ139" s="1344"/>
      <c r="AR139" s="1324"/>
      <c r="AS139" s="1310" t="str">
        <f t="shared" ref="AS139" si="339">IF(AU138="","",IF(AF138&gt;10,"！令和６年度の新加算の「算定対象月」が10か月を超えています。標準的な「算定対象月」は令和６年６月から令和７年３月です。",IF(OR(AA138&lt;&gt;7,AC138&lt;&gt;3),"！算定期間の終わりが令和７年３月になっていません。区分変更を行う場合は、別紙様式2-4に記入してください。","")))</f>
        <v/>
      </c>
      <c r="AT139" s="557"/>
      <c r="AU139" s="1311"/>
      <c r="AV139" s="1312" t="str">
        <f>IF('別紙様式2-2（４・５月分）'!N108="","",'別紙様式2-2（４・５月分）'!N108)</f>
        <v/>
      </c>
      <c r="AW139" s="1313"/>
      <c r="AX139" s="1314"/>
      <c r="AY139" s="1230"/>
      <c r="AZ139" s="1230"/>
      <c r="BA139" s="1230"/>
      <c r="BB139" s="1230"/>
      <c r="BC139" s="1230"/>
      <c r="BD139" s="1230"/>
      <c r="BE139" s="1230"/>
      <c r="BF139" s="1230"/>
      <c r="BG139" s="1230"/>
      <c r="BH139" s="1332"/>
      <c r="BI139" s="1334"/>
      <c r="BJ139" s="1311"/>
      <c r="BK139" s="453" t="str">
        <f>G138</f>
        <v/>
      </c>
    </row>
    <row r="140" spans="1:63" ht="15" customHeight="1">
      <c r="A140" s="1303"/>
      <c r="B140" s="1243"/>
      <c r="C140" s="1244"/>
      <c r="D140" s="1244"/>
      <c r="E140" s="1244"/>
      <c r="F140" s="1245"/>
      <c r="G140" s="1260"/>
      <c r="H140" s="1260"/>
      <c r="I140" s="1260"/>
      <c r="J140" s="1423"/>
      <c r="K140" s="1260"/>
      <c r="L140" s="1284"/>
      <c r="M140" s="1380"/>
      <c r="N140" s="1401"/>
      <c r="O140" s="1381" t="s">
        <v>2025</v>
      </c>
      <c r="P140" s="1383" t="str">
        <f>IFERROR(VLOOKUP('別紙様式2-2（４・５月分）'!AQ107,【参考】数式用!$AR$5:$AT$22,3,FALSE),"")</f>
        <v/>
      </c>
      <c r="Q140" s="1385" t="s">
        <v>2036</v>
      </c>
      <c r="R140" s="1387" t="str">
        <f>IFERROR(VLOOKUP(K138,【参考】数式用!$A$5:$AB$37,MATCH(P140,【参考】数式用!$B$4:$AB$4,0)+1,0),"")</f>
        <v/>
      </c>
      <c r="S140" s="1389" t="s">
        <v>161</v>
      </c>
      <c r="T140" s="1391"/>
      <c r="U140" s="1393" t="str">
        <f>IFERROR(VLOOKUP(K138,【参考】数式用!$A$5:$AB$37,MATCH(T140,【参考】数式用!$B$4:$AB$4,0)+1,0),"")</f>
        <v/>
      </c>
      <c r="V140" s="1395" t="s">
        <v>15</v>
      </c>
      <c r="W140" s="1397">
        <v>7</v>
      </c>
      <c r="X140" s="1371" t="s">
        <v>10</v>
      </c>
      <c r="Y140" s="1397">
        <v>4</v>
      </c>
      <c r="Z140" s="1371" t="s">
        <v>38</v>
      </c>
      <c r="AA140" s="1397">
        <v>8</v>
      </c>
      <c r="AB140" s="1371" t="s">
        <v>10</v>
      </c>
      <c r="AC140" s="1397">
        <v>3</v>
      </c>
      <c r="AD140" s="1371" t="s">
        <v>13</v>
      </c>
      <c r="AE140" s="1371" t="s">
        <v>20</v>
      </c>
      <c r="AF140" s="1371">
        <f>IF(W140&gt;=1,(AA140*12+AC140)-(W140*12+Y140)+1,"")</f>
        <v>12</v>
      </c>
      <c r="AG140" s="1367" t="s">
        <v>33</v>
      </c>
      <c r="AH140" s="1373" t="str">
        <f t="shared" ref="AH140" si="340">IFERROR(ROUNDDOWN(ROUND(L138*U140,0),0)*AF140,"")</f>
        <v/>
      </c>
      <c r="AI140" s="1375" t="str">
        <f t="shared" ref="AI140" si="341">IFERROR(ROUNDDOWN(ROUND((L138*(U140-AW138)),0),0)*AF140,"")</f>
        <v/>
      </c>
      <c r="AJ140" s="1377">
        <f>IFERROR(IF(OR(M138="",M139="",M141=""),0,ROUNDDOWN(ROUNDDOWN(ROUND(L138*VLOOKUP(K138,【参考】数式用!$A$5:$AB$37,MATCH("新加算Ⅳ",【参考】数式用!$B$4:$AB$4,0)+1,0),0),0)*AF140*0.5,0)),"")</f>
        <v>0</v>
      </c>
      <c r="AK140" s="1347" t="str">
        <f t="shared" ref="AK140" si="342">IF(T140&lt;&gt;"","新規に適用","")</f>
        <v/>
      </c>
      <c r="AL140" s="1351">
        <f>IFERROR(IF(OR(M141="ベア加算",M141=""),0, IF(OR(T138="新加算Ⅰ",T138="新加算Ⅱ",T138="新加算Ⅲ",T138="新加算Ⅳ"),0,ROUNDDOWN(ROUND(L138*VLOOKUP(K138,【参考】数式用!$A$5:$I$37,MATCH("ベア加算",【参考】数式用!$B$4:$I$4,0)+1,0),0),0)*AF140)),"")</f>
        <v>0</v>
      </c>
      <c r="AM140" s="1321" t="str">
        <f>IF(AND(T140&lt;&gt;"",AM138=""),"新規に適用",IF(AND(T140&lt;&gt;"",AM138&lt;&gt;""),"継続で適用",""))</f>
        <v/>
      </c>
      <c r="AN140" s="1321" t="str">
        <f>IF(AND(T140&lt;&gt;"",AN138=""),"新規に適用",IF(AND(T140&lt;&gt;"",AN138&lt;&gt;""),"継続で適用",""))</f>
        <v/>
      </c>
      <c r="AO140" s="1369"/>
      <c r="AP140" s="1321" t="str">
        <f>IF(AND(T140&lt;&gt;"",AP138=""),"新規に適用",IF(AND(T140&lt;&gt;"",AP138&lt;&gt;""),"継続で適用",""))</f>
        <v/>
      </c>
      <c r="AQ140" s="1325" t="str">
        <f t="shared" si="243"/>
        <v/>
      </c>
      <c r="AR140" s="1321" t="str">
        <f>IF(AND(T140&lt;&gt;"",AR138=""),"新規に適用",IF(AND(T140&lt;&gt;"",AR138&lt;&gt;""),"継続で適用",""))</f>
        <v/>
      </c>
      <c r="AS140" s="1310"/>
      <c r="AT140" s="557"/>
      <c r="AU140" s="1311" t="str">
        <f>IF(K138&lt;&gt;"","V列に色付け","")</f>
        <v/>
      </c>
      <c r="AV140" s="1312"/>
      <c r="AW140" s="1313"/>
      <c r="AX140" s="87"/>
      <c r="AY140" s="87"/>
      <c r="AZ140" s="87"/>
      <c r="BA140" s="87"/>
      <c r="BB140" s="87"/>
      <c r="BC140" s="87"/>
      <c r="BD140" s="87"/>
      <c r="BE140" s="87"/>
      <c r="BF140" s="87"/>
      <c r="BG140" s="87"/>
      <c r="BH140" s="87"/>
      <c r="BI140" s="87"/>
      <c r="BJ140" s="87"/>
      <c r="BK140" s="453" t="str">
        <f>G138</f>
        <v/>
      </c>
    </row>
    <row r="141" spans="1:63" ht="30" customHeight="1" thickBot="1">
      <c r="A141" s="1276"/>
      <c r="B141" s="1419"/>
      <c r="C141" s="1420"/>
      <c r="D141" s="1420"/>
      <c r="E141" s="1420"/>
      <c r="F141" s="1421"/>
      <c r="G141" s="1261"/>
      <c r="H141" s="1261"/>
      <c r="I141" s="1261"/>
      <c r="J141" s="1424"/>
      <c r="K141" s="1261"/>
      <c r="L141" s="1285"/>
      <c r="M141" s="556" t="str">
        <f>IF('別紙様式2-2（４・５月分）'!P109="","",'別紙様式2-2（４・５月分）'!P109)</f>
        <v/>
      </c>
      <c r="N141" s="1402"/>
      <c r="O141" s="1382"/>
      <c r="P141" s="1384"/>
      <c r="Q141" s="1386"/>
      <c r="R141" s="1388"/>
      <c r="S141" s="1390"/>
      <c r="T141" s="1392"/>
      <c r="U141" s="1394"/>
      <c r="V141" s="1396"/>
      <c r="W141" s="1398"/>
      <c r="X141" s="1372"/>
      <c r="Y141" s="1398"/>
      <c r="Z141" s="1372"/>
      <c r="AA141" s="1398"/>
      <c r="AB141" s="1372"/>
      <c r="AC141" s="1398"/>
      <c r="AD141" s="1372"/>
      <c r="AE141" s="1372"/>
      <c r="AF141" s="1372"/>
      <c r="AG141" s="1368"/>
      <c r="AH141" s="1374"/>
      <c r="AI141" s="1376"/>
      <c r="AJ141" s="1378"/>
      <c r="AK141" s="1348"/>
      <c r="AL141" s="1352"/>
      <c r="AM141" s="1322"/>
      <c r="AN141" s="1322"/>
      <c r="AO141" s="1370"/>
      <c r="AP141" s="1322"/>
      <c r="AQ141" s="1326"/>
      <c r="AR141" s="1322"/>
      <c r="AS141" s="491" t="str">
        <f t="shared" ref="AS141" si="343">IF(AU138="","",IF(OR(T138="",AND(M141="ベア加算なし",OR(T138="新加算Ⅰ",T138="新加算Ⅱ",T138="新加算Ⅲ",T138="新加算Ⅳ"),AM138=""),AND(OR(T138="新加算Ⅰ",T138="新加算Ⅱ",T138="新加算Ⅲ",T138="新加算Ⅳ",T138="新加算Ⅴ（１）",T138="新加算Ⅴ（２）",T138="新加算Ⅴ（３）",T138="新加算Ⅴ（４）",T138="新加算Ⅴ（５）",T138="新加算Ⅴ（６）",T138="新加算Ⅴ（８）",T138="新加算Ⅴ（11）"),AN138=""),AND(OR(T138="新加算Ⅴ（７）",T138="新加算Ⅴ（９）",T138="新加算Ⅴ（10）",T138="新加算Ⅴ（12）",T138="新加算Ⅴ（13）",T138="新加算Ⅴ（14）"),AO138=""),AND(OR(T138="新加算Ⅰ",T138="新加算Ⅱ",T138="新加算Ⅲ",T138="新加算Ⅴ（１）",T138="新加算Ⅴ（３）",T138="新加算Ⅴ（８）"),AP138=""),AND(OR(T138="新加算Ⅰ",T138="新加算Ⅱ",T138="新加算Ⅴ（１）",T138="新加算Ⅴ（２）",T138="新加算Ⅴ（３）",T138="新加算Ⅴ（４）",T138="新加算Ⅴ（５）",T138="新加算Ⅴ（６）",T138="新加算Ⅴ（７）",T138="新加算Ⅴ（９）",T138="新加算Ⅴ（10）",T138="新加算Ⅴ（12）"),AQ138=""),AND(OR(T138="新加算Ⅰ",T138="新加算Ⅴ（１）",T138="新加算Ⅴ（２）",T138="新加算Ⅴ（５）",T138="新加算Ⅴ（７）",T138="新加算Ⅴ（10）"),AR138="")),"！記入が必要な欄（ピンク色のセル）に空欄があります。空欄を埋めてください。",""))</f>
        <v/>
      </c>
      <c r="AT141" s="557"/>
      <c r="AU141" s="1311"/>
      <c r="AV141" s="558" t="str">
        <f>IF('別紙様式2-2（４・５月分）'!N109="","",'別紙様式2-2（４・５月分）'!N109)</f>
        <v/>
      </c>
      <c r="AW141" s="1313"/>
      <c r="AX141" s="87"/>
      <c r="AY141" s="87"/>
      <c r="AZ141" s="87"/>
      <c r="BA141" s="87"/>
      <c r="BB141" s="87"/>
      <c r="BC141" s="87"/>
      <c r="BD141" s="87"/>
      <c r="BE141" s="87"/>
      <c r="BF141" s="87"/>
      <c r="BG141" s="87"/>
      <c r="BH141" s="87"/>
      <c r="BI141" s="87"/>
      <c r="BJ141" s="87"/>
      <c r="BK141" s="453" t="str">
        <f>G138</f>
        <v/>
      </c>
    </row>
    <row r="142" spans="1:63" ht="30" customHeight="1">
      <c r="A142" s="1274">
        <v>33</v>
      </c>
      <c r="B142" s="1243" t="str">
        <f>IF(基本情報入力シート!C86="","",基本情報入力シート!C86)</f>
        <v/>
      </c>
      <c r="C142" s="1244"/>
      <c r="D142" s="1244"/>
      <c r="E142" s="1244"/>
      <c r="F142" s="1245"/>
      <c r="G142" s="1260" t="str">
        <f>IF(基本情報入力シート!M86="","",基本情報入力シート!M86)</f>
        <v/>
      </c>
      <c r="H142" s="1260" t="str">
        <f>IF(基本情報入力シート!R86="","",基本情報入力シート!R86)</f>
        <v/>
      </c>
      <c r="I142" s="1260" t="str">
        <f>IF(基本情報入力シート!W86="","",基本情報入力シート!W86)</f>
        <v/>
      </c>
      <c r="J142" s="1423" t="str">
        <f>IF(基本情報入力シート!X86="","",基本情報入力シート!X86)</f>
        <v/>
      </c>
      <c r="K142" s="1260" t="str">
        <f>IF(基本情報入力シート!Y86="","",基本情報入力シート!Y86)</f>
        <v/>
      </c>
      <c r="L142" s="1284" t="str">
        <f>IF(基本情報入力シート!AB86="","",基本情報入力シート!AB86)</f>
        <v/>
      </c>
      <c r="M142" s="553" t="str">
        <f>IF('別紙様式2-2（４・５月分）'!P110="","",'別紙様式2-2（４・５月分）'!P110)</f>
        <v/>
      </c>
      <c r="N142" s="1399" t="str">
        <f>IF(SUM('別紙様式2-2（４・５月分）'!Q110:Q112)=0,"",SUM('別紙様式2-2（４・５月分）'!Q110:Q112))</f>
        <v/>
      </c>
      <c r="O142" s="1403" t="str">
        <f>IFERROR(VLOOKUP('別紙様式2-2（４・５月分）'!AQ110,【参考】数式用!$AR$5:$AS$22,2,FALSE),"")</f>
        <v/>
      </c>
      <c r="P142" s="1404"/>
      <c r="Q142" s="1405"/>
      <c r="R142" s="1409" t="str">
        <f>IFERROR(VLOOKUP(K142,【参考】数式用!$A$5:$AB$37,MATCH(O142,【参考】数式用!$B$4:$AB$4,0)+1,0),"")</f>
        <v/>
      </c>
      <c r="S142" s="1411" t="s">
        <v>2021</v>
      </c>
      <c r="T142" s="1413"/>
      <c r="U142" s="1415" t="str">
        <f>IFERROR(VLOOKUP(K142,【参考】数式用!$A$5:$AB$37,MATCH(T142,【参考】数式用!$B$4:$AB$4,0)+1,0),"")</f>
        <v/>
      </c>
      <c r="V142" s="1417" t="s">
        <v>15</v>
      </c>
      <c r="W142" s="1355">
        <v>6</v>
      </c>
      <c r="X142" s="1357" t="s">
        <v>10</v>
      </c>
      <c r="Y142" s="1355">
        <v>6</v>
      </c>
      <c r="Z142" s="1357" t="s">
        <v>38</v>
      </c>
      <c r="AA142" s="1355">
        <v>7</v>
      </c>
      <c r="AB142" s="1357" t="s">
        <v>10</v>
      </c>
      <c r="AC142" s="1355">
        <v>3</v>
      </c>
      <c r="AD142" s="1357" t="s">
        <v>13</v>
      </c>
      <c r="AE142" s="1357" t="s">
        <v>20</v>
      </c>
      <c r="AF142" s="1357">
        <f>IF(W142&gt;=1,(AA142*12+AC142)-(W142*12+Y142)+1,"")</f>
        <v>10</v>
      </c>
      <c r="AG142" s="1359" t="s">
        <v>33</v>
      </c>
      <c r="AH142" s="1361" t="str">
        <f t="shared" ref="AH142" si="344">IFERROR(ROUNDDOWN(ROUND(L142*U142,0),0)*AF142,"")</f>
        <v/>
      </c>
      <c r="AI142" s="1363" t="str">
        <f t="shared" ref="AI142" si="345">IFERROR(ROUNDDOWN(ROUND((L142*(U142-AW142)),0),0)*AF142,"")</f>
        <v/>
      </c>
      <c r="AJ142" s="1365">
        <f>IFERROR(IF(OR(M142="",M143="",M145=""),0,ROUNDDOWN(ROUNDDOWN(ROUND(L142*VLOOKUP(K142,【参考】数式用!$A$5:$AB$37,MATCH("新加算Ⅳ",【参考】数式用!$B$4:$AB$4,0)+1,0),0),0)*AF142*0.5,0)),"")</f>
        <v>0</v>
      </c>
      <c r="AK142" s="1349"/>
      <c r="AL142" s="1353">
        <f>IFERROR(IF(OR(M145="ベア加算",M145=""),0, IF(OR(T142="新加算Ⅰ",T142="新加算Ⅱ",T142="新加算Ⅲ",T142="新加算Ⅳ"),ROUNDDOWN(ROUND(L142*VLOOKUP(K142,【参考】数式用!$A$5:$I$37,MATCH("ベア加算",【参考】数式用!$B$4:$I$4,0)+1,0),0),0)*AF142,0)),"")</f>
        <v>0</v>
      </c>
      <c r="AM142" s="1339"/>
      <c r="AN142" s="1345"/>
      <c r="AO142" s="1341"/>
      <c r="AP142" s="1341"/>
      <c r="AQ142" s="1343"/>
      <c r="AR142" s="1323"/>
      <c r="AS142" s="466" t="str">
        <f t="shared" ref="AS142" si="346">IF(AU142="","",IF(U142&lt;N142,"！加算の要件上は問題ありませんが、令和６年４・５月と比較して令和６年６月に加算率が下がる計画になっています。",""))</f>
        <v/>
      </c>
      <c r="AT142" s="557"/>
      <c r="AU142" s="1311" t="str">
        <f>IF(K142&lt;&gt;"","V列に色付け","")</f>
        <v/>
      </c>
      <c r="AV142" s="558" t="str">
        <f>IF('別紙様式2-2（４・５月分）'!N110="","",'別紙様式2-2（４・５月分）'!N110)</f>
        <v/>
      </c>
      <c r="AW142" s="1313" t="str">
        <f>IF(SUM('別紙様式2-2（４・５月分）'!O110:O112)=0,"",SUM('別紙様式2-2（４・５月分）'!O110:O112))</f>
        <v/>
      </c>
      <c r="AX142" s="1314" t="str">
        <f>IFERROR(VLOOKUP(K142,【参考】数式用!$AH$2:$AI$34,2,FALSE),"")</f>
        <v/>
      </c>
      <c r="AY142" s="1230" t="s">
        <v>1959</v>
      </c>
      <c r="AZ142" s="1230" t="s">
        <v>1960</v>
      </c>
      <c r="BA142" s="1230" t="s">
        <v>1961</v>
      </c>
      <c r="BB142" s="1230" t="s">
        <v>1962</v>
      </c>
      <c r="BC142" s="1230" t="str">
        <f>IF(AND(O142&lt;&gt;"新加算Ⅰ",O142&lt;&gt;"新加算Ⅱ",O142&lt;&gt;"新加算Ⅲ",O142&lt;&gt;"新加算Ⅳ"),O142,IF(P144&lt;&gt;"",P144,""))</f>
        <v/>
      </c>
      <c r="BD142" s="1230"/>
      <c r="BE142" s="1230" t="str">
        <f t="shared" ref="BE142" si="347">IF(AL142&lt;&gt;0,IF(AM142="○","入力済","未入力"),"")</f>
        <v/>
      </c>
      <c r="BF142" s="1230" t="str">
        <f>IF(OR(T142="新加算Ⅰ",T142="新加算Ⅱ",T142="新加算Ⅲ",T142="新加算Ⅳ",T142="新加算Ⅴ（１）",T142="新加算Ⅴ（２）",T142="新加算Ⅴ（３）",T142="新加算ⅠⅤ（４）",T142="新加算Ⅴ（５）",T142="新加算Ⅴ（６）",T142="新加算Ⅴ（８）",T142="新加算Ⅴ（11）"),IF(OR(AN142="○",AN142="令和６年度中に満たす"),"入力済","未入力"),"")</f>
        <v/>
      </c>
      <c r="BG142" s="1230" t="str">
        <f>IF(OR(T142="新加算Ⅴ（７）",T142="新加算Ⅴ（９）",T142="新加算Ⅴ（10）",T142="新加算Ⅴ（12）",T142="新加算Ⅴ（13）",T142="新加算Ⅴ（14）"),IF(OR(AO142="○",AO142="令和６年度中に満たす"),"入力済","未入力"),"")</f>
        <v/>
      </c>
      <c r="BH142" s="1331" t="str">
        <f t="shared" ref="BH142" si="348">IF(OR(T142="新加算Ⅰ",T142="新加算Ⅱ",T142="新加算Ⅲ",T142="新加算Ⅴ（１）",T142="新加算Ⅴ（３）",T142="新加算Ⅴ（８）"),IF(OR(AP142="○",AP142="令和６年度中に満たす"),"入力済","未入力"),"")</f>
        <v/>
      </c>
      <c r="BI142" s="1333" t="str">
        <f t="shared" ref="BI142" si="349">IF(OR(T142="新加算Ⅰ",T142="新加算Ⅱ",T142="新加算Ⅴ（１）",T142="新加算Ⅴ（２）",T142="新加算Ⅴ（３）",T142="新加算Ⅴ（４）",T142="新加算Ⅴ（５）",T142="新加算Ⅴ（６）",T142="新加算Ⅴ（７）",T142="新加算Ⅴ（９）",T142="新加算Ⅴ（10）",T142="新加算Ⅴ（12）"),1,"")</f>
        <v/>
      </c>
      <c r="BJ142" s="1311" t="str">
        <f>IF(OR(T142="新加算Ⅰ",T142="新加算Ⅴ（１）",T142="新加算Ⅴ（２）",T142="新加算Ⅴ（５）",T142="新加算Ⅴ（７）",T142="新加算Ⅴ（10）"),IF(AR142="","未入力","入力済"),"")</f>
        <v/>
      </c>
      <c r="BK142" s="453" t="str">
        <f>G142</f>
        <v/>
      </c>
    </row>
    <row r="143" spans="1:63" ht="15" customHeight="1">
      <c r="A143" s="1275"/>
      <c r="B143" s="1243"/>
      <c r="C143" s="1244"/>
      <c r="D143" s="1244"/>
      <c r="E143" s="1244"/>
      <c r="F143" s="1245"/>
      <c r="G143" s="1260"/>
      <c r="H143" s="1260"/>
      <c r="I143" s="1260"/>
      <c r="J143" s="1423"/>
      <c r="K143" s="1260"/>
      <c r="L143" s="1284"/>
      <c r="M143" s="1379" t="str">
        <f>IF('別紙様式2-2（４・５月分）'!P111="","",'別紙様式2-2（４・５月分）'!P111)</f>
        <v/>
      </c>
      <c r="N143" s="1400"/>
      <c r="O143" s="1406"/>
      <c r="P143" s="1407"/>
      <c r="Q143" s="1408"/>
      <c r="R143" s="1410"/>
      <c r="S143" s="1412"/>
      <c r="T143" s="1414"/>
      <c r="U143" s="1416"/>
      <c r="V143" s="1418"/>
      <c r="W143" s="1356"/>
      <c r="X143" s="1358"/>
      <c r="Y143" s="1356"/>
      <c r="Z143" s="1358"/>
      <c r="AA143" s="1356"/>
      <c r="AB143" s="1358"/>
      <c r="AC143" s="1356"/>
      <c r="AD143" s="1358"/>
      <c r="AE143" s="1358"/>
      <c r="AF143" s="1358"/>
      <c r="AG143" s="1360"/>
      <c r="AH143" s="1362"/>
      <c r="AI143" s="1364"/>
      <c r="AJ143" s="1366"/>
      <c r="AK143" s="1350"/>
      <c r="AL143" s="1354"/>
      <c r="AM143" s="1340"/>
      <c r="AN143" s="1346"/>
      <c r="AO143" s="1342"/>
      <c r="AP143" s="1342"/>
      <c r="AQ143" s="1344"/>
      <c r="AR143" s="1324"/>
      <c r="AS143" s="1310" t="str">
        <f t="shared" ref="AS143" si="350">IF(AU142="","",IF(AF142&gt;10,"！令和６年度の新加算の「算定対象月」が10か月を超えています。標準的な「算定対象月」は令和６年６月から令和７年３月です。",IF(OR(AA142&lt;&gt;7,AC142&lt;&gt;3),"！算定期間の終わりが令和７年３月になっていません。区分変更を行う場合は、別紙様式2-4に記入してください。","")))</f>
        <v/>
      </c>
      <c r="AT143" s="557"/>
      <c r="AU143" s="1311"/>
      <c r="AV143" s="1312" t="str">
        <f>IF('別紙様式2-2（４・５月分）'!N111="","",'別紙様式2-2（４・５月分）'!N111)</f>
        <v/>
      </c>
      <c r="AW143" s="1313"/>
      <c r="AX143" s="1314"/>
      <c r="AY143" s="1230"/>
      <c r="AZ143" s="1230"/>
      <c r="BA143" s="1230"/>
      <c r="BB143" s="1230"/>
      <c r="BC143" s="1230"/>
      <c r="BD143" s="1230"/>
      <c r="BE143" s="1230"/>
      <c r="BF143" s="1230"/>
      <c r="BG143" s="1230"/>
      <c r="BH143" s="1332"/>
      <c r="BI143" s="1334"/>
      <c r="BJ143" s="1311"/>
      <c r="BK143" s="453" t="str">
        <f>G142</f>
        <v/>
      </c>
    </row>
    <row r="144" spans="1:63" ht="15" customHeight="1">
      <c r="A144" s="1303"/>
      <c r="B144" s="1243"/>
      <c r="C144" s="1244"/>
      <c r="D144" s="1244"/>
      <c r="E144" s="1244"/>
      <c r="F144" s="1245"/>
      <c r="G144" s="1260"/>
      <c r="H144" s="1260"/>
      <c r="I144" s="1260"/>
      <c r="J144" s="1423"/>
      <c r="K144" s="1260"/>
      <c r="L144" s="1284"/>
      <c r="M144" s="1380"/>
      <c r="N144" s="1401"/>
      <c r="O144" s="1381" t="s">
        <v>2025</v>
      </c>
      <c r="P144" s="1383" t="str">
        <f>IFERROR(VLOOKUP('別紙様式2-2（４・５月分）'!AQ110,【参考】数式用!$AR$5:$AT$22,3,FALSE),"")</f>
        <v/>
      </c>
      <c r="Q144" s="1385" t="s">
        <v>2036</v>
      </c>
      <c r="R144" s="1387" t="str">
        <f>IFERROR(VLOOKUP(K142,【参考】数式用!$A$5:$AB$37,MATCH(P144,【参考】数式用!$B$4:$AB$4,0)+1,0),"")</f>
        <v/>
      </c>
      <c r="S144" s="1389" t="s">
        <v>161</v>
      </c>
      <c r="T144" s="1391"/>
      <c r="U144" s="1393" t="str">
        <f>IFERROR(VLOOKUP(K142,【参考】数式用!$A$5:$AB$37,MATCH(T144,【参考】数式用!$B$4:$AB$4,0)+1,0),"")</f>
        <v/>
      </c>
      <c r="V144" s="1395" t="s">
        <v>15</v>
      </c>
      <c r="W144" s="1397">
        <v>7</v>
      </c>
      <c r="X144" s="1371" t="s">
        <v>10</v>
      </c>
      <c r="Y144" s="1397">
        <v>4</v>
      </c>
      <c r="Z144" s="1371" t="s">
        <v>38</v>
      </c>
      <c r="AA144" s="1397">
        <v>8</v>
      </c>
      <c r="AB144" s="1371" t="s">
        <v>10</v>
      </c>
      <c r="AC144" s="1397">
        <v>3</v>
      </c>
      <c r="AD144" s="1371" t="s">
        <v>13</v>
      </c>
      <c r="AE144" s="1371" t="s">
        <v>20</v>
      </c>
      <c r="AF144" s="1371">
        <f>IF(W144&gt;=1,(AA144*12+AC144)-(W144*12+Y144)+1,"")</f>
        <v>12</v>
      </c>
      <c r="AG144" s="1367" t="s">
        <v>33</v>
      </c>
      <c r="AH144" s="1373" t="str">
        <f t="shared" ref="AH144" si="351">IFERROR(ROUNDDOWN(ROUND(L142*U144,0),0)*AF144,"")</f>
        <v/>
      </c>
      <c r="AI144" s="1375" t="str">
        <f t="shared" ref="AI144" si="352">IFERROR(ROUNDDOWN(ROUND((L142*(U144-AW142)),0),0)*AF144,"")</f>
        <v/>
      </c>
      <c r="AJ144" s="1377">
        <f>IFERROR(IF(OR(M142="",M143="",M145=""),0,ROUNDDOWN(ROUNDDOWN(ROUND(L142*VLOOKUP(K142,【参考】数式用!$A$5:$AB$37,MATCH("新加算Ⅳ",【参考】数式用!$B$4:$AB$4,0)+1,0),0),0)*AF144*0.5,0)),"")</f>
        <v>0</v>
      </c>
      <c r="AK144" s="1347" t="str">
        <f t="shared" ref="AK144" si="353">IF(T144&lt;&gt;"","新規に適用","")</f>
        <v/>
      </c>
      <c r="AL144" s="1351">
        <f>IFERROR(IF(OR(M145="ベア加算",M145=""),0, IF(OR(T142="新加算Ⅰ",T142="新加算Ⅱ",T142="新加算Ⅲ",T142="新加算Ⅳ"),0,ROUNDDOWN(ROUND(L142*VLOOKUP(K142,【参考】数式用!$A$5:$I$37,MATCH("ベア加算",【参考】数式用!$B$4:$I$4,0)+1,0),0),0)*AF144)),"")</f>
        <v>0</v>
      </c>
      <c r="AM144" s="1321" t="str">
        <f>IF(AND(T144&lt;&gt;"",AM142=""),"新規に適用",IF(AND(T144&lt;&gt;"",AM142&lt;&gt;""),"継続で適用",""))</f>
        <v/>
      </c>
      <c r="AN144" s="1321" t="str">
        <f>IF(AND(T144&lt;&gt;"",AN142=""),"新規に適用",IF(AND(T144&lt;&gt;"",AN142&lt;&gt;""),"継続で適用",""))</f>
        <v/>
      </c>
      <c r="AO144" s="1369"/>
      <c r="AP144" s="1321" t="str">
        <f>IF(AND(T144&lt;&gt;"",AP142=""),"新規に適用",IF(AND(T144&lt;&gt;"",AP142&lt;&gt;""),"継続で適用",""))</f>
        <v/>
      </c>
      <c r="AQ144" s="1325" t="str">
        <f t="shared" si="243"/>
        <v/>
      </c>
      <c r="AR144" s="1321" t="str">
        <f>IF(AND(T144&lt;&gt;"",AR142=""),"新規に適用",IF(AND(T144&lt;&gt;"",AR142&lt;&gt;""),"継続で適用",""))</f>
        <v/>
      </c>
      <c r="AS144" s="1310"/>
      <c r="AT144" s="557"/>
      <c r="AU144" s="1311" t="str">
        <f>IF(K142&lt;&gt;"","V列に色付け","")</f>
        <v/>
      </c>
      <c r="AV144" s="1312"/>
      <c r="AW144" s="1313"/>
      <c r="AX144" s="87"/>
      <c r="AY144" s="87"/>
      <c r="AZ144" s="87"/>
      <c r="BA144" s="87"/>
      <c r="BB144" s="87"/>
      <c r="BC144" s="87"/>
      <c r="BD144" s="87"/>
      <c r="BE144" s="87"/>
      <c r="BF144" s="87"/>
      <c r="BG144" s="87"/>
      <c r="BH144" s="87"/>
      <c r="BI144" s="87"/>
      <c r="BJ144" s="87"/>
      <c r="BK144" s="453" t="str">
        <f>G142</f>
        <v/>
      </c>
    </row>
    <row r="145" spans="1:63" ht="30" customHeight="1" thickBot="1">
      <c r="A145" s="1276"/>
      <c r="B145" s="1419"/>
      <c r="C145" s="1420"/>
      <c r="D145" s="1420"/>
      <c r="E145" s="1420"/>
      <c r="F145" s="1421"/>
      <c r="G145" s="1261"/>
      <c r="H145" s="1261"/>
      <c r="I145" s="1261"/>
      <c r="J145" s="1424"/>
      <c r="K145" s="1261"/>
      <c r="L145" s="1285"/>
      <c r="M145" s="556" t="str">
        <f>IF('別紙様式2-2（４・５月分）'!P112="","",'別紙様式2-2（４・５月分）'!P112)</f>
        <v/>
      </c>
      <c r="N145" s="1402"/>
      <c r="O145" s="1382"/>
      <c r="P145" s="1384"/>
      <c r="Q145" s="1386"/>
      <c r="R145" s="1388"/>
      <c r="S145" s="1390"/>
      <c r="T145" s="1392"/>
      <c r="U145" s="1394"/>
      <c r="V145" s="1396"/>
      <c r="W145" s="1398"/>
      <c r="X145" s="1372"/>
      <c r="Y145" s="1398"/>
      <c r="Z145" s="1372"/>
      <c r="AA145" s="1398"/>
      <c r="AB145" s="1372"/>
      <c r="AC145" s="1398"/>
      <c r="AD145" s="1372"/>
      <c r="AE145" s="1372"/>
      <c r="AF145" s="1372"/>
      <c r="AG145" s="1368"/>
      <c r="AH145" s="1374"/>
      <c r="AI145" s="1376"/>
      <c r="AJ145" s="1378"/>
      <c r="AK145" s="1348"/>
      <c r="AL145" s="1352"/>
      <c r="AM145" s="1322"/>
      <c r="AN145" s="1322"/>
      <c r="AO145" s="1370"/>
      <c r="AP145" s="1322"/>
      <c r="AQ145" s="1326"/>
      <c r="AR145" s="1322"/>
      <c r="AS145" s="491" t="str">
        <f t="shared" ref="AS145" si="354">IF(AU142="","",IF(OR(T142="",AND(M145="ベア加算なし",OR(T142="新加算Ⅰ",T142="新加算Ⅱ",T142="新加算Ⅲ",T142="新加算Ⅳ"),AM142=""),AND(OR(T142="新加算Ⅰ",T142="新加算Ⅱ",T142="新加算Ⅲ",T142="新加算Ⅳ",T142="新加算Ⅴ（１）",T142="新加算Ⅴ（２）",T142="新加算Ⅴ（３）",T142="新加算Ⅴ（４）",T142="新加算Ⅴ（５）",T142="新加算Ⅴ（６）",T142="新加算Ⅴ（８）",T142="新加算Ⅴ（11）"),AN142=""),AND(OR(T142="新加算Ⅴ（７）",T142="新加算Ⅴ（９）",T142="新加算Ⅴ（10）",T142="新加算Ⅴ（12）",T142="新加算Ⅴ（13）",T142="新加算Ⅴ（14）"),AO142=""),AND(OR(T142="新加算Ⅰ",T142="新加算Ⅱ",T142="新加算Ⅲ",T142="新加算Ⅴ（１）",T142="新加算Ⅴ（３）",T142="新加算Ⅴ（８）"),AP142=""),AND(OR(T142="新加算Ⅰ",T142="新加算Ⅱ",T142="新加算Ⅴ（１）",T142="新加算Ⅴ（２）",T142="新加算Ⅴ（３）",T142="新加算Ⅴ（４）",T142="新加算Ⅴ（５）",T142="新加算Ⅴ（６）",T142="新加算Ⅴ（７）",T142="新加算Ⅴ（９）",T142="新加算Ⅴ（10）",T142="新加算Ⅴ（12）"),AQ142=""),AND(OR(T142="新加算Ⅰ",T142="新加算Ⅴ（１）",T142="新加算Ⅴ（２）",T142="新加算Ⅴ（５）",T142="新加算Ⅴ（７）",T142="新加算Ⅴ（10）"),AR142="")),"！記入が必要な欄（ピンク色のセル）に空欄があります。空欄を埋めてください。",""))</f>
        <v/>
      </c>
      <c r="AT145" s="557"/>
      <c r="AU145" s="1311"/>
      <c r="AV145" s="558" t="str">
        <f>IF('別紙様式2-2（４・５月分）'!N112="","",'別紙様式2-2（４・５月分）'!N112)</f>
        <v/>
      </c>
      <c r="AW145" s="1313"/>
      <c r="AX145" s="87"/>
      <c r="AY145" s="87"/>
      <c r="AZ145" s="87"/>
      <c r="BA145" s="87"/>
      <c r="BB145" s="87"/>
      <c r="BC145" s="87"/>
      <c r="BD145" s="87"/>
      <c r="BE145" s="87"/>
      <c r="BF145" s="87"/>
      <c r="BG145" s="87"/>
      <c r="BH145" s="87"/>
      <c r="BI145" s="87"/>
      <c r="BJ145" s="87"/>
      <c r="BK145" s="453" t="str">
        <f>G142</f>
        <v/>
      </c>
    </row>
    <row r="146" spans="1:63" ht="30" customHeight="1">
      <c r="A146" s="1301">
        <v>34</v>
      </c>
      <c r="B146" s="1240" t="str">
        <f>IF(基本情報入力シート!C87="","",基本情報入力シート!C87)</f>
        <v/>
      </c>
      <c r="C146" s="1241"/>
      <c r="D146" s="1241"/>
      <c r="E146" s="1241"/>
      <c r="F146" s="1242"/>
      <c r="G146" s="1259" t="str">
        <f>IF(基本情報入力シート!M87="","",基本情報入力シート!M87)</f>
        <v/>
      </c>
      <c r="H146" s="1259" t="str">
        <f>IF(基本情報入力シート!R87="","",基本情報入力シート!R87)</f>
        <v/>
      </c>
      <c r="I146" s="1259" t="str">
        <f>IF(基本情報入力シート!W87="","",基本情報入力シート!W87)</f>
        <v/>
      </c>
      <c r="J146" s="1422" t="str">
        <f>IF(基本情報入力シート!X87="","",基本情報入力シート!X87)</f>
        <v/>
      </c>
      <c r="K146" s="1259" t="str">
        <f>IF(基本情報入力シート!Y87="","",基本情報入力シート!Y87)</f>
        <v/>
      </c>
      <c r="L146" s="1283" t="str">
        <f>IF(基本情報入力シート!AB87="","",基本情報入力シート!AB87)</f>
        <v/>
      </c>
      <c r="M146" s="553" t="str">
        <f>IF('別紙様式2-2（４・５月分）'!P113="","",'別紙様式2-2（４・５月分）'!P113)</f>
        <v/>
      </c>
      <c r="N146" s="1399" t="str">
        <f>IF(SUM('別紙様式2-2（４・５月分）'!Q113:Q115)=0,"",SUM('別紙様式2-2（４・５月分）'!Q113:Q115))</f>
        <v/>
      </c>
      <c r="O146" s="1403" t="str">
        <f>IFERROR(VLOOKUP('別紙様式2-2（４・５月分）'!AQ113,【参考】数式用!$AR$5:$AS$22,2,FALSE),"")</f>
        <v/>
      </c>
      <c r="P146" s="1404"/>
      <c r="Q146" s="1405"/>
      <c r="R146" s="1409" t="str">
        <f>IFERROR(VLOOKUP(K146,【参考】数式用!$A$5:$AB$37,MATCH(O146,【参考】数式用!$B$4:$AB$4,0)+1,0),"")</f>
        <v/>
      </c>
      <c r="S146" s="1411" t="s">
        <v>2021</v>
      </c>
      <c r="T146" s="1413"/>
      <c r="U146" s="1415" t="str">
        <f>IFERROR(VLOOKUP(K146,【参考】数式用!$A$5:$AB$37,MATCH(T146,【参考】数式用!$B$4:$AB$4,0)+1,0),"")</f>
        <v/>
      </c>
      <c r="V146" s="1417" t="s">
        <v>15</v>
      </c>
      <c r="W146" s="1355">
        <v>6</v>
      </c>
      <c r="X146" s="1357" t="s">
        <v>10</v>
      </c>
      <c r="Y146" s="1355">
        <v>6</v>
      </c>
      <c r="Z146" s="1357" t="s">
        <v>38</v>
      </c>
      <c r="AA146" s="1355">
        <v>7</v>
      </c>
      <c r="AB146" s="1357" t="s">
        <v>10</v>
      </c>
      <c r="AC146" s="1355">
        <v>3</v>
      </c>
      <c r="AD146" s="1357" t="s">
        <v>13</v>
      </c>
      <c r="AE146" s="1357" t="s">
        <v>20</v>
      </c>
      <c r="AF146" s="1357">
        <f>IF(W146&gt;=1,(AA146*12+AC146)-(W146*12+Y146)+1,"")</f>
        <v>10</v>
      </c>
      <c r="AG146" s="1359" t="s">
        <v>33</v>
      </c>
      <c r="AH146" s="1361" t="str">
        <f t="shared" ref="AH146" si="355">IFERROR(ROUNDDOWN(ROUND(L146*U146,0),0)*AF146,"")</f>
        <v/>
      </c>
      <c r="AI146" s="1363" t="str">
        <f t="shared" ref="AI146" si="356">IFERROR(ROUNDDOWN(ROUND((L146*(U146-AW146)),0),0)*AF146,"")</f>
        <v/>
      </c>
      <c r="AJ146" s="1365">
        <f>IFERROR(IF(OR(M146="",M147="",M149=""),0,ROUNDDOWN(ROUNDDOWN(ROUND(L146*VLOOKUP(K146,【参考】数式用!$A$5:$AB$37,MATCH("新加算Ⅳ",【参考】数式用!$B$4:$AB$4,0)+1,0),0),0)*AF146*0.5,0)),"")</f>
        <v>0</v>
      </c>
      <c r="AK146" s="1349"/>
      <c r="AL146" s="1353">
        <f>IFERROR(IF(OR(M149="ベア加算",M149=""),0, IF(OR(T146="新加算Ⅰ",T146="新加算Ⅱ",T146="新加算Ⅲ",T146="新加算Ⅳ"),ROUNDDOWN(ROUND(L146*VLOOKUP(K146,【参考】数式用!$A$5:$I$37,MATCH("ベア加算",【参考】数式用!$B$4:$I$4,0)+1,0),0),0)*AF146,0)),"")</f>
        <v>0</v>
      </c>
      <c r="AM146" s="1339"/>
      <c r="AN146" s="1345"/>
      <c r="AO146" s="1341"/>
      <c r="AP146" s="1341"/>
      <c r="AQ146" s="1343"/>
      <c r="AR146" s="1323"/>
      <c r="AS146" s="466" t="str">
        <f t="shared" ref="AS146" si="357">IF(AU146="","",IF(U146&lt;N146,"！加算の要件上は問題ありませんが、令和６年４・５月と比較して令和６年６月に加算率が下がる計画になっています。",""))</f>
        <v/>
      </c>
      <c r="AT146" s="557"/>
      <c r="AU146" s="1311" t="str">
        <f>IF(K146&lt;&gt;"","V列に色付け","")</f>
        <v/>
      </c>
      <c r="AV146" s="558" t="str">
        <f>IF('別紙様式2-2（４・５月分）'!N113="","",'別紙様式2-2（４・５月分）'!N113)</f>
        <v/>
      </c>
      <c r="AW146" s="1313" t="str">
        <f>IF(SUM('別紙様式2-2（４・５月分）'!O113:O115)=0,"",SUM('別紙様式2-2（４・５月分）'!O113:O115))</f>
        <v/>
      </c>
      <c r="AX146" s="1314" t="str">
        <f>IFERROR(VLOOKUP(K146,【参考】数式用!$AH$2:$AI$34,2,FALSE),"")</f>
        <v/>
      </c>
      <c r="AY146" s="1230" t="s">
        <v>1959</v>
      </c>
      <c r="AZ146" s="1230" t="s">
        <v>1960</v>
      </c>
      <c r="BA146" s="1230" t="s">
        <v>1961</v>
      </c>
      <c r="BB146" s="1230" t="s">
        <v>1962</v>
      </c>
      <c r="BC146" s="1230" t="str">
        <f>IF(AND(O146&lt;&gt;"新加算Ⅰ",O146&lt;&gt;"新加算Ⅱ",O146&lt;&gt;"新加算Ⅲ",O146&lt;&gt;"新加算Ⅳ"),O146,IF(P148&lt;&gt;"",P148,""))</f>
        <v/>
      </c>
      <c r="BD146" s="1230"/>
      <c r="BE146" s="1230" t="str">
        <f t="shared" ref="BE146" si="358">IF(AL146&lt;&gt;0,IF(AM146="○","入力済","未入力"),"")</f>
        <v/>
      </c>
      <c r="BF146" s="1230" t="str">
        <f>IF(OR(T146="新加算Ⅰ",T146="新加算Ⅱ",T146="新加算Ⅲ",T146="新加算Ⅳ",T146="新加算Ⅴ（１）",T146="新加算Ⅴ（２）",T146="新加算Ⅴ（３）",T146="新加算ⅠⅤ（４）",T146="新加算Ⅴ（５）",T146="新加算Ⅴ（６）",T146="新加算Ⅴ（８）",T146="新加算Ⅴ（11）"),IF(OR(AN146="○",AN146="令和６年度中に満たす"),"入力済","未入力"),"")</f>
        <v/>
      </c>
      <c r="BG146" s="1230" t="str">
        <f>IF(OR(T146="新加算Ⅴ（７）",T146="新加算Ⅴ（９）",T146="新加算Ⅴ（10）",T146="新加算Ⅴ（12）",T146="新加算Ⅴ（13）",T146="新加算Ⅴ（14）"),IF(OR(AO146="○",AO146="令和６年度中に満たす"),"入力済","未入力"),"")</f>
        <v/>
      </c>
      <c r="BH146" s="1331" t="str">
        <f t="shared" ref="BH146" si="359">IF(OR(T146="新加算Ⅰ",T146="新加算Ⅱ",T146="新加算Ⅲ",T146="新加算Ⅴ（１）",T146="新加算Ⅴ（３）",T146="新加算Ⅴ（８）"),IF(OR(AP146="○",AP146="令和６年度中に満たす"),"入力済","未入力"),"")</f>
        <v/>
      </c>
      <c r="BI146" s="1333" t="str">
        <f t="shared" ref="BI146" si="360">IF(OR(T146="新加算Ⅰ",T146="新加算Ⅱ",T146="新加算Ⅴ（１）",T146="新加算Ⅴ（２）",T146="新加算Ⅴ（３）",T146="新加算Ⅴ（４）",T146="新加算Ⅴ（５）",T146="新加算Ⅴ（６）",T146="新加算Ⅴ（７）",T146="新加算Ⅴ（９）",T146="新加算Ⅴ（10）",T146="新加算Ⅴ（12）"),1,"")</f>
        <v/>
      </c>
      <c r="BJ146" s="1311" t="str">
        <f>IF(OR(T146="新加算Ⅰ",T146="新加算Ⅴ（１）",T146="新加算Ⅴ（２）",T146="新加算Ⅴ（５）",T146="新加算Ⅴ（７）",T146="新加算Ⅴ（10）"),IF(AR146="","未入力","入力済"),"")</f>
        <v/>
      </c>
      <c r="BK146" s="453" t="str">
        <f>G146</f>
        <v/>
      </c>
    </row>
    <row r="147" spans="1:63" ht="15" customHeight="1">
      <c r="A147" s="1275"/>
      <c r="B147" s="1243"/>
      <c r="C147" s="1244"/>
      <c r="D147" s="1244"/>
      <c r="E147" s="1244"/>
      <c r="F147" s="1245"/>
      <c r="G147" s="1260"/>
      <c r="H147" s="1260"/>
      <c r="I147" s="1260"/>
      <c r="J147" s="1423"/>
      <c r="K147" s="1260"/>
      <c r="L147" s="1284"/>
      <c r="M147" s="1379" t="str">
        <f>IF('別紙様式2-2（４・５月分）'!P114="","",'別紙様式2-2（４・５月分）'!P114)</f>
        <v/>
      </c>
      <c r="N147" s="1400"/>
      <c r="O147" s="1406"/>
      <c r="P147" s="1407"/>
      <c r="Q147" s="1408"/>
      <c r="R147" s="1410"/>
      <c r="S147" s="1412"/>
      <c r="T147" s="1414"/>
      <c r="U147" s="1416"/>
      <c r="V147" s="1418"/>
      <c r="W147" s="1356"/>
      <c r="X147" s="1358"/>
      <c r="Y147" s="1356"/>
      <c r="Z147" s="1358"/>
      <c r="AA147" s="1356"/>
      <c r="AB147" s="1358"/>
      <c r="AC147" s="1356"/>
      <c r="AD147" s="1358"/>
      <c r="AE147" s="1358"/>
      <c r="AF147" s="1358"/>
      <c r="AG147" s="1360"/>
      <c r="AH147" s="1362"/>
      <c r="AI147" s="1364"/>
      <c r="AJ147" s="1366"/>
      <c r="AK147" s="1350"/>
      <c r="AL147" s="1354"/>
      <c r="AM147" s="1340"/>
      <c r="AN147" s="1346"/>
      <c r="AO147" s="1342"/>
      <c r="AP147" s="1342"/>
      <c r="AQ147" s="1344"/>
      <c r="AR147" s="1324"/>
      <c r="AS147" s="1310" t="str">
        <f t="shared" ref="AS147" si="361">IF(AU146="","",IF(AF146&gt;10,"！令和６年度の新加算の「算定対象月」が10か月を超えています。標準的な「算定対象月」は令和６年６月から令和７年３月です。",IF(OR(AA146&lt;&gt;7,AC146&lt;&gt;3),"！算定期間の終わりが令和７年３月になっていません。区分変更を行う場合は、別紙様式2-4に記入してください。","")))</f>
        <v/>
      </c>
      <c r="AT147" s="557"/>
      <c r="AU147" s="1311"/>
      <c r="AV147" s="1312" t="str">
        <f>IF('別紙様式2-2（４・５月分）'!N114="","",'別紙様式2-2（４・５月分）'!N114)</f>
        <v/>
      </c>
      <c r="AW147" s="1313"/>
      <c r="AX147" s="1314"/>
      <c r="AY147" s="1230"/>
      <c r="AZ147" s="1230"/>
      <c r="BA147" s="1230"/>
      <c r="BB147" s="1230"/>
      <c r="BC147" s="1230"/>
      <c r="BD147" s="1230"/>
      <c r="BE147" s="1230"/>
      <c r="BF147" s="1230"/>
      <c r="BG147" s="1230"/>
      <c r="BH147" s="1332"/>
      <c r="BI147" s="1334"/>
      <c r="BJ147" s="1311"/>
      <c r="BK147" s="453" t="str">
        <f>G146</f>
        <v/>
      </c>
    </row>
    <row r="148" spans="1:63" ht="15" customHeight="1">
      <c r="A148" s="1303"/>
      <c r="B148" s="1243"/>
      <c r="C148" s="1244"/>
      <c r="D148" s="1244"/>
      <c r="E148" s="1244"/>
      <c r="F148" s="1245"/>
      <c r="G148" s="1260"/>
      <c r="H148" s="1260"/>
      <c r="I148" s="1260"/>
      <c r="J148" s="1423"/>
      <c r="K148" s="1260"/>
      <c r="L148" s="1284"/>
      <c r="M148" s="1380"/>
      <c r="N148" s="1401"/>
      <c r="O148" s="1381" t="s">
        <v>2025</v>
      </c>
      <c r="P148" s="1383" t="str">
        <f>IFERROR(VLOOKUP('別紙様式2-2（４・５月分）'!AQ113,【参考】数式用!$AR$5:$AT$22,3,FALSE),"")</f>
        <v/>
      </c>
      <c r="Q148" s="1385" t="s">
        <v>2036</v>
      </c>
      <c r="R148" s="1387" t="str">
        <f>IFERROR(VLOOKUP(K146,【参考】数式用!$A$5:$AB$37,MATCH(P148,【参考】数式用!$B$4:$AB$4,0)+1,0),"")</f>
        <v/>
      </c>
      <c r="S148" s="1389" t="s">
        <v>161</v>
      </c>
      <c r="T148" s="1391"/>
      <c r="U148" s="1393" t="str">
        <f>IFERROR(VLOOKUP(K146,【参考】数式用!$A$5:$AB$37,MATCH(T148,【参考】数式用!$B$4:$AB$4,0)+1,0),"")</f>
        <v/>
      </c>
      <c r="V148" s="1395" t="s">
        <v>15</v>
      </c>
      <c r="W148" s="1397">
        <v>7</v>
      </c>
      <c r="X148" s="1371" t="s">
        <v>10</v>
      </c>
      <c r="Y148" s="1397">
        <v>4</v>
      </c>
      <c r="Z148" s="1371" t="s">
        <v>38</v>
      </c>
      <c r="AA148" s="1397">
        <v>8</v>
      </c>
      <c r="AB148" s="1371" t="s">
        <v>10</v>
      </c>
      <c r="AC148" s="1397">
        <v>3</v>
      </c>
      <c r="AD148" s="1371" t="s">
        <v>13</v>
      </c>
      <c r="AE148" s="1371" t="s">
        <v>20</v>
      </c>
      <c r="AF148" s="1371">
        <f>IF(W148&gt;=1,(AA148*12+AC148)-(W148*12+Y148)+1,"")</f>
        <v>12</v>
      </c>
      <c r="AG148" s="1367" t="s">
        <v>33</v>
      </c>
      <c r="AH148" s="1373" t="str">
        <f t="shared" ref="AH148" si="362">IFERROR(ROUNDDOWN(ROUND(L146*U148,0),0)*AF148,"")</f>
        <v/>
      </c>
      <c r="AI148" s="1375" t="str">
        <f t="shared" ref="AI148" si="363">IFERROR(ROUNDDOWN(ROUND((L146*(U148-AW146)),0),0)*AF148,"")</f>
        <v/>
      </c>
      <c r="AJ148" s="1377">
        <f>IFERROR(IF(OR(M146="",M147="",M149=""),0,ROUNDDOWN(ROUNDDOWN(ROUND(L146*VLOOKUP(K146,【参考】数式用!$A$5:$AB$37,MATCH("新加算Ⅳ",【参考】数式用!$B$4:$AB$4,0)+1,0),0),0)*AF148*0.5,0)),"")</f>
        <v>0</v>
      </c>
      <c r="AK148" s="1347" t="str">
        <f t="shared" ref="AK148" si="364">IF(T148&lt;&gt;"","新規に適用","")</f>
        <v/>
      </c>
      <c r="AL148" s="1351">
        <f>IFERROR(IF(OR(M149="ベア加算",M149=""),0, IF(OR(T146="新加算Ⅰ",T146="新加算Ⅱ",T146="新加算Ⅲ",T146="新加算Ⅳ"),0,ROUNDDOWN(ROUND(L146*VLOOKUP(K146,【参考】数式用!$A$5:$I$37,MATCH("ベア加算",【参考】数式用!$B$4:$I$4,0)+1,0),0),0)*AF148)),"")</f>
        <v>0</v>
      </c>
      <c r="AM148" s="1321" t="str">
        <f>IF(AND(T148&lt;&gt;"",AM146=""),"新規に適用",IF(AND(T148&lt;&gt;"",AM146&lt;&gt;""),"継続で適用",""))</f>
        <v/>
      </c>
      <c r="AN148" s="1321" t="str">
        <f>IF(AND(T148&lt;&gt;"",AN146=""),"新規に適用",IF(AND(T148&lt;&gt;"",AN146&lt;&gt;""),"継続で適用",""))</f>
        <v/>
      </c>
      <c r="AO148" s="1369"/>
      <c r="AP148" s="1321" t="str">
        <f>IF(AND(T148&lt;&gt;"",AP146=""),"新規に適用",IF(AND(T148&lt;&gt;"",AP146&lt;&gt;""),"継続で適用",""))</f>
        <v/>
      </c>
      <c r="AQ148" s="1325" t="str">
        <f t="shared" si="243"/>
        <v/>
      </c>
      <c r="AR148" s="1321" t="str">
        <f>IF(AND(T148&lt;&gt;"",AR146=""),"新規に適用",IF(AND(T148&lt;&gt;"",AR146&lt;&gt;""),"継続で適用",""))</f>
        <v/>
      </c>
      <c r="AS148" s="1310"/>
      <c r="AT148" s="557"/>
      <c r="AU148" s="1311" t="str">
        <f>IF(K146&lt;&gt;"","V列に色付け","")</f>
        <v/>
      </c>
      <c r="AV148" s="1312"/>
      <c r="AW148" s="1313"/>
      <c r="AX148" s="87"/>
      <c r="AY148" s="87"/>
      <c r="AZ148" s="87"/>
      <c r="BA148" s="87"/>
      <c r="BB148" s="87"/>
      <c r="BC148" s="87"/>
      <c r="BD148" s="87"/>
      <c r="BE148" s="87"/>
      <c r="BF148" s="87"/>
      <c r="BG148" s="87"/>
      <c r="BH148" s="87"/>
      <c r="BI148" s="87"/>
      <c r="BJ148" s="87"/>
      <c r="BK148" s="453" t="str">
        <f>G146</f>
        <v/>
      </c>
    </row>
    <row r="149" spans="1:63" ht="30" customHeight="1" thickBot="1">
      <c r="A149" s="1276"/>
      <c r="B149" s="1419"/>
      <c r="C149" s="1420"/>
      <c r="D149" s="1420"/>
      <c r="E149" s="1420"/>
      <c r="F149" s="1421"/>
      <c r="G149" s="1261"/>
      <c r="H149" s="1261"/>
      <c r="I149" s="1261"/>
      <c r="J149" s="1424"/>
      <c r="K149" s="1261"/>
      <c r="L149" s="1285"/>
      <c r="M149" s="556" t="str">
        <f>IF('別紙様式2-2（４・５月分）'!P115="","",'別紙様式2-2（４・５月分）'!P115)</f>
        <v/>
      </c>
      <c r="N149" s="1402"/>
      <c r="O149" s="1382"/>
      <c r="P149" s="1384"/>
      <c r="Q149" s="1386"/>
      <c r="R149" s="1388"/>
      <c r="S149" s="1390"/>
      <c r="T149" s="1392"/>
      <c r="U149" s="1394"/>
      <c r="V149" s="1396"/>
      <c r="W149" s="1398"/>
      <c r="X149" s="1372"/>
      <c r="Y149" s="1398"/>
      <c r="Z149" s="1372"/>
      <c r="AA149" s="1398"/>
      <c r="AB149" s="1372"/>
      <c r="AC149" s="1398"/>
      <c r="AD149" s="1372"/>
      <c r="AE149" s="1372"/>
      <c r="AF149" s="1372"/>
      <c r="AG149" s="1368"/>
      <c r="AH149" s="1374"/>
      <c r="AI149" s="1376"/>
      <c r="AJ149" s="1378"/>
      <c r="AK149" s="1348"/>
      <c r="AL149" s="1352"/>
      <c r="AM149" s="1322"/>
      <c r="AN149" s="1322"/>
      <c r="AO149" s="1370"/>
      <c r="AP149" s="1322"/>
      <c r="AQ149" s="1326"/>
      <c r="AR149" s="1322"/>
      <c r="AS149" s="491" t="str">
        <f t="shared" ref="AS149" si="365">IF(AU146="","",IF(OR(T146="",AND(M149="ベア加算なし",OR(T146="新加算Ⅰ",T146="新加算Ⅱ",T146="新加算Ⅲ",T146="新加算Ⅳ"),AM146=""),AND(OR(T146="新加算Ⅰ",T146="新加算Ⅱ",T146="新加算Ⅲ",T146="新加算Ⅳ",T146="新加算Ⅴ（１）",T146="新加算Ⅴ（２）",T146="新加算Ⅴ（３）",T146="新加算Ⅴ（４）",T146="新加算Ⅴ（５）",T146="新加算Ⅴ（６）",T146="新加算Ⅴ（８）",T146="新加算Ⅴ（11）"),AN146=""),AND(OR(T146="新加算Ⅴ（７）",T146="新加算Ⅴ（９）",T146="新加算Ⅴ（10）",T146="新加算Ⅴ（12）",T146="新加算Ⅴ（13）",T146="新加算Ⅴ（14）"),AO146=""),AND(OR(T146="新加算Ⅰ",T146="新加算Ⅱ",T146="新加算Ⅲ",T146="新加算Ⅴ（１）",T146="新加算Ⅴ（３）",T146="新加算Ⅴ（８）"),AP146=""),AND(OR(T146="新加算Ⅰ",T146="新加算Ⅱ",T146="新加算Ⅴ（１）",T146="新加算Ⅴ（２）",T146="新加算Ⅴ（３）",T146="新加算Ⅴ（４）",T146="新加算Ⅴ（５）",T146="新加算Ⅴ（６）",T146="新加算Ⅴ（７）",T146="新加算Ⅴ（９）",T146="新加算Ⅴ（10）",T146="新加算Ⅴ（12）"),AQ146=""),AND(OR(T146="新加算Ⅰ",T146="新加算Ⅴ（１）",T146="新加算Ⅴ（２）",T146="新加算Ⅴ（５）",T146="新加算Ⅴ（７）",T146="新加算Ⅴ（10）"),AR146="")),"！記入が必要な欄（ピンク色のセル）に空欄があります。空欄を埋めてください。",""))</f>
        <v/>
      </c>
      <c r="AT149" s="557"/>
      <c r="AU149" s="1311"/>
      <c r="AV149" s="558" t="str">
        <f>IF('別紙様式2-2（４・５月分）'!N115="","",'別紙様式2-2（４・５月分）'!N115)</f>
        <v/>
      </c>
      <c r="AW149" s="1313"/>
      <c r="AX149" s="87"/>
      <c r="AY149" s="87"/>
      <c r="AZ149" s="87"/>
      <c r="BA149" s="87"/>
      <c r="BB149" s="87"/>
      <c r="BC149" s="87"/>
      <c r="BD149" s="87"/>
      <c r="BE149" s="87"/>
      <c r="BF149" s="87"/>
      <c r="BG149" s="87"/>
      <c r="BH149" s="87"/>
      <c r="BI149" s="87"/>
      <c r="BJ149" s="87"/>
      <c r="BK149" s="453" t="str">
        <f>G146</f>
        <v/>
      </c>
    </row>
    <row r="150" spans="1:63" ht="30" customHeight="1">
      <c r="A150" s="1274">
        <v>35</v>
      </c>
      <c r="B150" s="1243" t="str">
        <f>IF(基本情報入力シート!C88="","",基本情報入力シート!C88)</f>
        <v/>
      </c>
      <c r="C150" s="1244"/>
      <c r="D150" s="1244"/>
      <c r="E150" s="1244"/>
      <c r="F150" s="1245"/>
      <c r="G150" s="1260" t="str">
        <f>IF(基本情報入力シート!M88="","",基本情報入力シート!M88)</f>
        <v/>
      </c>
      <c r="H150" s="1260" t="str">
        <f>IF(基本情報入力シート!R88="","",基本情報入力シート!R88)</f>
        <v/>
      </c>
      <c r="I150" s="1260" t="str">
        <f>IF(基本情報入力シート!W88="","",基本情報入力シート!W88)</f>
        <v/>
      </c>
      <c r="J150" s="1423" t="str">
        <f>IF(基本情報入力シート!X88="","",基本情報入力シート!X88)</f>
        <v/>
      </c>
      <c r="K150" s="1260" t="str">
        <f>IF(基本情報入力シート!Y88="","",基本情報入力シート!Y88)</f>
        <v/>
      </c>
      <c r="L150" s="1284" t="str">
        <f>IF(基本情報入力シート!AB88="","",基本情報入力シート!AB88)</f>
        <v/>
      </c>
      <c r="M150" s="553" t="str">
        <f>IF('別紙様式2-2（４・５月分）'!P116="","",'別紙様式2-2（４・５月分）'!P116)</f>
        <v/>
      </c>
      <c r="N150" s="1399" t="str">
        <f>IF(SUM('別紙様式2-2（４・５月分）'!Q116:Q118)=0,"",SUM('別紙様式2-2（４・５月分）'!Q116:Q118))</f>
        <v/>
      </c>
      <c r="O150" s="1403" t="str">
        <f>IFERROR(VLOOKUP('別紙様式2-2（４・５月分）'!AQ116,【参考】数式用!$AR$5:$AS$22,2,FALSE),"")</f>
        <v/>
      </c>
      <c r="P150" s="1404"/>
      <c r="Q150" s="1405"/>
      <c r="R150" s="1409" t="str">
        <f>IFERROR(VLOOKUP(K150,【参考】数式用!$A$5:$AB$37,MATCH(O150,【参考】数式用!$B$4:$AB$4,0)+1,0),"")</f>
        <v/>
      </c>
      <c r="S150" s="1411" t="s">
        <v>2021</v>
      </c>
      <c r="T150" s="1413"/>
      <c r="U150" s="1415" t="str">
        <f>IFERROR(VLOOKUP(K150,【参考】数式用!$A$5:$AB$37,MATCH(T150,【参考】数式用!$B$4:$AB$4,0)+1,0),"")</f>
        <v/>
      </c>
      <c r="V150" s="1417" t="s">
        <v>15</v>
      </c>
      <c r="W150" s="1355">
        <v>6</v>
      </c>
      <c r="X150" s="1357" t="s">
        <v>10</v>
      </c>
      <c r="Y150" s="1355">
        <v>6</v>
      </c>
      <c r="Z150" s="1357" t="s">
        <v>38</v>
      </c>
      <c r="AA150" s="1355">
        <v>7</v>
      </c>
      <c r="AB150" s="1357" t="s">
        <v>10</v>
      </c>
      <c r="AC150" s="1355">
        <v>3</v>
      </c>
      <c r="AD150" s="1357" t="s">
        <v>13</v>
      </c>
      <c r="AE150" s="1357" t="s">
        <v>20</v>
      </c>
      <c r="AF150" s="1357">
        <f>IF(W150&gt;=1,(AA150*12+AC150)-(W150*12+Y150)+1,"")</f>
        <v>10</v>
      </c>
      <c r="AG150" s="1359" t="s">
        <v>33</v>
      </c>
      <c r="AH150" s="1361" t="str">
        <f t="shared" ref="AH150" si="366">IFERROR(ROUNDDOWN(ROUND(L150*U150,0),0)*AF150,"")</f>
        <v/>
      </c>
      <c r="AI150" s="1363" t="str">
        <f t="shared" ref="AI150" si="367">IFERROR(ROUNDDOWN(ROUND((L150*(U150-AW150)),0),0)*AF150,"")</f>
        <v/>
      </c>
      <c r="AJ150" s="1365">
        <f>IFERROR(IF(OR(M150="",M151="",M153=""),0,ROUNDDOWN(ROUNDDOWN(ROUND(L150*VLOOKUP(K150,【参考】数式用!$A$5:$AB$37,MATCH("新加算Ⅳ",【参考】数式用!$B$4:$AB$4,0)+1,0),0),0)*AF150*0.5,0)),"")</f>
        <v>0</v>
      </c>
      <c r="AK150" s="1349"/>
      <c r="AL150" s="1353">
        <f>IFERROR(IF(OR(M153="ベア加算",M153=""),0, IF(OR(T150="新加算Ⅰ",T150="新加算Ⅱ",T150="新加算Ⅲ",T150="新加算Ⅳ"),ROUNDDOWN(ROUND(L150*VLOOKUP(K150,【参考】数式用!$A$5:$I$37,MATCH("ベア加算",【参考】数式用!$B$4:$I$4,0)+1,0),0),0)*AF150,0)),"")</f>
        <v>0</v>
      </c>
      <c r="AM150" s="1339"/>
      <c r="AN150" s="1345"/>
      <c r="AO150" s="1341"/>
      <c r="AP150" s="1341"/>
      <c r="AQ150" s="1343"/>
      <c r="AR150" s="1323"/>
      <c r="AS150" s="466" t="str">
        <f t="shared" ref="AS150" si="368">IF(AU150="","",IF(U150&lt;N150,"！加算の要件上は問題ありませんが、令和６年４・５月と比較して令和６年６月に加算率が下がる計画になっています。",""))</f>
        <v/>
      </c>
      <c r="AT150" s="557"/>
      <c r="AU150" s="1311" t="str">
        <f>IF(K150&lt;&gt;"","V列に色付け","")</f>
        <v/>
      </c>
      <c r="AV150" s="558" t="str">
        <f>IF('別紙様式2-2（４・５月分）'!N116="","",'別紙様式2-2（４・５月分）'!N116)</f>
        <v/>
      </c>
      <c r="AW150" s="1313" t="str">
        <f>IF(SUM('別紙様式2-2（４・５月分）'!O116:O118)=0,"",SUM('別紙様式2-2（４・５月分）'!O116:O118))</f>
        <v/>
      </c>
      <c r="AX150" s="1314" t="str">
        <f>IFERROR(VLOOKUP(K150,【参考】数式用!$AH$2:$AI$34,2,FALSE),"")</f>
        <v/>
      </c>
      <c r="AY150" s="1230" t="s">
        <v>1959</v>
      </c>
      <c r="AZ150" s="1230" t="s">
        <v>1960</v>
      </c>
      <c r="BA150" s="1230" t="s">
        <v>1961</v>
      </c>
      <c r="BB150" s="1230" t="s">
        <v>1962</v>
      </c>
      <c r="BC150" s="1230" t="str">
        <f>IF(AND(O150&lt;&gt;"新加算Ⅰ",O150&lt;&gt;"新加算Ⅱ",O150&lt;&gt;"新加算Ⅲ",O150&lt;&gt;"新加算Ⅳ"),O150,IF(P152&lt;&gt;"",P152,""))</f>
        <v/>
      </c>
      <c r="BD150" s="1230"/>
      <c r="BE150" s="1230" t="str">
        <f t="shared" ref="BE150" si="369">IF(AL150&lt;&gt;0,IF(AM150="○","入力済","未入力"),"")</f>
        <v/>
      </c>
      <c r="BF150" s="1230" t="str">
        <f>IF(OR(T150="新加算Ⅰ",T150="新加算Ⅱ",T150="新加算Ⅲ",T150="新加算Ⅳ",T150="新加算Ⅴ（１）",T150="新加算Ⅴ（２）",T150="新加算Ⅴ（３）",T150="新加算ⅠⅤ（４）",T150="新加算Ⅴ（５）",T150="新加算Ⅴ（６）",T150="新加算Ⅴ（８）",T150="新加算Ⅴ（11）"),IF(OR(AN150="○",AN150="令和６年度中に満たす"),"入力済","未入力"),"")</f>
        <v/>
      </c>
      <c r="BG150" s="1230" t="str">
        <f>IF(OR(T150="新加算Ⅴ（７）",T150="新加算Ⅴ（９）",T150="新加算Ⅴ（10）",T150="新加算Ⅴ（12）",T150="新加算Ⅴ（13）",T150="新加算Ⅴ（14）"),IF(OR(AO150="○",AO150="令和６年度中に満たす"),"入力済","未入力"),"")</f>
        <v/>
      </c>
      <c r="BH150" s="1331" t="str">
        <f t="shared" ref="BH150" si="370">IF(OR(T150="新加算Ⅰ",T150="新加算Ⅱ",T150="新加算Ⅲ",T150="新加算Ⅴ（１）",T150="新加算Ⅴ（３）",T150="新加算Ⅴ（８）"),IF(OR(AP150="○",AP150="令和６年度中に満たす"),"入力済","未入力"),"")</f>
        <v/>
      </c>
      <c r="BI150" s="1333" t="str">
        <f t="shared" ref="BI150" si="371">IF(OR(T150="新加算Ⅰ",T150="新加算Ⅱ",T150="新加算Ⅴ（１）",T150="新加算Ⅴ（２）",T150="新加算Ⅴ（３）",T150="新加算Ⅴ（４）",T150="新加算Ⅴ（５）",T150="新加算Ⅴ（６）",T150="新加算Ⅴ（７）",T150="新加算Ⅴ（９）",T150="新加算Ⅴ（10）",T150="新加算Ⅴ（12）"),1,"")</f>
        <v/>
      </c>
      <c r="BJ150" s="1311" t="str">
        <f>IF(OR(T150="新加算Ⅰ",T150="新加算Ⅴ（１）",T150="新加算Ⅴ（２）",T150="新加算Ⅴ（５）",T150="新加算Ⅴ（７）",T150="新加算Ⅴ（10）"),IF(AR150="","未入力","入力済"),"")</f>
        <v/>
      </c>
      <c r="BK150" s="453" t="str">
        <f>G150</f>
        <v/>
      </c>
    </row>
    <row r="151" spans="1:63" ht="15" customHeight="1">
      <c r="A151" s="1275"/>
      <c r="B151" s="1243"/>
      <c r="C151" s="1244"/>
      <c r="D151" s="1244"/>
      <c r="E151" s="1244"/>
      <c r="F151" s="1245"/>
      <c r="G151" s="1260"/>
      <c r="H151" s="1260"/>
      <c r="I151" s="1260"/>
      <c r="J151" s="1423"/>
      <c r="K151" s="1260"/>
      <c r="L151" s="1284"/>
      <c r="M151" s="1379" t="str">
        <f>IF('別紙様式2-2（４・５月分）'!P117="","",'別紙様式2-2（４・５月分）'!P117)</f>
        <v/>
      </c>
      <c r="N151" s="1400"/>
      <c r="O151" s="1406"/>
      <c r="P151" s="1407"/>
      <c r="Q151" s="1408"/>
      <c r="R151" s="1410"/>
      <c r="S151" s="1412"/>
      <c r="T151" s="1414"/>
      <c r="U151" s="1416"/>
      <c r="V151" s="1418"/>
      <c r="W151" s="1356"/>
      <c r="X151" s="1358"/>
      <c r="Y151" s="1356"/>
      <c r="Z151" s="1358"/>
      <c r="AA151" s="1356"/>
      <c r="AB151" s="1358"/>
      <c r="AC151" s="1356"/>
      <c r="AD151" s="1358"/>
      <c r="AE151" s="1358"/>
      <c r="AF151" s="1358"/>
      <c r="AG151" s="1360"/>
      <c r="AH151" s="1362"/>
      <c r="AI151" s="1364"/>
      <c r="AJ151" s="1366"/>
      <c r="AK151" s="1350"/>
      <c r="AL151" s="1354"/>
      <c r="AM151" s="1340"/>
      <c r="AN151" s="1346"/>
      <c r="AO151" s="1342"/>
      <c r="AP151" s="1342"/>
      <c r="AQ151" s="1344"/>
      <c r="AR151" s="1324"/>
      <c r="AS151" s="1310" t="str">
        <f t="shared" ref="AS151" si="372">IF(AU150="","",IF(AF150&gt;10,"！令和６年度の新加算の「算定対象月」が10か月を超えています。標準的な「算定対象月」は令和６年６月から令和７年３月です。",IF(OR(AA150&lt;&gt;7,AC150&lt;&gt;3),"！算定期間の終わりが令和７年３月になっていません。区分変更を行う場合は、別紙様式2-4に記入してください。","")))</f>
        <v/>
      </c>
      <c r="AT151" s="557"/>
      <c r="AU151" s="1311"/>
      <c r="AV151" s="1312" t="str">
        <f>IF('別紙様式2-2（４・５月分）'!N117="","",'別紙様式2-2（４・５月分）'!N117)</f>
        <v/>
      </c>
      <c r="AW151" s="1313"/>
      <c r="AX151" s="1314"/>
      <c r="AY151" s="1230"/>
      <c r="AZ151" s="1230"/>
      <c r="BA151" s="1230"/>
      <c r="BB151" s="1230"/>
      <c r="BC151" s="1230"/>
      <c r="BD151" s="1230"/>
      <c r="BE151" s="1230"/>
      <c r="BF151" s="1230"/>
      <c r="BG151" s="1230"/>
      <c r="BH151" s="1332"/>
      <c r="BI151" s="1334"/>
      <c r="BJ151" s="1311"/>
      <c r="BK151" s="453" t="str">
        <f>G150</f>
        <v/>
      </c>
    </row>
    <row r="152" spans="1:63" ht="15" customHeight="1">
      <c r="A152" s="1303"/>
      <c r="B152" s="1243"/>
      <c r="C152" s="1244"/>
      <c r="D152" s="1244"/>
      <c r="E152" s="1244"/>
      <c r="F152" s="1245"/>
      <c r="G152" s="1260"/>
      <c r="H152" s="1260"/>
      <c r="I152" s="1260"/>
      <c r="J152" s="1423"/>
      <c r="K152" s="1260"/>
      <c r="L152" s="1284"/>
      <c r="M152" s="1380"/>
      <c r="N152" s="1401"/>
      <c r="O152" s="1381" t="s">
        <v>2025</v>
      </c>
      <c r="P152" s="1383" t="str">
        <f>IFERROR(VLOOKUP('別紙様式2-2（４・５月分）'!AQ116,【参考】数式用!$AR$5:$AT$22,3,FALSE),"")</f>
        <v/>
      </c>
      <c r="Q152" s="1385" t="s">
        <v>2036</v>
      </c>
      <c r="R152" s="1387" t="str">
        <f>IFERROR(VLOOKUP(K150,【参考】数式用!$A$5:$AB$37,MATCH(P152,【参考】数式用!$B$4:$AB$4,0)+1,0),"")</f>
        <v/>
      </c>
      <c r="S152" s="1389" t="s">
        <v>161</v>
      </c>
      <c r="T152" s="1391"/>
      <c r="U152" s="1393" t="str">
        <f>IFERROR(VLOOKUP(K150,【参考】数式用!$A$5:$AB$37,MATCH(T152,【参考】数式用!$B$4:$AB$4,0)+1,0),"")</f>
        <v/>
      </c>
      <c r="V152" s="1395" t="s">
        <v>15</v>
      </c>
      <c r="W152" s="1397">
        <v>7</v>
      </c>
      <c r="X152" s="1371" t="s">
        <v>10</v>
      </c>
      <c r="Y152" s="1397">
        <v>4</v>
      </c>
      <c r="Z152" s="1371" t="s">
        <v>38</v>
      </c>
      <c r="AA152" s="1397">
        <v>8</v>
      </c>
      <c r="AB152" s="1371" t="s">
        <v>10</v>
      </c>
      <c r="AC152" s="1397">
        <v>3</v>
      </c>
      <c r="AD152" s="1371" t="s">
        <v>13</v>
      </c>
      <c r="AE152" s="1371" t="s">
        <v>20</v>
      </c>
      <c r="AF152" s="1371">
        <f>IF(W152&gt;=1,(AA152*12+AC152)-(W152*12+Y152)+1,"")</f>
        <v>12</v>
      </c>
      <c r="AG152" s="1367" t="s">
        <v>33</v>
      </c>
      <c r="AH152" s="1373" t="str">
        <f t="shared" ref="AH152" si="373">IFERROR(ROUNDDOWN(ROUND(L150*U152,0),0)*AF152,"")</f>
        <v/>
      </c>
      <c r="AI152" s="1375" t="str">
        <f t="shared" ref="AI152" si="374">IFERROR(ROUNDDOWN(ROUND((L150*(U152-AW150)),0),0)*AF152,"")</f>
        <v/>
      </c>
      <c r="AJ152" s="1377">
        <f>IFERROR(IF(OR(M150="",M151="",M153=""),0,ROUNDDOWN(ROUNDDOWN(ROUND(L150*VLOOKUP(K150,【参考】数式用!$A$5:$AB$37,MATCH("新加算Ⅳ",【参考】数式用!$B$4:$AB$4,0)+1,0),0),0)*AF152*0.5,0)),"")</f>
        <v>0</v>
      </c>
      <c r="AK152" s="1347" t="str">
        <f t="shared" ref="AK152" si="375">IF(T152&lt;&gt;"","新規に適用","")</f>
        <v/>
      </c>
      <c r="AL152" s="1351">
        <f>IFERROR(IF(OR(M153="ベア加算",M153=""),0, IF(OR(T150="新加算Ⅰ",T150="新加算Ⅱ",T150="新加算Ⅲ",T150="新加算Ⅳ"),0,ROUNDDOWN(ROUND(L150*VLOOKUP(K150,【参考】数式用!$A$5:$I$37,MATCH("ベア加算",【参考】数式用!$B$4:$I$4,0)+1,0),0),0)*AF152)),"")</f>
        <v>0</v>
      </c>
      <c r="AM152" s="1321" t="str">
        <f>IF(AND(T152&lt;&gt;"",AM150=""),"新規に適用",IF(AND(T152&lt;&gt;"",AM150&lt;&gt;""),"継続で適用",""))</f>
        <v/>
      </c>
      <c r="AN152" s="1321" t="str">
        <f>IF(AND(T152&lt;&gt;"",AN150=""),"新規に適用",IF(AND(T152&lt;&gt;"",AN150&lt;&gt;""),"継続で適用",""))</f>
        <v/>
      </c>
      <c r="AO152" s="1369"/>
      <c r="AP152" s="1321" t="str">
        <f>IF(AND(T152&lt;&gt;"",AP150=""),"新規に適用",IF(AND(T152&lt;&gt;"",AP150&lt;&gt;""),"継続で適用",""))</f>
        <v/>
      </c>
      <c r="AQ152" s="1325" t="str">
        <f t="shared" si="243"/>
        <v/>
      </c>
      <c r="AR152" s="1321" t="str">
        <f>IF(AND(T152&lt;&gt;"",AR150=""),"新規に適用",IF(AND(T152&lt;&gt;"",AR150&lt;&gt;""),"継続で適用",""))</f>
        <v/>
      </c>
      <c r="AS152" s="1310"/>
      <c r="AT152" s="557"/>
      <c r="AU152" s="1311" t="str">
        <f>IF(K150&lt;&gt;"","V列に色付け","")</f>
        <v/>
      </c>
      <c r="AV152" s="1312"/>
      <c r="AW152" s="1313"/>
      <c r="AX152" s="87"/>
      <c r="AY152" s="87"/>
      <c r="AZ152" s="87"/>
      <c r="BA152" s="87"/>
      <c r="BB152" s="87"/>
      <c r="BC152" s="87"/>
      <c r="BD152" s="87"/>
      <c r="BE152" s="87"/>
      <c r="BF152" s="87"/>
      <c r="BG152" s="87"/>
      <c r="BH152" s="87"/>
      <c r="BI152" s="87"/>
      <c r="BJ152" s="87"/>
      <c r="BK152" s="453" t="str">
        <f>G150</f>
        <v/>
      </c>
    </row>
    <row r="153" spans="1:63" ht="30" customHeight="1" thickBot="1">
      <c r="A153" s="1276"/>
      <c r="B153" s="1419"/>
      <c r="C153" s="1420"/>
      <c r="D153" s="1420"/>
      <c r="E153" s="1420"/>
      <c r="F153" s="1421"/>
      <c r="G153" s="1261"/>
      <c r="H153" s="1261"/>
      <c r="I153" s="1261"/>
      <c r="J153" s="1424"/>
      <c r="K153" s="1261"/>
      <c r="L153" s="1285"/>
      <c r="M153" s="556" t="str">
        <f>IF('別紙様式2-2（４・５月分）'!P118="","",'別紙様式2-2（４・５月分）'!P118)</f>
        <v/>
      </c>
      <c r="N153" s="1402"/>
      <c r="O153" s="1382"/>
      <c r="P153" s="1384"/>
      <c r="Q153" s="1386"/>
      <c r="R153" s="1388"/>
      <c r="S153" s="1390"/>
      <c r="T153" s="1392"/>
      <c r="U153" s="1394"/>
      <c r="V153" s="1396"/>
      <c r="W153" s="1398"/>
      <c r="X153" s="1372"/>
      <c r="Y153" s="1398"/>
      <c r="Z153" s="1372"/>
      <c r="AA153" s="1398"/>
      <c r="AB153" s="1372"/>
      <c r="AC153" s="1398"/>
      <c r="AD153" s="1372"/>
      <c r="AE153" s="1372"/>
      <c r="AF153" s="1372"/>
      <c r="AG153" s="1368"/>
      <c r="AH153" s="1374"/>
      <c r="AI153" s="1376"/>
      <c r="AJ153" s="1378"/>
      <c r="AK153" s="1348"/>
      <c r="AL153" s="1352"/>
      <c r="AM153" s="1322"/>
      <c r="AN153" s="1322"/>
      <c r="AO153" s="1370"/>
      <c r="AP153" s="1322"/>
      <c r="AQ153" s="1326"/>
      <c r="AR153" s="1322"/>
      <c r="AS153" s="491" t="str">
        <f t="shared" ref="AS153" si="376">IF(AU150="","",IF(OR(T150="",AND(M153="ベア加算なし",OR(T150="新加算Ⅰ",T150="新加算Ⅱ",T150="新加算Ⅲ",T150="新加算Ⅳ"),AM150=""),AND(OR(T150="新加算Ⅰ",T150="新加算Ⅱ",T150="新加算Ⅲ",T150="新加算Ⅳ",T150="新加算Ⅴ（１）",T150="新加算Ⅴ（２）",T150="新加算Ⅴ（３）",T150="新加算Ⅴ（４）",T150="新加算Ⅴ（５）",T150="新加算Ⅴ（６）",T150="新加算Ⅴ（８）",T150="新加算Ⅴ（11）"),AN150=""),AND(OR(T150="新加算Ⅴ（７）",T150="新加算Ⅴ（９）",T150="新加算Ⅴ（10）",T150="新加算Ⅴ（12）",T150="新加算Ⅴ（13）",T150="新加算Ⅴ（14）"),AO150=""),AND(OR(T150="新加算Ⅰ",T150="新加算Ⅱ",T150="新加算Ⅲ",T150="新加算Ⅴ（１）",T150="新加算Ⅴ（３）",T150="新加算Ⅴ（８）"),AP150=""),AND(OR(T150="新加算Ⅰ",T150="新加算Ⅱ",T150="新加算Ⅴ（１）",T150="新加算Ⅴ（２）",T150="新加算Ⅴ（３）",T150="新加算Ⅴ（４）",T150="新加算Ⅴ（５）",T150="新加算Ⅴ（６）",T150="新加算Ⅴ（７）",T150="新加算Ⅴ（９）",T150="新加算Ⅴ（10）",T150="新加算Ⅴ（12）"),AQ150=""),AND(OR(T150="新加算Ⅰ",T150="新加算Ⅴ（１）",T150="新加算Ⅴ（２）",T150="新加算Ⅴ（５）",T150="新加算Ⅴ（７）",T150="新加算Ⅴ（10）"),AR150="")),"！記入が必要な欄（ピンク色のセル）に空欄があります。空欄を埋めてください。",""))</f>
        <v/>
      </c>
      <c r="AT153" s="557"/>
      <c r="AU153" s="1311"/>
      <c r="AV153" s="558" t="str">
        <f>IF('別紙様式2-2（４・５月分）'!N118="","",'別紙様式2-2（４・５月分）'!N118)</f>
        <v/>
      </c>
      <c r="AW153" s="1313"/>
      <c r="AX153" s="87"/>
      <c r="AY153" s="87"/>
      <c r="AZ153" s="87"/>
      <c r="BA153" s="87"/>
      <c r="BB153" s="87"/>
      <c r="BC153" s="87"/>
      <c r="BD153" s="87"/>
      <c r="BE153" s="87"/>
      <c r="BF153" s="87"/>
      <c r="BG153" s="87"/>
      <c r="BH153" s="87"/>
      <c r="BI153" s="87"/>
      <c r="BJ153" s="87"/>
      <c r="BK153" s="453" t="str">
        <f>G150</f>
        <v/>
      </c>
    </row>
    <row r="154" spans="1:63" ht="30" customHeight="1">
      <c r="A154" s="1301">
        <v>36</v>
      </c>
      <c r="B154" s="1240" t="str">
        <f>IF(基本情報入力シート!C89="","",基本情報入力シート!C89)</f>
        <v/>
      </c>
      <c r="C154" s="1241"/>
      <c r="D154" s="1241"/>
      <c r="E154" s="1241"/>
      <c r="F154" s="1242"/>
      <c r="G154" s="1259" t="str">
        <f>IF(基本情報入力シート!M89="","",基本情報入力シート!M89)</f>
        <v/>
      </c>
      <c r="H154" s="1259" t="str">
        <f>IF(基本情報入力シート!R89="","",基本情報入力シート!R89)</f>
        <v/>
      </c>
      <c r="I154" s="1259" t="str">
        <f>IF(基本情報入力シート!W89="","",基本情報入力シート!W89)</f>
        <v/>
      </c>
      <c r="J154" s="1422" t="str">
        <f>IF(基本情報入力シート!X89="","",基本情報入力シート!X89)</f>
        <v/>
      </c>
      <c r="K154" s="1259" t="str">
        <f>IF(基本情報入力シート!Y89="","",基本情報入力シート!Y89)</f>
        <v/>
      </c>
      <c r="L154" s="1283" t="str">
        <f>IF(基本情報入力シート!AB89="","",基本情報入力シート!AB89)</f>
        <v/>
      </c>
      <c r="M154" s="553" t="str">
        <f>IF('別紙様式2-2（４・５月分）'!P119="","",'別紙様式2-2（４・５月分）'!P119)</f>
        <v/>
      </c>
      <c r="N154" s="1399" t="str">
        <f>IF(SUM('別紙様式2-2（４・５月分）'!Q119:Q121)=0,"",SUM('別紙様式2-2（４・５月分）'!Q119:Q121))</f>
        <v/>
      </c>
      <c r="O154" s="1403" t="str">
        <f>IFERROR(VLOOKUP('別紙様式2-2（４・５月分）'!AQ119,【参考】数式用!$AR$5:$AS$22,2,FALSE),"")</f>
        <v/>
      </c>
      <c r="P154" s="1404"/>
      <c r="Q154" s="1405"/>
      <c r="R154" s="1409" t="str">
        <f>IFERROR(VLOOKUP(K154,【参考】数式用!$A$5:$AB$37,MATCH(O154,【参考】数式用!$B$4:$AB$4,0)+1,0),"")</f>
        <v/>
      </c>
      <c r="S154" s="1411" t="s">
        <v>2021</v>
      </c>
      <c r="T154" s="1413"/>
      <c r="U154" s="1415" t="str">
        <f>IFERROR(VLOOKUP(K154,【参考】数式用!$A$5:$AB$37,MATCH(T154,【参考】数式用!$B$4:$AB$4,0)+1,0),"")</f>
        <v/>
      </c>
      <c r="V154" s="1417" t="s">
        <v>15</v>
      </c>
      <c r="W154" s="1355">
        <v>6</v>
      </c>
      <c r="X154" s="1357" t="s">
        <v>10</v>
      </c>
      <c r="Y154" s="1355">
        <v>6</v>
      </c>
      <c r="Z154" s="1357" t="s">
        <v>38</v>
      </c>
      <c r="AA154" s="1355">
        <v>7</v>
      </c>
      <c r="AB154" s="1357" t="s">
        <v>10</v>
      </c>
      <c r="AC154" s="1355">
        <v>3</v>
      </c>
      <c r="AD154" s="1357" t="s">
        <v>13</v>
      </c>
      <c r="AE154" s="1357" t="s">
        <v>20</v>
      </c>
      <c r="AF154" s="1357">
        <f>IF(W154&gt;=1,(AA154*12+AC154)-(W154*12+Y154)+1,"")</f>
        <v>10</v>
      </c>
      <c r="AG154" s="1359" t="s">
        <v>33</v>
      </c>
      <c r="AH154" s="1361" t="str">
        <f t="shared" ref="AH154" si="377">IFERROR(ROUNDDOWN(ROUND(L154*U154,0),0)*AF154,"")</f>
        <v/>
      </c>
      <c r="AI154" s="1363" t="str">
        <f t="shared" ref="AI154" si="378">IFERROR(ROUNDDOWN(ROUND((L154*(U154-AW154)),0),0)*AF154,"")</f>
        <v/>
      </c>
      <c r="AJ154" s="1365">
        <f>IFERROR(IF(OR(M154="",M155="",M157=""),0,ROUNDDOWN(ROUNDDOWN(ROUND(L154*VLOOKUP(K154,【参考】数式用!$A$5:$AB$37,MATCH("新加算Ⅳ",【参考】数式用!$B$4:$AB$4,0)+1,0),0),0)*AF154*0.5,0)),"")</f>
        <v>0</v>
      </c>
      <c r="AK154" s="1349"/>
      <c r="AL154" s="1353">
        <f>IFERROR(IF(OR(M157="ベア加算",M157=""),0, IF(OR(T154="新加算Ⅰ",T154="新加算Ⅱ",T154="新加算Ⅲ",T154="新加算Ⅳ"),ROUNDDOWN(ROUND(L154*VLOOKUP(K154,【参考】数式用!$A$5:$I$37,MATCH("ベア加算",【参考】数式用!$B$4:$I$4,0)+1,0),0),0)*AF154,0)),"")</f>
        <v>0</v>
      </c>
      <c r="AM154" s="1339"/>
      <c r="AN154" s="1345"/>
      <c r="AO154" s="1341"/>
      <c r="AP154" s="1341"/>
      <c r="AQ154" s="1343"/>
      <c r="AR154" s="1323"/>
      <c r="AS154" s="466" t="str">
        <f t="shared" ref="AS154" si="379">IF(AU154="","",IF(U154&lt;N154,"！加算の要件上は問題ありませんが、令和６年４・５月と比較して令和６年６月に加算率が下がる計画になっています。",""))</f>
        <v/>
      </c>
      <c r="AT154" s="557"/>
      <c r="AU154" s="1311" t="str">
        <f>IF(K154&lt;&gt;"","V列に色付け","")</f>
        <v/>
      </c>
      <c r="AV154" s="558" t="str">
        <f>IF('別紙様式2-2（４・５月分）'!N119="","",'別紙様式2-2（４・５月分）'!N119)</f>
        <v/>
      </c>
      <c r="AW154" s="1313" t="str">
        <f>IF(SUM('別紙様式2-2（４・５月分）'!O119:O121)=0,"",SUM('別紙様式2-2（４・５月分）'!O119:O121))</f>
        <v/>
      </c>
      <c r="AX154" s="1314" t="str">
        <f>IFERROR(VLOOKUP(K154,【参考】数式用!$AH$2:$AI$34,2,FALSE),"")</f>
        <v/>
      </c>
      <c r="AY154" s="1230" t="s">
        <v>1959</v>
      </c>
      <c r="AZ154" s="1230" t="s">
        <v>1960</v>
      </c>
      <c r="BA154" s="1230" t="s">
        <v>1961</v>
      </c>
      <c r="BB154" s="1230" t="s">
        <v>1962</v>
      </c>
      <c r="BC154" s="1230" t="str">
        <f>IF(AND(O154&lt;&gt;"新加算Ⅰ",O154&lt;&gt;"新加算Ⅱ",O154&lt;&gt;"新加算Ⅲ",O154&lt;&gt;"新加算Ⅳ"),O154,IF(P156&lt;&gt;"",P156,""))</f>
        <v/>
      </c>
      <c r="BD154" s="1230"/>
      <c r="BE154" s="1230" t="str">
        <f t="shared" ref="BE154" si="380">IF(AL154&lt;&gt;0,IF(AM154="○","入力済","未入力"),"")</f>
        <v/>
      </c>
      <c r="BF154" s="1230" t="str">
        <f>IF(OR(T154="新加算Ⅰ",T154="新加算Ⅱ",T154="新加算Ⅲ",T154="新加算Ⅳ",T154="新加算Ⅴ（１）",T154="新加算Ⅴ（２）",T154="新加算Ⅴ（３）",T154="新加算ⅠⅤ（４）",T154="新加算Ⅴ（５）",T154="新加算Ⅴ（６）",T154="新加算Ⅴ（８）",T154="新加算Ⅴ（11）"),IF(OR(AN154="○",AN154="令和６年度中に満たす"),"入力済","未入力"),"")</f>
        <v/>
      </c>
      <c r="BG154" s="1230" t="str">
        <f>IF(OR(T154="新加算Ⅴ（７）",T154="新加算Ⅴ（９）",T154="新加算Ⅴ（10）",T154="新加算Ⅴ（12）",T154="新加算Ⅴ（13）",T154="新加算Ⅴ（14）"),IF(OR(AO154="○",AO154="令和６年度中に満たす"),"入力済","未入力"),"")</f>
        <v/>
      </c>
      <c r="BH154" s="1331" t="str">
        <f t="shared" ref="BH154" si="381">IF(OR(T154="新加算Ⅰ",T154="新加算Ⅱ",T154="新加算Ⅲ",T154="新加算Ⅴ（１）",T154="新加算Ⅴ（３）",T154="新加算Ⅴ（８）"),IF(OR(AP154="○",AP154="令和６年度中に満たす"),"入力済","未入力"),"")</f>
        <v/>
      </c>
      <c r="BI154" s="1333" t="str">
        <f t="shared" ref="BI154" si="382">IF(OR(T154="新加算Ⅰ",T154="新加算Ⅱ",T154="新加算Ⅴ（１）",T154="新加算Ⅴ（２）",T154="新加算Ⅴ（３）",T154="新加算Ⅴ（４）",T154="新加算Ⅴ（５）",T154="新加算Ⅴ（６）",T154="新加算Ⅴ（７）",T154="新加算Ⅴ（９）",T154="新加算Ⅴ（10）",T154="新加算Ⅴ（12）"),1,"")</f>
        <v/>
      </c>
      <c r="BJ154" s="1311" t="str">
        <f>IF(OR(T154="新加算Ⅰ",T154="新加算Ⅴ（１）",T154="新加算Ⅴ（２）",T154="新加算Ⅴ（５）",T154="新加算Ⅴ（７）",T154="新加算Ⅴ（10）"),IF(AR154="","未入力","入力済"),"")</f>
        <v/>
      </c>
      <c r="BK154" s="453" t="str">
        <f>G154</f>
        <v/>
      </c>
    </row>
    <row r="155" spans="1:63" ht="15" customHeight="1">
      <c r="A155" s="1275"/>
      <c r="B155" s="1243"/>
      <c r="C155" s="1244"/>
      <c r="D155" s="1244"/>
      <c r="E155" s="1244"/>
      <c r="F155" s="1245"/>
      <c r="G155" s="1260"/>
      <c r="H155" s="1260"/>
      <c r="I155" s="1260"/>
      <c r="J155" s="1423"/>
      <c r="K155" s="1260"/>
      <c r="L155" s="1284"/>
      <c r="M155" s="1379" t="str">
        <f>IF('別紙様式2-2（４・５月分）'!P120="","",'別紙様式2-2（４・５月分）'!P120)</f>
        <v/>
      </c>
      <c r="N155" s="1400"/>
      <c r="O155" s="1406"/>
      <c r="P155" s="1407"/>
      <c r="Q155" s="1408"/>
      <c r="R155" s="1410"/>
      <c r="S155" s="1412"/>
      <c r="T155" s="1414"/>
      <c r="U155" s="1416"/>
      <c r="V155" s="1418"/>
      <c r="W155" s="1356"/>
      <c r="X155" s="1358"/>
      <c r="Y155" s="1356"/>
      <c r="Z155" s="1358"/>
      <c r="AA155" s="1356"/>
      <c r="AB155" s="1358"/>
      <c r="AC155" s="1356"/>
      <c r="AD155" s="1358"/>
      <c r="AE155" s="1358"/>
      <c r="AF155" s="1358"/>
      <c r="AG155" s="1360"/>
      <c r="AH155" s="1362"/>
      <c r="AI155" s="1364"/>
      <c r="AJ155" s="1366"/>
      <c r="AK155" s="1350"/>
      <c r="AL155" s="1354"/>
      <c r="AM155" s="1340"/>
      <c r="AN155" s="1346"/>
      <c r="AO155" s="1342"/>
      <c r="AP155" s="1342"/>
      <c r="AQ155" s="1344"/>
      <c r="AR155" s="1324"/>
      <c r="AS155" s="1310" t="str">
        <f t="shared" ref="AS155" si="383">IF(AU154="","",IF(AF154&gt;10,"！令和６年度の新加算の「算定対象月」が10か月を超えています。標準的な「算定対象月」は令和６年６月から令和７年３月です。",IF(OR(AA154&lt;&gt;7,AC154&lt;&gt;3),"！算定期間の終わりが令和７年３月になっていません。区分変更を行う場合は、別紙様式2-4に記入してください。","")))</f>
        <v/>
      </c>
      <c r="AT155" s="557"/>
      <c r="AU155" s="1311"/>
      <c r="AV155" s="1312" t="str">
        <f>IF('別紙様式2-2（４・５月分）'!N120="","",'別紙様式2-2（４・５月分）'!N120)</f>
        <v/>
      </c>
      <c r="AW155" s="1313"/>
      <c r="AX155" s="1314"/>
      <c r="AY155" s="1230"/>
      <c r="AZ155" s="1230"/>
      <c r="BA155" s="1230"/>
      <c r="BB155" s="1230"/>
      <c r="BC155" s="1230"/>
      <c r="BD155" s="1230"/>
      <c r="BE155" s="1230"/>
      <c r="BF155" s="1230"/>
      <c r="BG155" s="1230"/>
      <c r="BH155" s="1332"/>
      <c r="BI155" s="1334"/>
      <c r="BJ155" s="1311"/>
      <c r="BK155" s="453" t="str">
        <f>G154</f>
        <v/>
      </c>
    </row>
    <row r="156" spans="1:63" ht="15" customHeight="1">
      <c r="A156" s="1303"/>
      <c r="B156" s="1243"/>
      <c r="C156" s="1244"/>
      <c r="D156" s="1244"/>
      <c r="E156" s="1244"/>
      <c r="F156" s="1245"/>
      <c r="G156" s="1260"/>
      <c r="H156" s="1260"/>
      <c r="I156" s="1260"/>
      <c r="J156" s="1423"/>
      <c r="K156" s="1260"/>
      <c r="L156" s="1284"/>
      <c r="M156" s="1380"/>
      <c r="N156" s="1401"/>
      <c r="O156" s="1381" t="s">
        <v>2025</v>
      </c>
      <c r="P156" s="1383" t="str">
        <f>IFERROR(VLOOKUP('別紙様式2-2（４・５月分）'!AQ119,【参考】数式用!$AR$5:$AT$22,3,FALSE),"")</f>
        <v/>
      </c>
      <c r="Q156" s="1385" t="s">
        <v>2036</v>
      </c>
      <c r="R156" s="1387" t="str">
        <f>IFERROR(VLOOKUP(K154,【参考】数式用!$A$5:$AB$37,MATCH(P156,【参考】数式用!$B$4:$AB$4,0)+1,0),"")</f>
        <v/>
      </c>
      <c r="S156" s="1389" t="s">
        <v>161</v>
      </c>
      <c r="T156" s="1391"/>
      <c r="U156" s="1393" t="str">
        <f>IFERROR(VLOOKUP(K154,【参考】数式用!$A$5:$AB$37,MATCH(T156,【参考】数式用!$B$4:$AB$4,0)+1,0),"")</f>
        <v/>
      </c>
      <c r="V156" s="1395" t="s">
        <v>15</v>
      </c>
      <c r="W156" s="1397">
        <v>7</v>
      </c>
      <c r="X156" s="1371" t="s">
        <v>10</v>
      </c>
      <c r="Y156" s="1397">
        <v>4</v>
      </c>
      <c r="Z156" s="1371" t="s">
        <v>38</v>
      </c>
      <c r="AA156" s="1397">
        <v>8</v>
      </c>
      <c r="AB156" s="1371" t="s">
        <v>10</v>
      </c>
      <c r="AC156" s="1397">
        <v>3</v>
      </c>
      <c r="AD156" s="1371" t="s">
        <v>13</v>
      </c>
      <c r="AE156" s="1371" t="s">
        <v>20</v>
      </c>
      <c r="AF156" s="1371">
        <f>IF(W156&gt;=1,(AA156*12+AC156)-(W156*12+Y156)+1,"")</f>
        <v>12</v>
      </c>
      <c r="AG156" s="1367" t="s">
        <v>33</v>
      </c>
      <c r="AH156" s="1373" t="str">
        <f t="shared" ref="AH156" si="384">IFERROR(ROUNDDOWN(ROUND(L154*U156,0),0)*AF156,"")</f>
        <v/>
      </c>
      <c r="AI156" s="1375" t="str">
        <f t="shared" ref="AI156" si="385">IFERROR(ROUNDDOWN(ROUND((L154*(U156-AW154)),0),0)*AF156,"")</f>
        <v/>
      </c>
      <c r="AJ156" s="1377">
        <f>IFERROR(IF(OR(M154="",M155="",M157=""),0,ROUNDDOWN(ROUNDDOWN(ROUND(L154*VLOOKUP(K154,【参考】数式用!$A$5:$AB$37,MATCH("新加算Ⅳ",【参考】数式用!$B$4:$AB$4,0)+1,0),0),0)*AF156*0.5,0)),"")</f>
        <v>0</v>
      </c>
      <c r="AK156" s="1347" t="str">
        <f t="shared" ref="AK156" si="386">IF(T156&lt;&gt;"","新規に適用","")</f>
        <v/>
      </c>
      <c r="AL156" s="1351">
        <f>IFERROR(IF(OR(M157="ベア加算",M157=""),0, IF(OR(T154="新加算Ⅰ",T154="新加算Ⅱ",T154="新加算Ⅲ",T154="新加算Ⅳ"),0,ROUNDDOWN(ROUND(L154*VLOOKUP(K154,【参考】数式用!$A$5:$I$37,MATCH("ベア加算",【参考】数式用!$B$4:$I$4,0)+1,0),0),0)*AF156)),"")</f>
        <v>0</v>
      </c>
      <c r="AM156" s="1321" t="str">
        <f>IF(AND(T156&lt;&gt;"",AM154=""),"新規に適用",IF(AND(T156&lt;&gt;"",AM154&lt;&gt;""),"継続で適用",""))</f>
        <v/>
      </c>
      <c r="AN156" s="1321" t="str">
        <f>IF(AND(T156&lt;&gt;"",AN154=""),"新規に適用",IF(AND(T156&lt;&gt;"",AN154&lt;&gt;""),"継続で適用",""))</f>
        <v/>
      </c>
      <c r="AO156" s="1369"/>
      <c r="AP156" s="1321" t="str">
        <f>IF(AND(T156&lt;&gt;"",AP154=""),"新規に適用",IF(AND(T156&lt;&gt;"",AP154&lt;&gt;""),"継続で適用",""))</f>
        <v/>
      </c>
      <c r="AQ156" s="1325" t="str">
        <f t="shared" si="243"/>
        <v/>
      </c>
      <c r="AR156" s="1321" t="str">
        <f>IF(AND(T156&lt;&gt;"",AR154=""),"新規に適用",IF(AND(T156&lt;&gt;"",AR154&lt;&gt;""),"継続で適用",""))</f>
        <v/>
      </c>
      <c r="AS156" s="1310"/>
      <c r="AT156" s="557"/>
      <c r="AU156" s="1311" t="str">
        <f>IF(K154&lt;&gt;"","V列に色付け","")</f>
        <v/>
      </c>
      <c r="AV156" s="1312"/>
      <c r="AW156" s="1313"/>
      <c r="AX156" s="87"/>
      <c r="AY156" s="87"/>
      <c r="AZ156" s="87"/>
      <c r="BA156" s="87"/>
      <c r="BB156" s="87"/>
      <c r="BC156" s="87"/>
      <c r="BD156" s="87"/>
      <c r="BE156" s="87"/>
      <c r="BF156" s="87"/>
      <c r="BG156" s="87"/>
      <c r="BH156" s="87"/>
      <c r="BI156" s="87"/>
      <c r="BJ156" s="87"/>
      <c r="BK156" s="453" t="str">
        <f>G154</f>
        <v/>
      </c>
    </row>
    <row r="157" spans="1:63" ht="30" customHeight="1" thickBot="1">
      <c r="A157" s="1276"/>
      <c r="B157" s="1419"/>
      <c r="C157" s="1420"/>
      <c r="D157" s="1420"/>
      <c r="E157" s="1420"/>
      <c r="F157" s="1421"/>
      <c r="G157" s="1261"/>
      <c r="H157" s="1261"/>
      <c r="I157" s="1261"/>
      <c r="J157" s="1424"/>
      <c r="K157" s="1261"/>
      <c r="L157" s="1285"/>
      <c r="M157" s="556" t="str">
        <f>IF('別紙様式2-2（４・５月分）'!P121="","",'別紙様式2-2（４・５月分）'!P121)</f>
        <v/>
      </c>
      <c r="N157" s="1402"/>
      <c r="O157" s="1382"/>
      <c r="P157" s="1384"/>
      <c r="Q157" s="1386"/>
      <c r="R157" s="1388"/>
      <c r="S157" s="1390"/>
      <c r="T157" s="1392"/>
      <c r="U157" s="1394"/>
      <c r="V157" s="1396"/>
      <c r="W157" s="1398"/>
      <c r="X157" s="1372"/>
      <c r="Y157" s="1398"/>
      <c r="Z157" s="1372"/>
      <c r="AA157" s="1398"/>
      <c r="AB157" s="1372"/>
      <c r="AC157" s="1398"/>
      <c r="AD157" s="1372"/>
      <c r="AE157" s="1372"/>
      <c r="AF157" s="1372"/>
      <c r="AG157" s="1368"/>
      <c r="AH157" s="1374"/>
      <c r="AI157" s="1376"/>
      <c r="AJ157" s="1378"/>
      <c r="AK157" s="1348"/>
      <c r="AL157" s="1352"/>
      <c r="AM157" s="1322"/>
      <c r="AN157" s="1322"/>
      <c r="AO157" s="1370"/>
      <c r="AP157" s="1322"/>
      <c r="AQ157" s="1326"/>
      <c r="AR157" s="1322"/>
      <c r="AS157" s="491" t="str">
        <f t="shared" ref="AS157" si="387">IF(AU154="","",IF(OR(T154="",AND(M157="ベア加算なし",OR(T154="新加算Ⅰ",T154="新加算Ⅱ",T154="新加算Ⅲ",T154="新加算Ⅳ"),AM154=""),AND(OR(T154="新加算Ⅰ",T154="新加算Ⅱ",T154="新加算Ⅲ",T154="新加算Ⅳ",T154="新加算Ⅴ（１）",T154="新加算Ⅴ（２）",T154="新加算Ⅴ（３）",T154="新加算Ⅴ（４）",T154="新加算Ⅴ（５）",T154="新加算Ⅴ（６）",T154="新加算Ⅴ（８）",T154="新加算Ⅴ（11）"),AN154=""),AND(OR(T154="新加算Ⅴ（７）",T154="新加算Ⅴ（９）",T154="新加算Ⅴ（10）",T154="新加算Ⅴ（12）",T154="新加算Ⅴ（13）",T154="新加算Ⅴ（14）"),AO154=""),AND(OR(T154="新加算Ⅰ",T154="新加算Ⅱ",T154="新加算Ⅲ",T154="新加算Ⅴ（１）",T154="新加算Ⅴ（３）",T154="新加算Ⅴ（８）"),AP154=""),AND(OR(T154="新加算Ⅰ",T154="新加算Ⅱ",T154="新加算Ⅴ（１）",T154="新加算Ⅴ（２）",T154="新加算Ⅴ（３）",T154="新加算Ⅴ（４）",T154="新加算Ⅴ（５）",T154="新加算Ⅴ（６）",T154="新加算Ⅴ（７）",T154="新加算Ⅴ（９）",T154="新加算Ⅴ（10）",T154="新加算Ⅴ（12）"),AQ154=""),AND(OR(T154="新加算Ⅰ",T154="新加算Ⅴ（１）",T154="新加算Ⅴ（２）",T154="新加算Ⅴ（５）",T154="新加算Ⅴ（７）",T154="新加算Ⅴ（10）"),AR154="")),"！記入が必要な欄（ピンク色のセル）に空欄があります。空欄を埋めてください。",""))</f>
        <v/>
      </c>
      <c r="AT157" s="557"/>
      <c r="AU157" s="1311"/>
      <c r="AV157" s="558" t="str">
        <f>IF('別紙様式2-2（４・５月分）'!N121="","",'別紙様式2-2（４・５月分）'!N121)</f>
        <v/>
      </c>
      <c r="AW157" s="1313"/>
      <c r="AX157" s="87"/>
      <c r="AY157" s="87"/>
      <c r="AZ157" s="87"/>
      <c r="BA157" s="87"/>
      <c r="BB157" s="87"/>
      <c r="BC157" s="87"/>
      <c r="BD157" s="87"/>
      <c r="BE157" s="87"/>
      <c r="BF157" s="87"/>
      <c r="BG157" s="87"/>
      <c r="BH157" s="87"/>
      <c r="BI157" s="87"/>
      <c r="BJ157" s="87"/>
      <c r="BK157" s="453" t="str">
        <f>G154</f>
        <v/>
      </c>
    </row>
    <row r="158" spans="1:63" ht="30" customHeight="1">
      <c r="A158" s="1274">
        <v>37</v>
      </c>
      <c r="B158" s="1243" t="str">
        <f>IF(基本情報入力シート!C90="","",基本情報入力シート!C90)</f>
        <v/>
      </c>
      <c r="C158" s="1244"/>
      <c r="D158" s="1244"/>
      <c r="E158" s="1244"/>
      <c r="F158" s="1245"/>
      <c r="G158" s="1260" t="str">
        <f>IF(基本情報入力シート!M90="","",基本情報入力シート!M90)</f>
        <v/>
      </c>
      <c r="H158" s="1260" t="str">
        <f>IF(基本情報入力シート!R90="","",基本情報入力シート!R90)</f>
        <v/>
      </c>
      <c r="I158" s="1260" t="str">
        <f>IF(基本情報入力シート!W90="","",基本情報入力シート!W90)</f>
        <v/>
      </c>
      <c r="J158" s="1423" t="str">
        <f>IF(基本情報入力シート!X90="","",基本情報入力シート!X90)</f>
        <v/>
      </c>
      <c r="K158" s="1260" t="str">
        <f>IF(基本情報入力シート!Y90="","",基本情報入力シート!Y90)</f>
        <v/>
      </c>
      <c r="L158" s="1284" t="str">
        <f>IF(基本情報入力シート!AB90="","",基本情報入力シート!AB90)</f>
        <v/>
      </c>
      <c r="M158" s="553" t="str">
        <f>IF('別紙様式2-2（４・５月分）'!P122="","",'別紙様式2-2（４・５月分）'!P122)</f>
        <v/>
      </c>
      <c r="N158" s="1399" t="str">
        <f>IF(SUM('別紙様式2-2（４・５月分）'!Q122:Q124)=0,"",SUM('別紙様式2-2（４・５月分）'!Q122:Q124))</f>
        <v/>
      </c>
      <c r="O158" s="1403" t="str">
        <f>IFERROR(VLOOKUP('別紙様式2-2（４・５月分）'!AQ122,【参考】数式用!$AR$5:$AS$22,2,FALSE),"")</f>
        <v/>
      </c>
      <c r="P158" s="1404"/>
      <c r="Q158" s="1405"/>
      <c r="R158" s="1409" t="str">
        <f>IFERROR(VLOOKUP(K158,【参考】数式用!$A$5:$AB$37,MATCH(O158,【参考】数式用!$B$4:$AB$4,0)+1,0),"")</f>
        <v/>
      </c>
      <c r="S158" s="1411" t="s">
        <v>2021</v>
      </c>
      <c r="T158" s="1413"/>
      <c r="U158" s="1415" t="str">
        <f>IFERROR(VLOOKUP(K158,【参考】数式用!$A$5:$AB$37,MATCH(T158,【参考】数式用!$B$4:$AB$4,0)+1,0),"")</f>
        <v/>
      </c>
      <c r="V158" s="1417" t="s">
        <v>15</v>
      </c>
      <c r="W158" s="1355">
        <v>6</v>
      </c>
      <c r="X158" s="1357" t="s">
        <v>10</v>
      </c>
      <c r="Y158" s="1355">
        <v>6</v>
      </c>
      <c r="Z158" s="1357" t="s">
        <v>38</v>
      </c>
      <c r="AA158" s="1355">
        <v>7</v>
      </c>
      <c r="AB158" s="1357" t="s">
        <v>10</v>
      </c>
      <c r="AC158" s="1355">
        <v>3</v>
      </c>
      <c r="AD158" s="1357" t="s">
        <v>13</v>
      </c>
      <c r="AE158" s="1357" t="s">
        <v>20</v>
      </c>
      <c r="AF158" s="1357">
        <f>IF(W158&gt;=1,(AA158*12+AC158)-(W158*12+Y158)+1,"")</f>
        <v>10</v>
      </c>
      <c r="AG158" s="1359" t="s">
        <v>33</v>
      </c>
      <c r="AH158" s="1361" t="str">
        <f t="shared" ref="AH158" si="388">IFERROR(ROUNDDOWN(ROUND(L158*U158,0),0)*AF158,"")</f>
        <v/>
      </c>
      <c r="AI158" s="1363" t="str">
        <f t="shared" ref="AI158" si="389">IFERROR(ROUNDDOWN(ROUND((L158*(U158-AW158)),0),0)*AF158,"")</f>
        <v/>
      </c>
      <c r="AJ158" s="1365">
        <f>IFERROR(IF(OR(M158="",M159="",M161=""),0,ROUNDDOWN(ROUNDDOWN(ROUND(L158*VLOOKUP(K158,【参考】数式用!$A$5:$AB$37,MATCH("新加算Ⅳ",【参考】数式用!$B$4:$AB$4,0)+1,0),0),0)*AF158*0.5,0)),"")</f>
        <v>0</v>
      </c>
      <c r="AK158" s="1349"/>
      <c r="AL158" s="1353">
        <f>IFERROR(IF(OR(M161="ベア加算",M161=""),0, IF(OR(T158="新加算Ⅰ",T158="新加算Ⅱ",T158="新加算Ⅲ",T158="新加算Ⅳ"),ROUNDDOWN(ROUND(L158*VLOOKUP(K158,【参考】数式用!$A$5:$I$37,MATCH("ベア加算",【参考】数式用!$B$4:$I$4,0)+1,0),0),0)*AF158,0)),"")</f>
        <v>0</v>
      </c>
      <c r="AM158" s="1339"/>
      <c r="AN158" s="1345"/>
      <c r="AO158" s="1341"/>
      <c r="AP158" s="1341"/>
      <c r="AQ158" s="1343"/>
      <c r="AR158" s="1323"/>
      <c r="AS158" s="466" t="str">
        <f t="shared" ref="AS158" si="390">IF(AU158="","",IF(U158&lt;N158,"！加算の要件上は問題ありませんが、令和６年４・５月と比較して令和６年６月に加算率が下がる計画になっています。",""))</f>
        <v/>
      </c>
      <c r="AT158" s="557"/>
      <c r="AU158" s="1311" t="str">
        <f>IF(K158&lt;&gt;"","V列に色付け","")</f>
        <v/>
      </c>
      <c r="AV158" s="558" t="str">
        <f>IF('別紙様式2-2（４・５月分）'!N122="","",'別紙様式2-2（４・５月分）'!N122)</f>
        <v/>
      </c>
      <c r="AW158" s="1313" t="str">
        <f>IF(SUM('別紙様式2-2（４・５月分）'!O122:O124)=0,"",SUM('別紙様式2-2（４・５月分）'!O122:O124))</f>
        <v/>
      </c>
      <c r="AX158" s="1314" t="str">
        <f>IFERROR(VLOOKUP(K158,【参考】数式用!$AH$2:$AI$34,2,FALSE),"")</f>
        <v/>
      </c>
      <c r="AY158" s="1230" t="s">
        <v>1959</v>
      </c>
      <c r="AZ158" s="1230" t="s">
        <v>1960</v>
      </c>
      <c r="BA158" s="1230" t="s">
        <v>1961</v>
      </c>
      <c r="BB158" s="1230" t="s">
        <v>1962</v>
      </c>
      <c r="BC158" s="1230" t="str">
        <f>IF(AND(O158&lt;&gt;"新加算Ⅰ",O158&lt;&gt;"新加算Ⅱ",O158&lt;&gt;"新加算Ⅲ",O158&lt;&gt;"新加算Ⅳ"),O158,IF(P160&lt;&gt;"",P160,""))</f>
        <v/>
      </c>
      <c r="BD158" s="1230"/>
      <c r="BE158" s="1230" t="str">
        <f t="shared" ref="BE158" si="391">IF(AL158&lt;&gt;0,IF(AM158="○","入力済","未入力"),"")</f>
        <v/>
      </c>
      <c r="BF158" s="1230" t="str">
        <f>IF(OR(T158="新加算Ⅰ",T158="新加算Ⅱ",T158="新加算Ⅲ",T158="新加算Ⅳ",T158="新加算Ⅴ（１）",T158="新加算Ⅴ（２）",T158="新加算Ⅴ（３）",T158="新加算ⅠⅤ（４）",T158="新加算Ⅴ（５）",T158="新加算Ⅴ（６）",T158="新加算Ⅴ（８）",T158="新加算Ⅴ（11）"),IF(OR(AN158="○",AN158="令和６年度中に満たす"),"入力済","未入力"),"")</f>
        <v/>
      </c>
      <c r="BG158" s="1230" t="str">
        <f>IF(OR(T158="新加算Ⅴ（７）",T158="新加算Ⅴ（９）",T158="新加算Ⅴ（10）",T158="新加算Ⅴ（12）",T158="新加算Ⅴ（13）",T158="新加算Ⅴ（14）"),IF(OR(AO158="○",AO158="令和６年度中に満たす"),"入力済","未入力"),"")</f>
        <v/>
      </c>
      <c r="BH158" s="1331" t="str">
        <f t="shared" ref="BH158" si="392">IF(OR(T158="新加算Ⅰ",T158="新加算Ⅱ",T158="新加算Ⅲ",T158="新加算Ⅴ（１）",T158="新加算Ⅴ（３）",T158="新加算Ⅴ（８）"),IF(OR(AP158="○",AP158="令和６年度中に満たす"),"入力済","未入力"),"")</f>
        <v/>
      </c>
      <c r="BI158" s="1333" t="str">
        <f t="shared" ref="BI158" si="393">IF(OR(T158="新加算Ⅰ",T158="新加算Ⅱ",T158="新加算Ⅴ（１）",T158="新加算Ⅴ（２）",T158="新加算Ⅴ（３）",T158="新加算Ⅴ（４）",T158="新加算Ⅴ（５）",T158="新加算Ⅴ（６）",T158="新加算Ⅴ（７）",T158="新加算Ⅴ（９）",T158="新加算Ⅴ（10）",T158="新加算Ⅴ（12）"),1,"")</f>
        <v/>
      </c>
      <c r="BJ158" s="1311" t="str">
        <f>IF(OR(T158="新加算Ⅰ",T158="新加算Ⅴ（１）",T158="新加算Ⅴ（２）",T158="新加算Ⅴ（５）",T158="新加算Ⅴ（７）",T158="新加算Ⅴ（10）"),IF(AR158="","未入力","入力済"),"")</f>
        <v/>
      </c>
      <c r="BK158" s="453" t="str">
        <f>G158</f>
        <v/>
      </c>
    </row>
    <row r="159" spans="1:63" ht="15" customHeight="1">
      <c r="A159" s="1275"/>
      <c r="B159" s="1243"/>
      <c r="C159" s="1244"/>
      <c r="D159" s="1244"/>
      <c r="E159" s="1244"/>
      <c r="F159" s="1245"/>
      <c r="G159" s="1260"/>
      <c r="H159" s="1260"/>
      <c r="I159" s="1260"/>
      <c r="J159" s="1423"/>
      <c r="K159" s="1260"/>
      <c r="L159" s="1284"/>
      <c r="M159" s="1379" t="str">
        <f>IF('別紙様式2-2（４・５月分）'!P123="","",'別紙様式2-2（４・５月分）'!P123)</f>
        <v/>
      </c>
      <c r="N159" s="1400"/>
      <c r="O159" s="1406"/>
      <c r="P159" s="1407"/>
      <c r="Q159" s="1408"/>
      <c r="R159" s="1410"/>
      <c r="S159" s="1412"/>
      <c r="T159" s="1414"/>
      <c r="U159" s="1416"/>
      <c r="V159" s="1418"/>
      <c r="W159" s="1356"/>
      <c r="X159" s="1358"/>
      <c r="Y159" s="1356"/>
      <c r="Z159" s="1358"/>
      <c r="AA159" s="1356"/>
      <c r="AB159" s="1358"/>
      <c r="AC159" s="1356"/>
      <c r="AD159" s="1358"/>
      <c r="AE159" s="1358"/>
      <c r="AF159" s="1358"/>
      <c r="AG159" s="1360"/>
      <c r="AH159" s="1362"/>
      <c r="AI159" s="1364"/>
      <c r="AJ159" s="1366"/>
      <c r="AK159" s="1350"/>
      <c r="AL159" s="1354"/>
      <c r="AM159" s="1340"/>
      <c r="AN159" s="1346"/>
      <c r="AO159" s="1342"/>
      <c r="AP159" s="1342"/>
      <c r="AQ159" s="1344"/>
      <c r="AR159" s="1324"/>
      <c r="AS159" s="1310" t="str">
        <f t="shared" ref="AS159" si="394">IF(AU158="","",IF(AF158&gt;10,"！令和６年度の新加算の「算定対象月」が10か月を超えています。標準的な「算定対象月」は令和６年６月から令和７年３月です。",IF(OR(AA158&lt;&gt;7,AC158&lt;&gt;3),"！算定期間の終わりが令和７年３月になっていません。区分変更を行う場合は、別紙様式2-4に記入してください。","")))</f>
        <v/>
      </c>
      <c r="AT159" s="557"/>
      <c r="AU159" s="1311"/>
      <c r="AV159" s="1312" t="str">
        <f>IF('別紙様式2-2（４・５月分）'!N123="","",'別紙様式2-2（４・５月分）'!N123)</f>
        <v/>
      </c>
      <c r="AW159" s="1313"/>
      <c r="AX159" s="1314"/>
      <c r="AY159" s="1230"/>
      <c r="AZ159" s="1230"/>
      <c r="BA159" s="1230"/>
      <c r="BB159" s="1230"/>
      <c r="BC159" s="1230"/>
      <c r="BD159" s="1230"/>
      <c r="BE159" s="1230"/>
      <c r="BF159" s="1230"/>
      <c r="BG159" s="1230"/>
      <c r="BH159" s="1332"/>
      <c r="BI159" s="1334"/>
      <c r="BJ159" s="1311"/>
      <c r="BK159" s="453" t="str">
        <f>G158</f>
        <v/>
      </c>
    </row>
    <row r="160" spans="1:63" ht="15" customHeight="1">
      <c r="A160" s="1303"/>
      <c r="B160" s="1243"/>
      <c r="C160" s="1244"/>
      <c r="D160" s="1244"/>
      <c r="E160" s="1244"/>
      <c r="F160" s="1245"/>
      <c r="G160" s="1260"/>
      <c r="H160" s="1260"/>
      <c r="I160" s="1260"/>
      <c r="J160" s="1423"/>
      <c r="K160" s="1260"/>
      <c r="L160" s="1284"/>
      <c r="M160" s="1380"/>
      <c r="N160" s="1401"/>
      <c r="O160" s="1381" t="s">
        <v>2025</v>
      </c>
      <c r="P160" s="1383" t="str">
        <f>IFERROR(VLOOKUP('別紙様式2-2（４・５月分）'!AQ122,【参考】数式用!$AR$5:$AT$22,3,FALSE),"")</f>
        <v/>
      </c>
      <c r="Q160" s="1385" t="s">
        <v>2036</v>
      </c>
      <c r="R160" s="1387" t="str">
        <f>IFERROR(VLOOKUP(K158,【参考】数式用!$A$5:$AB$37,MATCH(P160,【参考】数式用!$B$4:$AB$4,0)+1,0),"")</f>
        <v/>
      </c>
      <c r="S160" s="1389" t="s">
        <v>161</v>
      </c>
      <c r="T160" s="1391"/>
      <c r="U160" s="1393" t="str">
        <f>IFERROR(VLOOKUP(K158,【参考】数式用!$A$5:$AB$37,MATCH(T160,【参考】数式用!$B$4:$AB$4,0)+1,0),"")</f>
        <v/>
      </c>
      <c r="V160" s="1395" t="s">
        <v>15</v>
      </c>
      <c r="W160" s="1397">
        <v>7</v>
      </c>
      <c r="X160" s="1371" t="s">
        <v>10</v>
      </c>
      <c r="Y160" s="1397">
        <v>4</v>
      </c>
      <c r="Z160" s="1371" t="s">
        <v>38</v>
      </c>
      <c r="AA160" s="1397">
        <v>8</v>
      </c>
      <c r="AB160" s="1371" t="s">
        <v>10</v>
      </c>
      <c r="AC160" s="1397">
        <v>3</v>
      </c>
      <c r="AD160" s="1371" t="s">
        <v>13</v>
      </c>
      <c r="AE160" s="1371" t="s">
        <v>20</v>
      </c>
      <c r="AF160" s="1371">
        <f>IF(W160&gt;=1,(AA160*12+AC160)-(W160*12+Y160)+1,"")</f>
        <v>12</v>
      </c>
      <c r="AG160" s="1367" t="s">
        <v>33</v>
      </c>
      <c r="AH160" s="1373" t="str">
        <f t="shared" ref="AH160" si="395">IFERROR(ROUNDDOWN(ROUND(L158*U160,0),0)*AF160,"")</f>
        <v/>
      </c>
      <c r="AI160" s="1375" t="str">
        <f t="shared" ref="AI160" si="396">IFERROR(ROUNDDOWN(ROUND((L158*(U160-AW158)),0),0)*AF160,"")</f>
        <v/>
      </c>
      <c r="AJ160" s="1377">
        <f>IFERROR(IF(OR(M158="",M159="",M161=""),0,ROUNDDOWN(ROUNDDOWN(ROUND(L158*VLOOKUP(K158,【参考】数式用!$A$5:$AB$37,MATCH("新加算Ⅳ",【参考】数式用!$B$4:$AB$4,0)+1,0),0),0)*AF160*0.5,0)),"")</f>
        <v>0</v>
      </c>
      <c r="AK160" s="1347" t="str">
        <f t="shared" ref="AK160" si="397">IF(T160&lt;&gt;"","新規に適用","")</f>
        <v/>
      </c>
      <c r="AL160" s="1351">
        <f>IFERROR(IF(OR(M161="ベア加算",M161=""),0, IF(OR(T158="新加算Ⅰ",T158="新加算Ⅱ",T158="新加算Ⅲ",T158="新加算Ⅳ"),0,ROUNDDOWN(ROUND(L158*VLOOKUP(K158,【参考】数式用!$A$5:$I$37,MATCH("ベア加算",【参考】数式用!$B$4:$I$4,0)+1,0),0),0)*AF160)),"")</f>
        <v>0</v>
      </c>
      <c r="AM160" s="1321" t="str">
        <f>IF(AND(T160&lt;&gt;"",AM158=""),"新規に適用",IF(AND(T160&lt;&gt;"",AM158&lt;&gt;""),"継続で適用",""))</f>
        <v/>
      </c>
      <c r="AN160" s="1321" t="str">
        <f>IF(AND(T160&lt;&gt;"",AN158=""),"新規に適用",IF(AND(T160&lt;&gt;"",AN158&lt;&gt;""),"継続で適用",""))</f>
        <v/>
      </c>
      <c r="AO160" s="1369"/>
      <c r="AP160" s="1321" t="str">
        <f>IF(AND(T160&lt;&gt;"",AP158=""),"新規に適用",IF(AND(T160&lt;&gt;"",AP158&lt;&gt;""),"継続で適用",""))</f>
        <v/>
      </c>
      <c r="AQ160" s="1325" t="str">
        <f t="shared" si="243"/>
        <v/>
      </c>
      <c r="AR160" s="1321" t="str">
        <f>IF(AND(T160&lt;&gt;"",AR158=""),"新規に適用",IF(AND(T160&lt;&gt;"",AR158&lt;&gt;""),"継続で適用",""))</f>
        <v/>
      </c>
      <c r="AS160" s="1310"/>
      <c r="AT160" s="557"/>
      <c r="AU160" s="1311" t="str">
        <f>IF(K158&lt;&gt;"","V列に色付け","")</f>
        <v/>
      </c>
      <c r="AV160" s="1312"/>
      <c r="AW160" s="1313"/>
      <c r="AX160" s="87"/>
      <c r="AY160" s="87"/>
      <c r="AZ160" s="87"/>
      <c r="BA160" s="87"/>
      <c r="BB160" s="87"/>
      <c r="BC160" s="87"/>
      <c r="BD160" s="87"/>
      <c r="BE160" s="87"/>
      <c r="BF160" s="87"/>
      <c r="BG160" s="87"/>
      <c r="BH160" s="87"/>
      <c r="BI160" s="87"/>
      <c r="BJ160" s="87"/>
      <c r="BK160" s="453" t="str">
        <f>G158</f>
        <v/>
      </c>
    </row>
    <row r="161" spans="1:63" ht="30" customHeight="1" thickBot="1">
      <c r="A161" s="1276"/>
      <c r="B161" s="1419"/>
      <c r="C161" s="1420"/>
      <c r="D161" s="1420"/>
      <c r="E161" s="1420"/>
      <c r="F161" s="1421"/>
      <c r="G161" s="1261"/>
      <c r="H161" s="1261"/>
      <c r="I161" s="1261"/>
      <c r="J161" s="1424"/>
      <c r="K161" s="1261"/>
      <c r="L161" s="1285"/>
      <c r="M161" s="556" t="str">
        <f>IF('別紙様式2-2（４・５月分）'!P124="","",'別紙様式2-2（４・５月分）'!P124)</f>
        <v/>
      </c>
      <c r="N161" s="1402"/>
      <c r="O161" s="1382"/>
      <c r="P161" s="1384"/>
      <c r="Q161" s="1386"/>
      <c r="R161" s="1388"/>
      <c r="S161" s="1390"/>
      <c r="T161" s="1392"/>
      <c r="U161" s="1394"/>
      <c r="V161" s="1396"/>
      <c r="W161" s="1398"/>
      <c r="X161" s="1372"/>
      <c r="Y161" s="1398"/>
      <c r="Z161" s="1372"/>
      <c r="AA161" s="1398"/>
      <c r="AB161" s="1372"/>
      <c r="AC161" s="1398"/>
      <c r="AD161" s="1372"/>
      <c r="AE161" s="1372"/>
      <c r="AF161" s="1372"/>
      <c r="AG161" s="1368"/>
      <c r="AH161" s="1374"/>
      <c r="AI161" s="1376"/>
      <c r="AJ161" s="1378"/>
      <c r="AK161" s="1348"/>
      <c r="AL161" s="1352"/>
      <c r="AM161" s="1322"/>
      <c r="AN161" s="1322"/>
      <c r="AO161" s="1370"/>
      <c r="AP161" s="1322"/>
      <c r="AQ161" s="1326"/>
      <c r="AR161" s="1322"/>
      <c r="AS161" s="491" t="str">
        <f t="shared" ref="AS161" si="398">IF(AU158="","",IF(OR(T158="",AND(M161="ベア加算なし",OR(T158="新加算Ⅰ",T158="新加算Ⅱ",T158="新加算Ⅲ",T158="新加算Ⅳ"),AM158=""),AND(OR(T158="新加算Ⅰ",T158="新加算Ⅱ",T158="新加算Ⅲ",T158="新加算Ⅳ",T158="新加算Ⅴ（１）",T158="新加算Ⅴ（２）",T158="新加算Ⅴ（３）",T158="新加算Ⅴ（４）",T158="新加算Ⅴ（５）",T158="新加算Ⅴ（６）",T158="新加算Ⅴ（８）",T158="新加算Ⅴ（11）"),AN158=""),AND(OR(T158="新加算Ⅴ（７）",T158="新加算Ⅴ（９）",T158="新加算Ⅴ（10）",T158="新加算Ⅴ（12）",T158="新加算Ⅴ（13）",T158="新加算Ⅴ（14）"),AO158=""),AND(OR(T158="新加算Ⅰ",T158="新加算Ⅱ",T158="新加算Ⅲ",T158="新加算Ⅴ（１）",T158="新加算Ⅴ（３）",T158="新加算Ⅴ（８）"),AP158=""),AND(OR(T158="新加算Ⅰ",T158="新加算Ⅱ",T158="新加算Ⅴ（１）",T158="新加算Ⅴ（２）",T158="新加算Ⅴ（３）",T158="新加算Ⅴ（４）",T158="新加算Ⅴ（５）",T158="新加算Ⅴ（６）",T158="新加算Ⅴ（７）",T158="新加算Ⅴ（９）",T158="新加算Ⅴ（10）",T158="新加算Ⅴ（12）"),AQ158=""),AND(OR(T158="新加算Ⅰ",T158="新加算Ⅴ（１）",T158="新加算Ⅴ（２）",T158="新加算Ⅴ（５）",T158="新加算Ⅴ（７）",T158="新加算Ⅴ（10）"),AR158="")),"！記入が必要な欄（ピンク色のセル）に空欄があります。空欄を埋めてください。",""))</f>
        <v/>
      </c>
      <c r="AT161" s="557"/>
      <c r="AU161" s="1311"/>
      <c r="AV161" s="558" t="str">
        <f>IF('別紙様式2-2（４・５月分）'!N124="","",'別紙様式2-2（４・５月分）'!N124)</f>
        <v/>
      </c>
      <c r="AW161" s="1313"/>
      <c r="AX161" s="87"/>
      <c r="AY161" s="87"/>
      <c r="AZ161" s="87"/>
      <c r="BA161" s="87"/>
      <c r="BB161" s="87"/>
      <c r="BC161" s="87"/>
      <c r="BD161" s="87"/>
      <c r="BE161" s="87"/>
      <c r="BF161" s="87"/>
      <c r="BG161" s="87"/>
      <c r="BH161" s="87"/>
      <c r="BI161" s="87"/>
      <c r="BJ161" s="87"/>
      <c r="BK161" s="453" t="str">
        <f>G158</f>
        <v/>
      </c>
    </row>
    <row r="162" spans="1:63" ht="30" customHeight="1">
      <c r="A162" s="1301">
        <v>38</v>
      </c>
      <c r="B162" s="1240" t="str">
        <f>IF(基本情報入力シート!C91="","",基本情報入力シート!C91)</f>
        <v/>
      </c>
      <c r="C162" s="1241"/>
      <c r="D162" s="1241"/>
      <c r="E162" s="1241"/>
      <c r="F162" s="1242"/>
      <c r="G162" s="1259" t="str">
        <f>IF(基本情報入力シート!M91="","",基本情報入力シート!M91)</f>
        <v/>
      </c>
      <c r="H162" s="1259" t="str">
        <f>IF(基本情報入力シート!R91="","",基本情報入力シート!R91)</f>
        <v/>
      </c>
      <c r="I162" s="1259" t="str">
        <f>IF(基本情報入力シート!W91="","",基本情報入力シート!W91)</f>
        <v/>
      </c>
      <c r="J162" s="1422" t="str">
        <f>IF(基本情報入力シート!X91="","",基本情報入力シート!X91)</f>
        <v/>
      </c>
      <c r="K162" s="1259" t="str">
        <f>IF(基本情報入力シート!Y91="","",基本情報入力シート!Y91)</f>
        <v/>
      </c>
      <c r="L162" s="1283" t="str">
        <f>IF(基本情報入力シート!AB91="","",基本情報入力シート!AB91)</f>
        <v/>
      </c>
      <c r="M162" s="553" t="str">
        <f>IF('別紙様式2-2（４・５月分）'!P125="","",'別紙様式2-2（４・５月分）'!P125)</f>
        <v/>
      </c>
      <c r="N162" s="1399" t="str">
        <f>IF(SUM('別紙様式2-2（４・５月分）'!Q125:Q127)=0,"",SUM('別紙様式2-2（４・５月分）'!Q125:Q127))</f>
        <v/>
      </c>
      <c r="O162" s="1403" t="str">
        <f>IFERROR(VLOOKUP('別紙様式2-2（４・５月分）'!AQ125,【参考】数式用!$AR$5:$AS$22,2,FALSE),"")</f>
        <v/>
      </c>
      <c r="P162" s="1404"/>
      <c r="Q162" s="1405"/>
      <c r="R162" s="1409" t="str">
        <f>IFERROR(VLOOKUP(K162,【参考】数式用!$A$5:$AB$37,MATCH(O162,【参考】数式用!$B$4:$AB$4,0)+1,0),"")</f>
        <v/>
      </c>
      <c r="S162" s="1411" t="s">
        <v>2021</v>
      </c>
      <c r="T162" s="1413"/>
      <c r="U162" s="1415" t="str">
        <f>IFERROR(VLOOKUP(K162,【参考】数式用!$A$5:$AB$37,MATCH(T162,【参考】数式用!$B$4:$AB$4,0)+1,0),"")</f>
        <v/>
      </c>
      <c r="V162" s="1417" t="s">
        <v>15</v>
      </c>
      <c r="W162" s="1355">
        <v>6</v>
      </c>
      <c r="X162" s="1357" t="s">
        <v>10</v>
      </c>
      <c r="Y162" s="1355">
        <v>6</v>
      </c>
      <c r="Z162" s="1357" t="s">
        <v>38</v>
      </c>
      <c r="AA162" s="1355">
        <v>7</v>
      </c>
      <c r="AB162" s="1357" t="s">
        <v>10</v>
      </c>
      <c r="AC162" s="1355">
        <v>3</v>
      </c>
      <c r="AD162" s="1357" t="s">
        <v>13</v>
      </c>
      <c r="AE162" s="1357" t="s">
        <v>20</v>
      </c>
      <c r="AF162" s="1357">
        <f>IF(W162&gt;=1,(AA162*12+AC162)-(W162*12+Y162)+1,"")</f>
        <v>10</v>
      </c>
      <c r="AG162" s="1359" t="s">
        <v>33</v>
      </c>
      <c r="AH162" s="1361" t="str">
        <f t="shared" ref="AH162" si="399">IFERROR(ROUNDDOWN(ROUND(L162*U162,0),0)*AF162,"")</f>
        <v/>
      </c>
      <c r="AI162" s="1363" t="str">
        <f t="shared" ref="AI162" si="400">IFERROR(ROUNDDOWN(ROUND((L162*(U162-AW162)),0),0)*AF162,"")</f>
        <v/>
      </c>
      <c r="AJ162" s="1365">
        <f>IFERROR(IF(OR(M162="",M163="",M165=""),0,ROUNDDOWN(ROUNDDOWN(ROUND(L162*VLOOKUP(K162,【参考】数式用!$A$5:$AB$37,MATCH("新加算Ⅳ",【参考】数式用!$B$4:$AB$4,0)+1,0),0),0)*AF162*0.5,0)),"")</f>
        <v>0</v>
      </c>
      <c r="AK162" s="1349"/>
      <c r="AL162" s="1353">
        <f>IFERROR(IF(OR(M165="ベア加算",M165=""),0, IF(OR(T162="新加算Ⅰ",T162="新加算Ⅱ",T162="新加算Ⅲ",T162="新加算Ⅳ"),ROUNDDOWN(ROUND(L162*VLOOKUP(K162,【参考】数式用!$A$5:$I$37,MATCH("ベア加算",【参考】数式用!$B$4:$I$4,0)+1,0),0),0)*AF162,0)),"")</f>
        <v>0</v>
      </c>
      <c r="AM162" s="1339"/>
      <c r="AN162" s="1345"/>
      <c r="AO162" s="1341"/>
      <c r="AP162" s="1341"/>
      <c r="AQ162" s="1343"/>
      <c r="AR162" s="1323"/>
      <c r="AS162" s="466" t="str">
        <f t="shared" ref="AS162" si="401">IF(AU162="","",IF(U162&lt;N162,"！加算の要件上は問題ありませんが、令和６年４・５月と比較して令和６年６月に加算率が下がる計画になっています。",""))</f>
        <v/>
      </c>
      <c r="AT162" s="557"/>
      <c r="AU162" s="1311" t="str">
        <f>IF(K162&lt;&gt;"","V列に色付け","")</f>
        <v/>
      </c>
      <c r="AV162" s="558" t="str">
        <f>IF('別紙様式2-2（４・５月分）'!N125="","",'別紙様式2-2（４・５月分）'!N125)</f>
        <v/>
      </c>
      <c r="AW162" s="1313" t="str">
        <f>IF(SUM('別紙様式2-2（４・５月分）'!O125:O127)=0,"",SUM('別紙様式2-2（４・５月分）'!O125:O127))</f>
        <v/>
      </c>
      <c r="AX162" s="1314" t="str">
        <f>IFERROR(VLOOKUP(K162,【参考】数式用!$AH$2:$AI$34,2,FALSE),"")</f>
        <v/>
      </c>
      <c r="AY162" s="1230" t="s">
        <v>1959</v>
      </c>
      <c r="AZ162" s="1230" t="s">
        <v>1960</v>
      </c>
      <c r="BA162" s="1230" t="s">
        <v>1961</v>
      </c>
      <c r="BB162" s="1230" t="s">
        <v>1962</v>
      </c>
      <c r="BC162" s="1230" t="str">
        <f>IF(AND(O162&lt;&gt;"新加算Ⅰ",O162&lt;&gt;"新加算Ⅱ",O162&lt;&gt;"新加算Ⅲ",O162&lt;&gt;"新加算Ⅳ"),O162,IF(P164&lt;&gt;"",P164,""))</f>
        <v/>
      </c>
      <c r="BD162" s="1230"/>
      <c r="BE162" s="1230" t="str">
        <f t="shared" ref="BE162" si="402">IF(AL162&lt;&gt;0,IF(AM162="○","入力済","未入力"),"")</f>
        <v/>
      </c>
      <c r="BF162" s="1230" t="str">
        <f>IF(OR(T162="新加算Ⅰ",T162="新加算Ⅱ",T162="新加算Ⅲ",T162="新加算Ⅳ",T162="新加算Ⅴ（１）",T162="新加算Ⅴ（２）",T162="新加算Ⅴ（３）",T162="新加算ⅠⅤ（４）",T162="新加算Ⅴ（５）",T162="新加算Ⅴ（６）",T162="新加算Ⅴ（８）",T162="新加算Ⅴ（11）"),IF(OR(AN162="○",AN162="令和６年度中に満たす"),"入力済","未入力"),"")</f>
        <v/>
      </c>
      <c r="BG162" s="1230" t="str">
        <f>IF(OR(T162="新加算Ⅴ（７）",T162="新加算Ⅴ（９）",T162="新加算Ⅴ（10）",T162="新加算Ⅴ（12）",T162="新加算Ⅴ（13）",T162="新加算Ⅴ（14）"),IF(OR(AO162="○",AO162="令和６年度中に満たす"),"入力済","未入力"),"")</f>
        <v/>
      </c>
      <c r="BH162" s="1331" t="str">
        <f t="shared" ref="BH162" si="403">IF(OR(T162="新加算Ⅰ",T162="新加算Ⅱ",T162="新加算Ⅲ",T162="新加算Ⅴ（１）",T162="新加算Ⅴ（３）",T162="新加算Ⅴ（８）"),IF(OR(AP162="○",AP162="令和６年度中に満たす"),"入力済","未入力"),"")</f>
        <v/>
      </c>
      <c r="BI162" s="1333" t="str">
        <f t="shared" ref="BI162" si="404">IF(OR(T162="新加算Ⅰ",T162="新加算Ⅱ",T162="新加算Ⅴ（１）",T162="新加算Ⅴ（２）",T162="新加算Ⅴ（３）",T162="新加算Ⅴ（４）",T162="新加算Ⅴ（５）",T162="新加算Ⅴ（６）",T162="新加算Ⅴ（７）",T162="新加算Ⅴ（９）",T162="新加算Ⅴ（10）",T162="新加算Ⅴ（12）"),1,"")</f>
        <v/>
      </c>
      <c r="BJ162" s="1311" t="str">
        <f>IF(OR(T162="新加算Ⅰ",T162="新加算Ⅴ（１）",T162="新加算Ⅴ（２）",T162="新加算Ⅴ（５）",T162="新加算Ⅴ（７）",T162="新加算Ⅴ（10）"),IF(AR162="","未入力","入力済"),"")</f>
        <v/>
      </c>
      <c r="BK162" s="453" t="str">
        <f>G162</f>
        <v/>
      </c>
    </row>
    <row r="163" spans="1:63" ht="15" customHeight="1">
      <c r="A163" s="1275"/>
      <c r="B163" s="1243"/>
      <c r="C163" s="1244"/>
      <c r="D163" s="1244"/>
      <c r="E163" s="1244"/>
      <c r="F163" s="1245"/>
      <c r="G163" s="1260"/>
      <c r="H163" s="1260"/>
      <c r="I163" s="1260"/>
      <c r="J163" s="1423"/>
      <c r="K163" s="1260"/>
      <c r="L163" s="1284"/>
      <c r="M163" s="1379" t="str">
        <f>IF('別紙様式2-2（４・５月分）'!P126="","",'別紙様式2-2（４・５月分）'!P126)</f>
        <v/>
      </c>
      <c r="N163" s="1400"/>
      <c r="O163" s="1406"/>
      <c r="P163" s="1407"/>
      <c r="Q163" s="1408"/>
      <c r="R163" s="1410"/>
      <c r="S163" s="1412"/>
      <c r="T163" s="1414"/>
      <c r="U163" s="1416"/>
      <c r="V163" s="1418"/>
      <c r="W163" s="1356"/>
      <c r="X163" s="1358"/>
      <c r="Y163" s="1356"/>
      <c r="Z163" s="1358"/>
      <c r="AA163" s="1356"/>
      <c r="AB163" s="1358"/>
      <c r="AC163" s="1356"/>
      <c r="AD163" s="1358"/>
      <c r="AE163" s="1358"/>
      <c r="AF163" s="1358"/>
      <c r="AG163" s="1360"/>
      <c r="AH163" s="1362"/>
      <c r="AI163" s="1364"/>
      <c r="AJ163" s="1366"/>
      <c r="AK163" s="1350"/>
      <c r="AL163" s="1354"/>
      <c r="AM163" s="1340"/>
      <c r="AN163" s="1346"/>
      <c r="AO163" s="1342"/>
      <c r="AP163" s="1342"/>
      <c r="AQ163" s="1344"/>
      <c r="AR163" s="1324"/>
      <c r="AS163" s="1310" t="str">
        <f t="shared" ref="AS163" si="405">IF(AU162="","",IF(AF162&gt;10,"！令和６年度の新加算の「算定対象月」が10か月を超えています。標準的な「算定対象月」は令和６年６月から令和７年３月です。",IF(OR(AA162&lt;&gt;7,AC162&lt;&gt;3),"！算定期間の終わりが令和７年３月になっていません。区分変更を行う場合は、別紙様式2-4に記入してください。","")))</f>
        <v/>
      </c>
      <c r="AT163" s="557"/>
      <c r="AU163" s="1311"/>
      <c r="AV163" s="1312" t="str">
        <f>IF('別紙様式2-2（４・５月分）'!N126="","",'別紙様式2-2（４・５月分）'!N126)</f>
        <v/>
      </c>
      <c r="AW163" s="1313"/>
      <c r="AX163" s="1314"/>
      <c r="AY163" s="1230"/>
      <c r="AZ163" s="1230"/>
      <c r="BA163" s="1230"/>
      <c r="BB163" s="1230"/>
      <c r="BC163" s="1230"/>
      <c r="BD163" s="1230"/>
      <c r="BE163" s="1230"/>
      <c r="BF163" s="1230"/>
      <c r="BG163" s="1230"/>
      <c r="BH163" s="1332"/>
      <c r="BI163" s="1334"/>
      <c r="BJ163" s="1311"/>
      <c r="BK163" s="453" t="str">
        <f>G162</f>
        <v/>
      </c>
    </row>
    <row r="164" spans="1:63" ht="15" customHeight="1">
      <c r="A164" s="1303"/>
      <c r="B164" s="1243"/>
      <c r="C164" s="1244"/>
      <c r="D164" s="1244"/>
      <c r="E164" s="1244"/>
      <c r="F164" s="1245"/>
      <c r="G164" s="1260"/>
      <c r="H164" s="1260"/>
      <c r="I164" s="1260"/>
      <c r="J164" s="1423"/>
      <c r="K164" s="1260"/>
      <c r="L164" s="1284"/>
      <c r="M164" s="1380"/>
      <c r="N164" s="1401"/>
      <c r="O164" s="1381" t="s">
        <v>2025</v>
      </c>
      <c r="P164" s="1383" t="str">
        <f>IFERROR(VLOOKUP('別紙様式2-2（４・５月分）'!AQ125,【参考】数式用!$AR$5:$AT$22,3,FALSE),"")</f>
        <v/>
      </c>
      <c r="Q164" s="1385" t="s">
        <v>2036</v>
      </c>
      <c r="R164" s="1387" t="str">
        <f>IFERROR(VLOOKUP(K162,【参考】数式用!$A$5:$AB$37,MATCH(P164,【参考】数式用!$B$4:$AB$4,0)+1,0),"")</f>
        <v/>
      </c>
      <c r="S164" s="1389" t="s">
        <v>161</v>
      </c>
      <c r="T164" s="1391"/>
      <c r="U164" s="1393" t="str">
        <f>IFERROR(VLOOKUP(K162,【参考】数式用!$A$5:$AB$37,MATCH(T164,【参考】数式用!$B$4:$AB$4,0)+1,0),"")</f>
        <v/>
      </c>
      <c r="V164" s="1395" t="s">
        <v>15</v>
      </c>
      <c r="W164" s="1397">
        <v>7</v>
      </c>
      <c r="X164" s="1371" t="s">
        <v>10</v>
      </c>
      <c r="Y164" s="1397">
        <v>4</v>
      </c>
      <c r="Z164" s="1371" t="s">
        <v>38</v>
      </c>
      <c r="AA164" s="1397">
        <v>8</v>
      </c>
      <c r="AB164" s="1371" t="s">
        <v>10</v>
      </c>
      <c r="AC164" s="1397">
        <v>3</v>
      </c>
      <c r="AD164" s="1371" t="s">
        <v>13</v>
      </c>
      <c r="AE164" s="1371" t="s">
        <v>20</v>
      </c>
      <c r="AF164" s="1371">
        <f>IF(W164&gt;=1,(AA164*12+AC164)-(W164*12+Y164)+1,"")</f>
        <v>12</v>
      </c>
      <c r="AG164" s="1367" t="s">
        <v>33</v>
      </c>
      <c r="AH164" s="1373" t="str">
        <f t="shared" ref="AH164" si="406">IFERROR(ROUNDDOWN(ROUND(L162*U164,0),0)*AF164,"")</f>
        <v/>
      </c>
      <c r="AI164" s="1375" t="str">
        <f t="shared" ref="AI164" si="407">IFERROR(ROUNDDOWN(ROUND((L162*(U164-AW162)),0),0)*AF164,"")</f>
        <v/>
      </c>
      <c r="AJ164" s="1377">
        <f>IFERROR(IF(OR(M162="",M163="",M165=""),0,ROUNDDOWN(ROUNDDOWN(ROUND(L162*VLOOKUP(K162,【参考】数式用!$A$5:$AB$37,MATCH("新加算Ⅳ",【参考】数式用!$B$4:$AB$4,0)+1,0),0),0)*AF164*0.5,0)),"")</f>
        <v>0</v>
      </c>
      <c r="AK164" s="1347" t="str">
        <f t="shared" ref="AK164" si="408">IF(T164&lt;&gt;"","新規に適用","")</f>
        <v/>
      </c>
      <c r="AL164" s="1351">
        <f>IFERROR(IF(OR(M165="ベア加算",M165=""),0, IF(OR(T162="新加算Ⅰ",T162="新加算Ⅱ",T162="新加算Ⅲ",T162="新加算Ⅳ"),0,ROUNDDOWN(ROUND(L162*VLOOKUP(K162,【参考】数式用!$A$5:$I$37,MATCH("ベア加算",【参考】数式用!$B$4:$I$4,0)+1,0),0),0)*AF164)),"")</f>
        <v>0</v>
      </c>
      <c r="AM164" s="1321" t="str">
        <f>IF(AND(T164&lt;&gt;"",AM162=""),"新規に適用",IF(AND(T164&lt;&gt;"",AM162&lt;&gt;""),"継続で適用",""))</f>
        <v/>
      </c>
      <c r="AN164" s="1321" t="str">
        <f>IF(AND(T164&lt;&gt;"",AN162=""),"新規に適用",IF(AND(T164&lt;&gt;"",AN162&lt;&gt;""),"継続で適用",""))</f>
        <v/>
      </c>
      <c r="AO164" s="1369"/>
      <c r="AP164" s="1321" t="str">
        <f>IF(AND(T164&lt;&gt;"",AP162=""),"新規に適用",IF(AND(T164&lt;&gt;"",AP162&lt;&gt;""),"継続で適用",""))</f>
        <v/>
      </c>
      <c r="AQ164" s="1325" t="str">
        <f t="shared" si="243"/>
        <v/>
      </c>
      <c r="AR164" s="1321" t="str">
        <f>IF(AND(T164&lt;&gt;"",AR162=""),"新規に適用",IF(AND(T164&lt;&gt;"",AR162&lt;&gt;""),"継続で適用",""))</f>
        <v/>
      </c>
      <c r="AS164" s="1310"/>
      <c r="AT164" s="557"/>
      <c r="AU164" s="1311" t="str">
        <f>IF(K162&lt;&gt;"","V列に色付け","")</f>
        <v/>
      </c>
      <c r="AV164" s="1312"/>
      <c r="AW164" s="1313"/>
      <c r="AX164" s="87"/>
      <c r="AY164" s="87"/>
      <c r="AZ164" s="87"/>
      <c r="BA164" s="87"/>
      <c r="BB164" s="87"/>
      <c r="BC164" s="87"/>
      <c r="BD164" s="87"/>
      <c r="BE164" s="87"/>
      <c r="BF164" s="87"/>
      <c r="BG164" s="87"/>
      <c r="BH164" s="87"/>
      <c r="BI164" s="87"/>
      <c r="BJ164" s="87"/>
      <c r="BK164" s="453" t="str">
        <f>G162</f>
        <v/>
      </c>
    </row>
    <row r="165" spans="1:63" ht="30" customHeight="1" thickBot="1">
      <c r="A165" s="1276"/>
      <c r="B165" s="1419"/>
      <c r="C165" s="1420"/>
      <c r="D165" s="1420"/>
      <c r="E165" s="1420"/>
      <c r="F165" s="1421"/>
      <c r="G165" s="1261"/>
      <c r="H165" s="1261"/>
      <c r="I165" s="1261"/>
      <c r="J165" s="1424"/>
      <c r="K165" s="1261"/>
      <c r="L165" s="1285"/>
      <c r="M165" s="556" t="str">
        <f>IF('別紙様式2-2（４・５月分）'!P127="","",'別紙様式2-2（４・５月分）'!P127)</f>
        <v/>
      </c>
      <c r="N165" s="1402"/>
      <c r="O165" s="1382"/>
      <c r="P165" s="1384"/>
      <c r="Q165" s="1386"/>
      <c r="R165" s="1388"/>
      <c r="S165" s="1390"/>
      <c r="T165" s="1392"/>
      <c r="U165" s="1394"/>
      <c r="V165" s="1396"/>
      <c r="W165" s="1398"/>
      <c r="X165" s="1372"/>
      <c r="Y165" s="1398"/>
      <c r="Z165" s="1372"/>
      <c r="AA165" s="1398"/>
      <c r="AB165" s="1372"/>
      <c r="AC165" s="1398"/>
      <c r="AD165" s="1372"/>
      <c r="AE165" s="1372"/>
      <c r="AF165" s="1372"/>
      <c r="AG165" s="1368"/>
      <c r="AH165" s="1374"/>
      <c r="AI165" s="1376"/>
      <c r="AJ165" s="1378"/>
      <c r="AK165" s="1348"/>
      <c r="AL165" s="1352"/>
      <c r="AM165" s="1322"/>
      <c r="AN165" s="1322"/>
      <c r="AO165" s="1370"/>
      <c r="AP165" s="1322"/>
      <c r="AQ165" s="1326"/>
      <c r="AR165" s="1322"/>
      <c r="AS165" s="491" t="str">
        <f t="shared" ref="AS165" si="409">IF(AU162="","",IF(OR(T162="",AND(M165="ベア加算なし",OR(T162="新加算Ⅰ",T162="新加算Ⅱ",T162="新加算Ⅲ",T162="新加算Ⅳ"),AM162=""),AND(OR(T162="新加算Ⅰ",T162="新加算Ⅱ",T162="新加算Ⅲ",T162="新加算Ⅳ",T162="新加算Ⅴ（１）",T162="新加算Ⅴ（２）",T162="新加算Ⅴ（３）",T162="新加算Ⅴ（４）",T162="新加算Ⅴ（５）",T162="新加算Ⅴ（６）",T162="新加算Ⅴ（８）",T162="新加算Ⅴ（11）"),AN162=""),AND(OR(T162="新加算Ⅴ（７）",T162="新加算Ⅴ（９）",T162="新加算Ⅴ（10）",T162="新加算Ⅴ（12）",T162="新加算Ⅴ（13）",T162="新加算Ⅴ（14）"),AO162=""),AND(OR(T162="新加算Ⅰ",T162="新加算Ⅱ",T162="新加算Ⅲ",T162="新加算Ⅴ（１）",T162="新加算Ⅴ（３）",T162="新加算Ⅴ（８）"),AP162=""),AND(OR(T162="新加算Ⅰ",T162="新加算Ⅱ",T162="新加算Ⅴ（１）",T162="新加算Ⅴ（２）",T162="新加算Ⅴ（３）",T162="新加算Ⅴ（４）",T162="新加算Ⅴ（５）",T162="新加算Ⅴ（６）",T162="新加算Ⅴ（７）",T162="新加算Ⅴ（９）",T162="新加算Ⅴ（10）",T162="新加算Ⅴ（12）"),AQ162=""),AND(OR(T162="新加算Ⅰ",T162="新加算Ⅴ（１）",T162="新加算Ⅴ（２）",T162="新加算Ⅴ（５）",T162="新加算Ⅴ（７）",T162="新加算Ⅴ（10）"),AR162="")),"！記入が必要な欄（ピンク色のセル）に空欄があります。空欄を埋めてください。",""))</f>
        <v/>
      </c>
      <c r="AT165" s="557"/>
      <c r="AU165" s="1311"/>
      <c r="AV165" s="558" t="str">
        <f>IF('別紙様式2-2（４・５月分）'!N127="","",'別紙様式2-2（４・５月分）'!N127)</f>
        <v/>
      </c>
      <c r="AW165" s="1313"/>
      <c r="AX165" s="87"/>
      <c r="AY165" s="87"/>
      <c r="AZ165" s="87"/>
      <c r="BA165" s="87"/>
      <c r="BB165" s="87"/>
      <c r="BC165" s="87"/>
      <c r="BD165" s="87"/>
      <c r="BE165" s="87"/>
      <c r="BF165" s="87"/>
      <c r="BG165" s="87"/>
      <c r="BH165" s="87"/>
      <c r="BI165" s="87"/>
      <c r="BJ165" s="87"/>
      <c r="BK165" s="453" t="str">
        <f>G162</f>
        <v/>
      </c>
    </row>
    <row r="166" spans="1:63" ht="30" customHeight="1">
      <c r="A166" s="1274">
        <v>39</v>
      </c>
      <c r="B166" s="1243" t="str">
        <f>IF(基本情報入力シート!C92="","",基本情報入力シート!C92)</f>
        <v/>
      </c>
      <c r="C166" s="1244"/>
      <c r="D166" s="1244"/>
      <c r="E166" s="1244"/>
      <c r="F166" s="1245"/>
      <c r="G166" s="1260" t="str">
        <f>IF(基本情報入力シート!M92="","",基本情報入力シート!M92)</f>
        <v/>
      </c>
      <c r="H166" s="1260" t="str">
        <f>IF(基本情報入力シート!R92="","",基本情報入力シート!R92)</f>
        <v/>
      </c>
      <c r="I166" s="1260" t="str">
        <f>IF(基本情報入力シート!W92="","",基本情報入力シート!W92)</f>
        <v/>
      </c>
      <c r="J166" s="1423" t="str">
        <f>IF(基本情報入力シート!X92="","",基本情報入力シート!X92)</f>
        <v/>
      </c>
      <c r="K166" s="1260" t="str">
        <f>IF(基本情報入力シート!Y92="","",基本情報入力シート!Y92)</f>
        <v/>
      </c>
      <c r="L166" s="1284" t="str">
        <f>IF(基本情報入力シート!AB92="","",基本情報入力シート!AB92)</f>
        <v/>
      </c>
      <c r="M166" s="553" t="str">
        <f>IF('別紙様式2-2（４・５月分）'!P128="","",'別紙様式2-2（４・５月分）'!P128)</f>
        <v/>
      </c>
      <c r="N166" s="1399" t="str">
        <f>IF(SUM('別紙様式2-2（４・５月分）'!Q128:Q130)=0,"",SUM('別紙様式2-2（４・５月分）'!Q128:Q130))</f>
        <v/>
      </c>
      <c r="O166" s="1403" t="str">
        <f>IFERROR(VLOOKUP('別紙様式2-2（４・５月分）'!AQ128,【参考】数式用!$AR$5:$AS$22,2,FALSE),"")</f>
        <v/>
      </c>
      <c r="P166" s="1404"/>
      <c r="Q166" s="1405"/>
      <c r="R166" s="1409" t="str">
        <f>IFERROR(VLOOKUP(K166,【参考】数式用!$A$5:$AB$37,MATCH(O166,【参考】数式用!$B$4:$AB$4,0)+1,0),"")</f>
        <v/>
      </c>
      <c r="S166" s="1411" t="s">
        <v>2021</v>
      </c>
      <c r="T166" s="1413"/>
      <c r="U166" s="1415" t="str">
        <f>IFERROR(VLOOKUP(K166,【参考】数式用!$A$5:$AB$37,MATCH(T166,【参考】数式用!$B$4:$AB$4,0)+1,0),"")</f>
        <v/>
      </c>
      <c r="V166" s="1417" t="s">
        <v>15</v>
      </c>
      <c r="W166" s="1355">
        <v>6</v>
      </c>
      <c r="X166" s="1357" t="s">
        <v>10</v>
      </c>
      <c r="Y166" s="1355">
        <v>6</v>
      </c>
      <c r="Z166" s="1357" t="s">
        <v>38</v>
      </c>
      <c r="AA166" s="1355">
        <v>7</v>
      </c>
      <c r="AB166" s="1357" t="s">
        <v>10</v>
      </c>
      <c r="AC166" s="1355">
        <v>3</v>
      </c>
      <c r="AD166" s="1357" t="s">
        <v>13</v>
      </c>
      <c r="AE166" s="1357" t="s">
        <v>20</v>
      </c>
      <c r="AF166" s="1357">
        <f>IF(W166&gt;=1,(AA166*12+AC166)-(W166*12+Y166)+1,"")</f>
        <v>10</v>
      </c>
      <c r="AG166" s="1359" t="s">
        <v>33</v>
      </c>
      <c r="AH166" s="1361" t="str">
        <f t="shared" ref="AH166" si="410">IFERROR(ROUNDDOWN(ROUND(L166*U166,0),0)*AF166,"")</f>
        <v/>
      </c>
      <c r="AI166" s="1363" t="str">
        <f t="shared" ref="AI166" si="411">IFERROR(ROUNDDOWN(ROUND((L166*(U166-AW166)),0),0)*AF166,"")</f>
        <v/>
      </c>
      <c r="AJ166" s="1365">
        <f>IFERROR(IF(OR(M166="",M167="",M169=""),0,ROUNDDOWN(ROUNDDOWN(ROUND(L166*VLOOKUP(K166,【参考】数式用!$A$5:$AB$37,MATCH("新加算Ⅳ",【参考】数式用!$B$4:$AB$4,0)+1,0),0),0)*AF166*0.5,0)),"")</f>
        <v>0</v>
      </c>
      <c r="AK166" s="1349"/>
      <c r="AL166" s="1353">
        <f>IFERROR(IF(OR(M169="ベア加算",M169=""),0, IF(OR(T166="新加算Ⅰ",T166="新加算Ⅱ",T166="新加算Ⅲ",T166="新加算Ⅳ"),ROUNDDOWN(ROUND(L166*VLOOKUP(K166,【参考】数式用!$A$5:$I$37,MATCH("ベア加算",【参考】数式用!$B$4:$I$4,0)+1,0),0),0)*AF166,0)),"")</f>
        <v>0</v>
      </c>
      <c r="AM166" s="1339"/>
      <c r="AN166" s="1345"/>
      <c r="AO166" s="1341"/>
      <c r="AP166" s="1341"/>
      <c r="AQ166" s="1343"/>
      <c r="AR166" s="1323"/>
      <c r="AS166" s="466" t="str">
        <f t="shared" ref="AS166" si="412">IF(AU166="","",IF(U166&lt;N166,"！加算の要件上は問題ありませんが、令和６年４・５月と比較して令和６年６月に加算率が下がる計画になっています。",""))</f>
        <v/>
      </c>
      <c r="AT166" s="557"/>
      <c r="AU166" s="1311" t="str">
        <f>IF(K166&lt;&gt;"","V列に色付け","")</f>
        <v/>
      </c>
      <c r="AV166" s="558" t="str">
        <f>IF('別紙様式2-2（４・５月分）'!N128="","",'別紙様式2-2（４・５月分）'!N128)</f>
        <v/>
      </c>
      <c r="AW166" s="1313" t="str">
        <f>IF(SUM('別紙様式2-2（４・５月分）'!O128:O130)=0,"",SUM('別紙様式2-2（４・５月分）'!O128:O130))</f>
        <v/>
      </c>
      <c r="AX166" s="1314" t="str">
        <f>IFERROR(VLOOKUP(K166,【参考】数式用!$AH$2:$AI$34,2,FALSE),"")</f>
        <v/>
      </c>
      <c r="AY166" s="1230" t="s">
        <v>1959</v>
      </c>
      <c r="AZ166" s="1230" t="s">
        <v>1960</v>
      </c>
      <c r="BA166" s="1230" t="s">
        <v>1961</v>
      </c>
      <c r="BB166" s="1230" t="s">
        <v>1962</v>
      </c>
      <c r="BC166" s="1230" t="str">
        <f>IF(AND(O166&lt;&gt;"新加算Ⅰ",O166&lt;&gt;"新加算Ⅱ",O166&lt;&gt;"新加算Ⅲ",O166&lt;&gt;"新加算Ⅳ"),O166,IF(P168&lt;&gt;"",P168,""))</f>
        <v/>
      </c>
      <c r="BD166" s="1230"/>
      <c r="BE166" s="1230" t="str">
        <f t="shared" ref="BE166" si="413">IF(AL166&lt;&gt;0,IF(AM166="○","入力済","未入力"),"")</f>
        <v/>
      </c>
      <c r="BF166" s="1230" t="str">
        <f>IF(OR(T166="新加算Ⅰ",T166="新加算Ⅱ",T166="新加算Ⅲ",T166="新加算Ⅳ",T166="新加算Ⅴ（１）",T166="新加算Ⅴ（２）",T166="新加算Ⅴ（３）",T166="新加算ⅠⅤ（４）",T166="新加算Ⅴ（５）",T166="新加算Ⅴ（６）",T166="新加算Ⅴ（８）",T166="新加算Ⅴ（11）"),IF(OR(AN166="○",AN166="令和６年度中に満たす"),"入力済","未入力"),"")</f>
        <v/>
      </c>
      <c r="BG166" s="1230" t="str">
        <f>IF(OR(T166="新加算Ⅴ（７）",T166="新加算Ⅴ（９）",T166="新加算Ⅴ（10）",T166="新加算Ⅴ（12）",T166="新加算Ⅴ（13）",T166="新加算Ⅴ（14）"),IF(OR(AO166="○",AO166="令和６年度中に満たす"),"入力済","未入力"),"")</f>
        <v/>
      </c>
      <c r="BH166" s="1331" t="str">
        <f t="shared" ref="BH166" si="414">IF(OR(T166="新加算Ⅰ",T166="新加算Ⅱ",T166="新加算Ⅲ",T166="新加算Ⅴ（１）",T166="新加算Ⅴ（３）",T166="新加算Ⅴ（８）"),IF(OR(AP166="○",AP166="令和６年度中に満たす"),"入力済","未入力"),"")</f>
        <v/>
      </c>
      <c r="BI166" s="1333" t="str">
        <f t="shared" ref="BI166" si="415">IF(OR(T166="新加算Ⅰ",T166="新加算Ⅱ",T166="新加算Ⅴ（１）",T166="新加算Ⅴ（２）",T166="新加算Ⅴ（３）",T166="新加算Ⅴ（４）",T166="新加算Ⅴ（５）",T166="新加算Ⅴ（６）",T166="新加算Ⅴ（７）",T166="新加算Ⅴ（９）",T166="新加算Ⅴ（10）",T166="新加算Ⅴ（12）"),1,"")</f>
        <v/>
      </c>
      <c r="BJ166" s="1311" t="str">
        <f>IF(OR(T166="新加算Ⅰ",T166="新加算Ⅴ（１）",T166="新加算Ⅴ（２）",T166="新加算Ⅴ（５）",T166="新加算Ⅴ（７）",T166="新加算Ⅴ（10）"),IF(AR166="","未入力","入力済"),"")</f>
        <v/>
      </c>
      <c r="BK166" s="453" t="str">
        <f>G166</f>
        <v/>
      </c>
    </row>
    <row r="167" spans="1:63" ht="15" customHeight="1">
      <c r="A167" s="1275"/>
      <c r="B167" s="1243"/>
      <c r="C167" s="1244"/>
      <c r="D167" s="1244"/>
      <c r="E167" s="1244"/>
      <c r="F167" s="1245"/>
      <c r="G167" s="1260"/>
      <c r="H167" s="1260"/>
      <c r="I167" s="1260"/>
      <c r="J167" s="1423"/>
      <c r="K167" s="1260"/>
      <c r="L167" s="1284"/>
      <c r="M167" s="1379" t="str">
        <f>IF('別紙様式2-2（４・５月分）'!P129="","",'別紙様式2-2（４・５月分）'!P129)</f>
        <v/>
      </c>
      <c r="N167" s="1400"/>
      <c r="O167" s="1406"/>
      <c r="P167" s="1407"/>
      <c r="Q167" s="1408"/>
      <c r="R167" s="1410"/>
      <c r="S167" s="1412"/>
      <c r="T167" s="1414"/>
      <c r="U167" s="1416"/>
      <c r="V167" s="1418"/>
      <c r="W167" s="1356"/>
      <c r="X167" s="1358"/>
      <c r="Y167" s="1356"/>
      <c r="Z167" s="1358"/>
      <c r="AA167" s="1356"/>
      <c r="AB167" s="1358"/>
      <c r="AC167" s="1356"/>
      <c r="AD167" s="1358"/>
      <c r="AE167" s="1358"/>
      <c r="AF167" s="1358"/>
      <c r="AG167" s="1360"/>
      <c r="AH167" s="1362"/>
      <c r="AI167" s="1364"/>
      <c r="AJ167" s="1366"/>
      <c r="AK167" s="1350"/>
      <c r="AL167" s="1354"/>
      <c r="AM167" s="1340"/>
      <c r="AN167" s="1346"/>
      <c r="AO167" s="1342"/>
      <c r="AP167" s="1342"/>
      <c r="AQ167" s="1344"/>
      <c r="AR167" s="1324"/>
      <c r="AS167" s="1310" t="str">
        <f t="shared" ref="AS167" si="416">IF(AU166="","",IF(AF166&gt;10,"！令和６年度の新加算の「算定対象月」が10か月を超えています。標準的な「算定対象月」は令和６年６月から令和７年３月です。",IF(OR(AA166&lt;&gt;7,AC166&lt;&gt;3),"！算定期間の終わりが令和７年３月になっていません。区分変更を行う場合は、別紙様式2-4に記入してください。","")))</f>
        <v/>
      </c>
      <c r="AT167" s="557"/>
      <c r="AU167" s="1311"/>
      <c r="AV167" s="1312" t="str">
        <f>IF('別紙様式2-2（４・５月分）'!N129="","",'別紙様式2-2（４・５月分）'!N129)</f>
        <v/>
      </c>
      <c r="AW167" s="1313"/>
      <c r="AX167" s="1314"/>
      <c r="AY167" s="1230"/>
      <c r="AZ167" s="1230"/>
      <c r="BA167" s="1230"/>
      <c r="BB167" s="1230"/>
      <c r="BC167" s="1230"/>
      <c r="BD167" s="1230"/>
      <c r="BE167" s="1230"/>
      <c r="BF167" s="1230"/>
      <c r="BG167" s="1230"/>
      <c r="BH167" s="1332"/>
      <c r="BI167" s="1334"/>
      <c r="BJ167" s="1311"/>
      <c r="BK167" s="453" t="str">
        <f>G166</f>
        <v/>
      </c>
    </row>
    <row r="168" spans="1:63" ht="15" customHeight="1">
      <c r="A168" s="1303"/>
      <c r="B168" s="1243"/>
      <c r="C168" s="1244"/>
      <c r="D168" s="1244"/>
      <c r="E168" s="1244"/>
      <c r="F168" s="1245"/>
      <c r="G168" s="1260"/>
      <c r="H168" s="1260"/>
      <c r="I168" s="1260"/>
      <c r="J168" s="1423"/>
      <c r="K168" s="1260"/>
      <c r="L168" s="1284"/>
      <c r="M168" s="1380"/>
      <c r="N168" s="1401"/>
      <c r="O168" s="1381" t="s">
        <v>2025</v>
      </c>
      <c r="P168" s="1383" t="str">
        <f>IFERROR(VLOOKUP('別紙様式2-2（４・５月分）'!AQ128,【参考】数式用!$AR$5:$AT$22,3,FALSE),"")</f>
        <v/>
      </c>
      <c r="Q168" s="1385" t="s">
        <v>2036</v>
      </c>
      <c r="R168" s="1387" t="str">
        <f>IFERROR(VLOOKUP(K166,【参考】数式用!$A$5:$AB$37,MATCH(P168,【参考】数式用!$B$4:$AB$4,0)+1,0),"")</f>
        <v/>
      </c>
      <c r="S168" s="1389" t="s">
        <v>161</v>
      </c>
      <c r="T168" s="1391"/>
      <c r="U168" s="1393" t="str">
        <f>IFERROR(VLOOKUP(K166,【参考】数式用!$A$5:$AB$37,MATCH(T168,【参考】数式用!$B$4:$AB$4,0)+1,0),"")</f>
        <v/>
      </c>
      <c r="V168" s="1395" t="s">
        <v>15</v>
      </c>
      <c r="W168" s="1397">
        <v>7</v>
      </c>
      <c r="X168" s="1371" t="s">
        <v>10</v>
      </c>
      <c r="Y168" s="1397">
        <v>4</v>
      </c>
      <c r="Z168" s="1371" t="s">
        <v>38</v>
      </c>
      <c r="AA168" s="1397">
        <v>8</v>
      </c>
      <c r="AB168" s="1371" t="s">
        <v>10</v>
      </c>
      <c r="AC168" s="1397">
        <v>3</v>
      </c>
      <c r="AD168" s="1371" t="s">
        <v>13</v>
      </c>
      <c r="AE168" s="1371" t="s">
        <v>20</v>
      </c>
      <c r="AF168" s="1371">
        <f>IF(W168&gt;=1,(AA168*12+AC168)-(W168*12+Y168)+1,"")</f>
        <v>12</v>
      </c>
      <c r="AG168" s="1367" t="s">
        <v>33</v>
      </c>
      <c r="AH168" s="1373" t="str">
        <f t="shared" ref="AH168" si="417">IFERROR(ROUNDDOWN(ROUND(L166*U168,0),0)*AF168,"")</f>
        <v/>
      </c>
      <c r="AI168" s="1375" t="str">
        <f t="shared" ref="AI168" si="418">IFERROR(ROUNDDOWN(ROUND((L166*(U168-AW166)),0),0)*AF168,"")</f>
        <v/>
      </c>
      <c r="AJ168" s="1377">
        <f>IFERROR(IF(OR(M166="",M167="",M169=""),0,ROUNDDOWN(ROUNDDOWN(ROUND(L166*VLOOKUP(K166,【参考】数式用!$A$5:$AB$37,MATCH("新加算Ⅳ",【参考】数式用!$B$4:$AB$4,0)+1,0),0),0)*AF168*0.5,0)),"")</f>
        <v>0</v>
      </c>
      <c r="AK168" s="1347" t="str">
        <f t="shared" ref="AK168" si="419">IF(T168&lt;&gt;"","新規に適用","")</f>
        <v/>
      </c>
      <c r="AL168" s="1351">
        <f>IFERROR(IF(OR(M169="ベア加算",M169=""),0, IF(OR(T166="新加算Ⅰ",T166="新加算Ⅱ",T166="新加算Ⅲ",T166="新加算Ⅳ"),0,ROUNDDOWN(ROUND(L166*VLOOKUP(K166,【参考】数式用!$A$5:$I$37,MATCH("ベア加算",【参考】数式用!$B$4:$I$4,0)+1,0),0),0)*AF168)),"")</f>
        <v>0</v>
      </c>
      <c r="AM168" s="1321" t="str">
        <f>IF(AND(T168&lt;&gt;"",AM166=""),"新規に適用",IF(AND(T168&lt;&gt;"",AM166&lt;&gt;""),"継続で適用",""))</f>
        <v/>
      </c>
      <c r="AN168" s="1321" t="str">
        <f>IF(AND(T168&lt;&gt;"",AN166=""),"新規に適用",IF(AND(T168&lt;&gt;"",AN166&lt;&gt;""),"継続で適用",""))</f>
        <v/>
      </c>
      <c r="AO168" s="1369"/>
      <c r="AP168" s="1321" t="str">
        <f>IF(AND(T168&lt;&gt;"",AP166=""),"新規に適用",IF(AND(T168&lt;&gt;"",AP166&lt;&gt;""),"継続で適用",""))</f>
        <v/>
      </c>
      <c r="AQ168" s="1325" t="str">
        <f t="shared" ref="AQ168:AQ228" si="420">IF(AND(T168&lt;&gt;"",AN166=""),"新規に適用",IF(AND(T168&lt;&gt;"",OR(T166="新加算Ⅰ",T166="新加算Ⅱ",T166="新加算Ⅴ（１）",T166="新加算Ⅴ（２）",T166="新加算Ⅴ（３）",T166="新加算Ⅴ（４）",T166="新加算Ⅴ（５）",T166="新加算Ⅴ（６）",T166="新加算Ⅴ（７）",T166="新加算Ⅴ（９）",T166="新加算Ⅴ（10）",T166="新加算Ⅴ（12）")),"継続で適用",""))</f>
        <v/>
      </c>
      <c r="AR168" s="1321" t="str">
        <f>IF(AND(T168&lt;&gt;"",AR166=""),"新規に適用",IF(AND(T168&lt;&gt;"",AR166&lt;&gt;""),"継続で適用",""))</f>
        <v/>
      </c>
      <c r="AS168" s="1310"/>
      <c r="AT168" s="557"/>
      <c r="AU168" s="1311" t="str">
        <f>IF(K166&lt;&gt;"","V列に色付け","")</f>
        <v/>
      </c>
      <c r="AV168" s="1312"/>
      <c r="AW168" s="1313"/>
      <c r="AX168" s="87"/>
      <c r="AY168" s="87"/>
      <c r="AZ168" s="87"/>
      <c r="BA168" s="87"/>
      <c r="BB168" s="87"/>
      <c r="BC168" s="87"/>
      <c r="BD168" s="87"/>
      <c r="BE168" s="87"/>
      <c r="BF168" s="87"/>
      <c r="BG168" s="87"/>
      <c r="BH168" s="87"/>
      <c r="BI168" s="87"/>
      <c r="BJ168" s="87"/>
      <c r="BK168" s="453" t="str">
        <f>G166</f>
        <v/>
      </c>
    </row>
    <row r="169" spans="1:63" ht="30" customHeight="1" thickBot="1">
      <c r="A169" s="1276"/>
      <c r="B169" s="1419"/>
      <c r="C169" s="1420"/>
      <c r="D169" s="1420"/>
      <c r="E169" s="1420"/>
      <c r="F169" s="1421"/>
      <c r="G169" s="1261"/>
      <c r="H169" s="1261"/>
      <c r="I169" s="1261"/>
      <c r="J169" s="1424"/>
      <c r="K169" s="1261"/>
      <c r="L169" s="1285"/>
      <c r="M169" s="556" t="str">
        <f>IF('別紙様式2-2（４・５月分）'!P130="","",'別紙様式2-2（４・５月分）'!P130)</f>
        <v/>
      </c>
      <c r="N169" s="1402"/>
      <c r="O169" s="1382"/>
      <c r="P169" s="1384"/>
      <c r="Q169" s="1386"/>
      <c r="R169" s="1388"/>
      <c r="S169" s="1390"/>
      <c r="T169" s="1392"/>
      <c r="U169" s="1394"/>
      <c r="V169" s="1396"/>
      <c r="W169" s="1398"/>
      <c r="X169" s="1372"/>
      <c r="Y169" s="1398"/>
      <c r="Z169" s="1372"/>
      <c r="AA169" s="1398"/>
      <c r="AB169" s="1372"/>
      <c r="AC169" s="1398"/>
      <c r="AD169" s="1372"/>
      <c r="AE169" s="1372"/>
      <c r="AF169" s="1372"/>
      <c r="AG169" s="1368"/>
      <c r="AH169" s="1374"/>
      <c r="AI169" s="1376"/>
      <c r="AJ169" s="1378"/>
      <c r="AK169" s="1348"/>
      <c r="AL169" s="1352"/>
      <c r="AM169" s="1322"/>
      <c r="AN169" s="1322"/>
      <c r="AO169" s="1370"/>
      <c r="AP169" s="1322"/>
      <c r="AQ169" s="1326"/>
      <c r="AR169" s="1322"/>
      <c r="AS169" s="491" t="str">
        <f t="shared" ref="AS169" si="421">IF(AU166="","",IF(OR(T166="",AND(M169="ベア加算なし",OR(T166="新加算Ⅰ",T166="新加算Ⅱ",T166="新加算Ⅲ",T166="新加算Ⅳ"),AM166=""),AND(OR(T166="新加算Ⅰ",T166="新加算Ⅱ",T166="新加算Ⅲ",T166="新加算Ⅳ",T166="新加算Ⅴ（１）",T166="新加算Ⅴ（２）",T166="新加算Ⅴ（３）",T166="新加算Ⅴ（４）",T166="新加算Ⅴ（５）",T166="新加算Ⅴ（６）",T166="新加算Ⅴ（８）",T166="新加算Ⅴ（11）"),AN166=""),AND(OR(T166="新加算Ⅴ（７）",T166="新加算Ⅴ（９）",T166="新加算Ⅴ（10）",T166="新加算Ⅴ（12）",T166="新加算Ⅴ（13）",T166="新加算Ⅴ（14）"),AO166=""),AND(OR(T166="新加算Ⅰ",T166="新加算Ⅱ",T166="新加算Ⅲ",T166="新加算Ⅴ（１）",T166="新加算Ⅴ（３）",T166="新加算Ⅴ（８）"),AP166=""),AND(OR(T166="新加算Ⅰ",T166="新加算Ⅱ",T166="新加算Ⅴ（１）",T166="新加算Ⅴ（２）",T166="新加算Ⅴ（３）",T166="新加算Ⅴ（４）",T166="新加算Ⅴ（５）",T166="新加算Ⅴ（６）",T166="新加算Ⅴ（７）",T166="新加算Ⅴ（９）",T166="新加算Ⅴ（10）",T166="新加算Ⅴ（12）"),AQ166=""),AND(OR(T166="新加算Ⅰ",T166="新加算Ⅴ（１）",T166="新加算Ⅴ（２）",T166="新加算Ⅴ（５）",T166="新加算Ⅴ（７）",T166="新加算Ⅴ（10）"),AR166="")),"！記入が必要な欄（ピンク色のセル）に空欄があります。空欄を埋めてください。",""))</f>
        <v/>
      </c>
      <c r="AT169" s="557"/>
      <c r="AU169" s="1311"/>
      <c r="AV169" s="558" t="str">
        <f>IF('別紙様式2-2（４・５月分）'!N130="","",'別紙様式2-2（４・５月分）'!N130)</f>
        <v/>
      </c>
      <c r="AW169" s="1313"/>
      <c r="AX169" s="87"/>
      <c r="AY169" s="87"/>
      <c r="AZ169" s="87"/>
      <c r="BA169" s="87"/>
      <c r="BB169" s="87"/>
      <c r="BC169" s="87"/>
      <c r="BD169" s="87"/>
      <c r="BE169" s="87"/>
      <c r="BF169" s="87"/>
      <c r="BG169" s="87"/>
      <c r="BH169" s="87"/>
      <c r="BI169" s="87"/>
      <c r="BJ169" s="87"/>
      <c r="BK169" s="453" t="str">
        <f>G166</f>
        <v/>
      </c>
    </row>
    <row r="170" spans="1:63" ht="30" customHeight="1">
      <c r="A170" s="1301">
        <v>40</v>
      </c>
      <c r="B170" s="1243" t="str">
        <f>IF(基本情報入力シート!C93="","",基本情報入力シート!C93)</f>
        <v/>
      </c>
      <c r="C170" s="1244"/>
      <c r="D170" s="1244"/>
      <c r="E170" s="1244"/>
      <c r="F170" s="1245"/>
      <c r="G170" s="1260" t="str">
        <f>IF(基本情報入力シート!M93="","",基本情報入力シート!M93)</f>
        <v/>
      </c>
      <c r="H170" s="1260" t="str">
        <f>IF(基本情報入力シート!R93="","",基本情報入力シート!R93)</f>
        <v/>
      </c>
      <c r="I170" s="1260" t="str">
        <f>IF(基本情報入力シート!W93="","",基本情報入力シート!W93)</f>
        <v/>
      </c>
      <c r="J170" s="1423" t="str">
        <f>IF(基本情報入力シート!X93="","",基本情報入力シート!X93)</f>
        <v/>
      </c>
      <c r="K170" s="1260" t="str">
        <f>IF(基本情報入力シート!Y93="","",基本情報入力シート!Y93)</f>
        <v/>
      </c>
      <c r="L170" s="1284" t="str">
        <f>IF(基本情報入力シート!AB93="","",基本情報入力シート!AB93)</f>
        <v/>
      </c>
      <c r="M170" s="553" t="str">
        <f>IF('別紙様式2-2（４・５月分）'!P131="","",'別紙様式2-2（４・５月分）'!P131)</f>
        <v/>
      </c>
      <c r="N170" s="1399" t="str">
        <f>IF(SUM('別紙様式2-2（４・５月分）'!Q131:Q133)=0,"",SUM('別紙様式2-2（４・５月分）'!Q131:Q133))</f>
        <v/>
      </c>
      <c r="O170" s="1403" t="str">
        <f>IFERROR(VLOOKUP('別紙様式2-2（４・５月分）'!AQ131,【参考】数式用!$AR$5:$AS$22,2,FALSE),"")</f>
        <v/>
      </c>
      <c r="P170" s="1404"/>
      <c r="Q170" s="1405"/>
      <c r="R170" s="1409" t="str">
        <f>IFERROR(VLOOKUP(K170,【参考】数式用!$A$5:$AB$37,MATCH(O170,【参考】数式用!$B$4:$AB$4,0)+1,0),"")</f>
        <v/>
      </c>
      <c r="S170" s="1411" t="s">
        <v>2021</v>
      </c>
      <c r="T170" s="1413"/>
      <c r="U170" s="1415" t="str">
        <f>IFERROR(VLOOKUP(K170,【参考】数式用!$A$5:$AB$37,MATCH(T170,【参考】数式用!$B$4:$AB$4,0)+1,0),"")</f>
        <v/>
      </c>
      <c r="V170" s="1417" t="s">
        <v>15</v>
      </c>
      <c r="W170" s="1355">
        <v>6</v>
      </c>
      <c r="X170" s="1357" t="s">
        <v>10</v>
      </c>
      <c r="Y170" s="1355">
        <v>6</v>
      </c>
      <c r="Z170" s="1357" t="s">
        <v>38</v>
      </c>
      <c r="AA170" s="1355">
        <v>7</v>
      </c>
      <c r="AB170" s="1357" t="s">
        <v>10</v>
      </c>
      <c r="AC170" s="1355">
        <v>3</v>
      </c>
      <c r="AD170" s="1357" t="s">
        <v>13</v>
      </c>
      <c r="AE170" s="1357" t="s">
        <v>20</v>
      </c>
      <c r="AF170" s="1357">
        <f>IF(W170&gt;=1,(AA170*12+AC170)-(W170*12+Y170)+1,"")</f>
        <v>10</v>
      </c>
      <c r="AG170" s="1359" t="s">
        <v>33</v>
      </c>
      <c r="AH170" s="1361" t="str">
        <f t="shared" ref="AH170" si="422">IFERROR(ROUNDDOWN(ROUND(L170*U170,0),0)*AF170,"")</f>
        <v/>
      </c>
      <c r="AI170" s="1363" t="str">
        <f t="shared" ref="AI170" si="423">IFERROR(ROUNDDOWN(ROUND((L170*(U170-AW170)),0),0)*AF170,"")</f>
        <v/>
      </c>
      <c r="AJ170" s="1365">
        <f>IFERROR(IF(OR(M170="",M171="",M173=""),0,ROUNDDOWN(ROUNDDOWN(ROUND(L170*VLOOKUP(K170,【参考】数式用!$A$5:$AB$37,MATCH("新加算Ⅳ",【参考】数式用!$B$4:$AB$4,0)+1,0),0),0)*AF170*0.5,0)),"")</f>
        <v>0</v>
      </c>
      <c r="AK170" s="1349"/>
      <c r="AL170" s="1353">
        <f>IFERROR(IF(OR(M173="ベア加算",M173=""),0, IF(OR(T170="新加算Ⅰ",T170="新加算Ⅱ",T170="新加算Ⅲ",T170="新加算Ⅳ"),ROUNDDOWN(ROUND(L170*VLOOKUP(K170,【参考】数式用!$A$5:$I$37,MATCH("ベア加算",【参考】数式用!$B$4:$I$4,0)+1,0),0),0)*AF170,0)),"")</f>
        <v>0</v>
      </c>
      <c r="AM170" s="1339"/>
      <c r="AN170" s="1345"/>
      <c r="AO170" s="1341"/>
      <c r="AP170" s="1341"/>
      <c r="AQ170" s="1343"/>
      <c r="AR170" s="1323"/>
      <c r="AS170" s="466" t="str">
        <f t="shared" ref="AS170" si="424">IF(AU170="","",IF(U170&lt;N170,"！加算の要件上は問題ありませんが、令和６年４・５月と比較して令和６年６月に加算率が下がる計画になっています。",""))</f>
        <v/>
      </c>
      <c r="AT170" s="557"/>
      <c r="AU170" s="1311" t="str">
        <f>IF(K170&lt;&gt;"","V列に色付け","")</f>
        <v/>
      </c>
      <c r="AV170" s="558" t="str">
        <f>IF('別紙様式2-2（４・５月分）'!N131="","",'別紙様式2-2（４・５月分）'!N131)</f>
        <v/>
      </c>
      <c r="AW170" s="1313" t="str">
        <f>IF(SUM('別紙様式2-2（４・５月分）'!O131:O133)=0,"",SUM('別紙様式2-2（４・５月分）'!O131:O133))</f>
        <v/>
      </c>
      <c r="AX170" s="1314" t="str">
        <f>IFERROR(VLOOKUP(K170,【参考】数式用!$AH$2:$AI$34,2,FALSE),"")</f>
        <v/>
      </c>
      <c r="AY170" s="1230" t="s">
        <v>1959</v>
      </c>
      <c r="AZ170" s="1230" t="s">
        <v>1960</v>
      </c>
      <c r="BA170" s="1230" t="s">
        <v>1961</v>
      </c>
      <c r="BB170" s="1230" t="s">
        <v>1962</v>
      </c>
      <c r="BC170" s="1230" t="str">
        <f>IF(AND(O170&lt;&gt;"新加算Ⅰ",O170&lt;&gt;"新加算Ⅱ",O170&lt;&gt;"新加算Ⅲ",O170&lt;&gt;"新加算Ⅳ"),O170,IF(P172&lt;&gt;"",P172,""))</f>
        <v/>
      </c>
      <c r="BD170" s="1230"/>
      <c r="BE170" s="1230" t="str">
        <f t="shared" ref="BE170" si="425">IF(AL170&lt;&gt;0,IF(AM170="○","入力済","未入力"),"")</f>
        <v/>
      </c>
      <c r="BF170" s="1230" t="str">
        <f>IF(OR(T170="新加算Ⅰ",T170="新加算Ⅱ",T170="新加算Ⅲ",T170="新加算Ⅳ",T170="新加算Ⅴ（１）",T170="新加算Ⅴ（２）",T170="新加算Ⅴ（３）",T170="新加算ⅠⅤ（４）",T170="新加算Ⅴ（５）",T170="新加算Ⅴ（６）",T170="新加算Ⅴ（８）",T170="新加算Ⅴ（11）"),IF(OR(AN170="○",AN170="令和６年度中に満たす"),"入力済","未入力"),"")</f>
        <v/>
      </c>
      <c r="BG170" s="1230" t="str">
        <f>IF(OR(T170="新加算Ⅴ（７）",T170="新加算Ⅴ（９）",T170="新加算Ⅴ（10）",T170="新加算Ⅴ（12）",T170="新加算Ⅴ（13）",T170="新加算Ⅴ（14）"),IF(OR(AO170="○",AO170="令和６年度中に満たす"),"入力済","未入力"),"")</f>
        <v/>
      </c>
      <c r="BH170" s="1331" t="str">
        <f t="shared" ref="BH170" si="426">IF(OR(T170="新加算Ⅰ",T170="新加算Ⅱ",T170="新加算Ⅲ",T170="新加算Ⅴ（１）",T170="新加算Ⅴ（３）",T170="新加算Ⅴ（８）"),IF(OR(AP170="○",AP170="令和６年度中に満たす"),"入力済","未入力"),"")</f>
        <v/>
      </c>
      <c r="BI170" s="1333" t="str">
        <f t="shared" ref="BI170" si="427">IF(OR(T170="新加算Ⅰ",T170="新加算Ⅱ",T170="新加算Ⅴ（１）",T170="新加算Ⅴ（２）",T170="新加算Ⅴ（３）",T170="新加算Ⅴ（４）",T170="新加算Ⅴ（５）",T170="新加算Ⅴ（６）",T170="新加算Ⅴ（７）",T170="新加算Ⅴ（９）",T170="新加算Ⅴ（10）",T170="新加算Ⅴ（12）"),1,"")</f>
        <v/>
      </c>
      <c r="BJ170" s="1311" t="str">
        <f>IF(OR(T170="新加算Ⅰ",T170="新加算Ⅴ（１）",T170="新加算Ⅴ（２）",T170="新加算Ⅴ（５）",T170="新加算Ⅴ（７）",T170="新加算Ⅴ（10）"),IF(AR170="","未入力","入力済"),"")</f>
        <v/>
      </c>
      <c r="BK170" s="453" t="str">
        <f>G170</f>
        <v/>
      </c>
    </row>
    <row r="171" spans="1:63" ht="15" customHeight="1">
      <c r="A171" s="1275"/>
      <c r="B171" s="1243"/>
      <c r="C171" s="1244"/>
      <c r="D171" s="1244"/>
      <c r="E171" s="1244"/>
      <c r="F171" s="1245"/>
      <c r="G171" s="1260"/>
      <c r="H171" s="1260"/>
      <c r="I171" s="1260"/>
      <c r="J171" s="1423"/>
      <c r="K171" s="1260"/>
      <c r="L171" s="1284"/>
      <c r="M171" s="1379" t="str">
        <f>IF('別紙様式2-2（４・５月分）'!P132="","",'別紙様式2-2（４・５月分）'!P132)</f>
        <v/>
      </c>
      <c r="N171" s="1400"/>
      <c r="O171" s="1406"/>
      <c r="P171" s="1407"/>
      <c r="Q171" s="1408"/>
      <c r="R171" s="1410"/>
      <c r="S171" s="1412"/>
      <c r="T171" s="1414"/>
      <c r="U171" s="1416"/>
      <c r="V171" s="1418"/>
      <c r="W171" s="1356"/>
      <c r="X171" s="1358"/>
      <c r="Y171" s="1356"/>
      <c r="Z171" s="1358"/>
      <c r="AA171" s="1356"/>
      <c r="AB171" s="1358"/>
      <c r="AC171" s="1356"/>
      <c r="AD171" s="1358"/>
      <c r="AE171" s="1358"/>
      <c r="AF171" s="1358"/>
      <c r="AG171" s="1360"/>
      <c r="AH171" s="1362"/>
      <c r="AI171" s="1364"/>
      <c r="AJ171" s="1366"/>
      <c r="AK171" s="1350"/>
      <c r="AL171" s="1354"/>
      <c r="AM171" s="1340"/>
      <c r="AN171" s="1346"/>
      <c r="AO171" s="1342"/>
      <c r="AP171" s="1342"/>
      <c r="AQ171" s="1344"/>
      <c r="AR171" s="1324"/>
      <c r="AS171" s="1310" t="str">
        <f t="shared" ref="AS171" si="428">IF(AU170="","",IF(AF170&gt;10,"！令和６年度の新加算の「算定対象月」が10か月を超えています。標準的な「算定対象月」は令和６年６月から令和７年３月です。",IF(OR(AA170&lt;&gt;7,AC170&lt;&gt;3),"！算定期間の終わりが令和７年３月になっていません。区分変更を行う場合は、別紙様式2-4に記入してください。","")))</f>
        <v/>
      </c>
      <c r="AT171" s="557"/>
      <c r="AU171" s="1311"/>
      <c r="AV171" s="1312" t="str">
        <f>IF('別紙様式2-2（４・５月分）'!N132="","",'別紙様式2-2（４・５月分）'!N132)</f>
        <v/>
      </c>
      <c r="AW171" s="1313"/>
      <c r="AX171" s="1314"/>
      <c r="AY171" s="1230"/>
      <c r="AZ171" s="1230"/>
      <c r="BA171" s="1230"/>
      <c r="BB171" s="1230"/>
      <c r="BC171" s="1230"/>
      <c r="BD171" s="1230"/>
      <c r="BE171" s="1230"/>
      <c r="BF171" s="1230"/>
      <c r="BG171" s="1230"/>
      <c r="BH171" s="1332"/>
      <c r="BI171" s="1334"/>
      <c r="BJ171" s="1311"/>
      <c r="BK171" s="453" t="str">
        <f>G170</f>
        <v/>
      </c>
    </row>
    <row r="172" spans="1:63" ht="15" customHeight="1">
      <c r="A172" s="1303"/>
      <c r="B172" s="1243"/>
      <c r="C172" s="1244"/>
      <c r="D172" s="1244"/>
      <c r="E172" s="1244"/>
      <c r="F172" s="1245"/>
      <c r="G172" s="1260"/>
      <c r="H172" s="1260"/>
      <c r="I172" s="1260"/>
      <c r="J172" s="1423"/>
      <c r="K172" s="1260"/>
      <c r="L172" s="1284"/>
      <c r="M172" s="1380"/>
      <c r="N172" s="1401"/>
      <c r="O172" s="1381" t="s">
        <v>2025</v>
      </c>
      <c r="P172" s="1383" t="str">
        <f>IFERROR(VLOOKUP('別紙様式2-2（４・５月分）'!AQ131,【参考】数式用!$AR$5:$AT$22,3,FALSE),"")</f>
        <v/>
      </c>
      <c r="Q172" s="1385" t="s">
        <v>2036</v>
      </c>
      <c r="R172" s="1387" t="str">
        <f>IFERROR(VLOOKUP(K170,【参考】数式用!$A$5:$AB$37,MATCH(P172,【参考】数式用!$B$4:$AB$4,0)+1,0),"")</f>
        <v/>
      </c>
      <c r="S172" s="1389" t="s">
        <v>161</v>
      </c>
      <c r="T172" s="1391"/>
      <c r="U172" s="1393" t="str">
        <f>IFERROR(VLOOKUP(K170,【参考】数式用!$A$5:$AB$37,MATCH(T172,【参考】数式用!$B$4:$AB$4,0)+1,0),"")</f>
        <v/>
      </c>
      <c r="V172" s="1395" t="s">
        <v>15</v>
      </c>
      <c r="W172" s="1397">
        <v>7</v>
      </c>
      <c r="X172" s="1371" t="s">
        <v>10</v>
      </c>
      <c r="Y172" s="1397">
        <v>4</v>
      </c>
      <c r="Z172" s="1371" t="s">
        <v>38</v>
      </c>
      <c r="AA172" s="1397">
        <v>8</v>
      </c>
      <c r="AB172" s="1371" t="s">
        <v>10</v>
      </c>
      <c r="AC172" s="1397">
        <v>3</v>
      </c>
      <c r="AD172" s="1371" t="s">
        <v>13</v>
      </c>
      <c r="AE172" s="1371" t="s">
        <v>20</v>
      </c>
      <c r="AF172" s="1371">
        <f>IF(W172&gt;=1,(AA172*12+AC172)-(W172*12+Y172)+1,"")</f>
        <v>12</v>
      </c>
      <c r="AG172" s="1367" t="s">
        <v>33</v>
      </c>
      <c r="AH172" s="1373" t="str">
        <f t="shared" ref="AH172" si="429">IFERROR(ROUNDDOWN(ROUND(L170*U172,0),0)*AF172,"")</f>
        <v/>
      </c>
      <c r="AI172" s="1375" t="str">
        <f t="shared" ref="AI172" si="430">IFERROR(ROUNDDOWN(ROUND((L170*(U172-AW170)),0),0)*AF172,"")</f>
        <v/>
      </c>
      <c r="AJ172" s="1377">
        <f>IFERROR(IF(OR(M170="",M171="",M173=""),0,ROUNDDOWN(ROUNDDOWN(ROUND(L170*VLOOKUP(K170,【参考】数式用!$A$5:$AB$37,MATCH("新加算Ⅳ",【参考】数式用!$B$4:$AB$4,0)+1,0),0),0)*AF172*0.5,0)),"")</f>
        <v>0</v>
      </c>
      <c r="AK172" s="1347" t="str">
        <f t="shared" ref="AK172" si="431">IF(T172&lt;&gt;"","新規に適用","")</f>
        <v/>
      </c>
      <c r="AL172" s="1351">
        <f>IFERROR(IF(OR(M173="ベア加算",M173=""),0, IF(OR(T170="新加算Ⅰ",T170="新加算Ⅱ",T170="新加算Ⅲ",T170="新加算Ⅳ"),0,ROUNDDOWN(ROUND(L170*VLOOKUP(K170,【参考】数式用!$A$5:$I$37,MATCH("ベア加算",【参考】数式用!$B$4:$I$4,0)+1,0),0),0)*AF172)),"")</f>
        <v>0</v>
      </c>
      <c r="AM172" s="1321" t="str">
        <f>IF(AND(T172&lt;&gt;"",AM170=""),"新規に適用",IF(AND(T172&lt;&gt;"",AM170&lt;&gt;""),"継続で適用",""))</f>
        <v/>
      </c>
      <c r="AN172" s="1321" t="str">
        <f>IF(AND(T172&lt;&gt;"",AN170=""),"新規に適用",IF(AND(T172&lt;&gt;"",AN170&lt;&gt;""),"継続で適用",""))</f>
        <v/>
      </c>
      <c r="AO172" s="1369"/>
      <c r="AP172" s="1321" t="str">
        <f>IF(AND(T172&lt;&gt;"",AP170=""),"新規に適用",IF(AND(T172&lt;&gt;"",AP170&lt;&gt;""),"継続で適用",""))</f>
        <v/>
      </c>
      <c r="AQ172" s="1325" t="str">
        <f t="shared" si="420"/>
        <v/>
      </c>
      <c r="AR172" s="1321" t="str">
        <f>IF(AND(T172&lt;&gt;"",AR170=""),"新規に適用",IF(AND(T172&lt;&gt;"",AR170&lt;&gt;""),"継続で適用",""))</f>
        <v/>
      </c>
      <c r="AS172" s="1310"/>
      <c r="AT172" s="557"/>
      <c r="AU172" s="1311" t="str">
        <f>IF(K170&lt;&gt;"","V列に色付け","")</f>
        <v/>
      </c>
      <c r="AV172" s="1312"/>
      <c r="AW172" s="1313"/>
      <c r="AX172" s="87"/>
      <c r="AY172" s="87"/>
      <c r="AZ172" s="87"/>
      <c r="BA172" s="87"/>
      <c r="BB172" s="87"/>
      <c r="BC172" s="87"/>
      <c r="BD172" s="87"/>
      <c r="BE172" s="87"/>
      <c r="BF172" s="87"/>
      <c r="BG172" s="87"/>
      <c r="BH172" s="87"/>
      <c r="BI172" s="87"/>
      <c r="BJ172" s="87"/>
      <c r="BK172" s="453" t="str">
        <f>G170</f>
        <v/>
      </c>
    </row>
    <row r="173" spans="1:63" ht="30" customHeight="1" thickBot="1">
      <c r="A173" s="1276"/>
      <c r="B173" s="1419"/>
      <c r="C173" s="1420"/>
      <c r="D173" s="1420"/>
      <c r="E173" s="1420"/>
      <c r="F173" s="1421"/>
      <c r="G173" s="1261"/>
      <c r="H173" s="1261"/>
      <c r="I173" s="1261"/>
      <c r="J173" s="1424"/>
      <c r="K173" s="1261"/>
      <c r="L173" s="1285"/>
      <c r="M173" s="556" t="str">
        <f>IF('別紙様式2-2（４・５月分）'!P133="","",'別紙様式2-2（４・５月分）'!P133)</f>
        <v/>
      </c>
      <c r="N173" s="1402"/>
      <c r="O173" s="1382"/>
      <c r="P173" s="1384"/>
      <c r="Q173" s="1386"/>
      <c r="R173" s="1388"/>
      <c r="S173" s="1390"/>
      <c r="T173" s="1392"/>
      <c r="U173" s="1394"/>
      <c r="V173" s="1396"/>
      <c r="W173" s="1398"/>
      <c r="X173" s="1372"/>
      <c r="Y173" s="1398"/>
      <c r="Z173" s="1372"/>
      <c r="AA173" s="1398"/>
      <c r="AB173" s="1372"/>
      <c r="AC173" s="1398"/>
      <c r="AD173" s="1372"/>
      <c r="AE173" s="1372"/>
      <c r="AF173" s="1372"/>
      <c r="AG173" s="1368"/>
      <c r="AH173" s="1374"/>
      <c r="AI173" s="1376"/>
      <c r="AJ173" s="1378"/>
      <c r="AK173" s="1348"/>
      <c r="AL173" s="1352"/>
      <c r="AM173" s="1322"/>
      <c r="AN173" s="1322"/>
      <c r="AO173" s="1370"/>
      <c r="AP173" s="1322"/>
      <c r="AQ173" s="1326"/>
      <c r="AR173" s="1322"/>
      <c r="AS173" s="491" t="str">
        <f t="shared" ref="AS173" si="432">IF(AU170="","",IF(OR(T170="",AND(M173="ベア加算なし",OR(T170="新加算Ⅰ",T170="新加算Ⅱ",T170="新加算Ⅲ",T170="新加算Ⅳ"),AM170=""),AND(OR(T170="新加算Ⅰ",T170="新加算Ⅱ",T170="新加算Ⅲ",T170="新加算Ⅳ",T170="新加算Ⅴ（１）",T170="新加算Ⅴ（２）",T170="新加算Ⅴ（３）",T170="新加算Ⅴ（４）",T170="新加算Ⅴ（５）",T170="新加算Ⅴ（６）",T170="新加算Ⅴ（８）",T170="新加算Ⅴ（11）"),AN170=""),AND(OR(T170="新加算Ⅴ（７）",T170="新加算Ⅴ（９）",T170="新加算Ⅴ（10）",T170="新加算Ⅴ（12）",T170="新加算Ⅴ（13）",T170="新加算Ⅴ（14）"),AO170=""),AND(OR(T170="新加算Ⅰ",T170="新加算Ⅱ",T170="新加算Ⅲ",T170="新加算Ⅴ（１）",T170="新加算Ⅴ（３）",T170="新加算Ⅴ（８）"),AP170=""),AND(OR(T170="新加算Ⅰ",T170="新加算Ⅱ",T170="新加算Ⅴ（１）",T170="新加算Ⅴ（２）",T170="新加算Ⅴ（３）",T170="新加算Ⅴ（４）",T170="新加算Ⅴ（５）",T170="新加算Ⅴ（６）",T170="新加算Ⅴ（７）",T170="新加算Ⅴ（９）",T170="新加算Ⅴ（10）",T170="新加算Ⅴ（12）"),AQ170=""),AND(OR(T170="新加算Ⅰ",T170="新加算Ⅴ（１）",T170="新加算Ⅴ（２）",T170="新加算Ⅴ（５）",T170="新加算Ⅴ（７）",T170="新加算Ⅴ（10）"),AR170="")),"！記入が必要な欄（ピンク色のセル）に空欄があります。空欄を埋めてください。",""))</f>
        <v/>
      </c>
      <c r="AT173" s="557"/>
      <c r="AU173" s="1311"/>
      <c r="AV173" s="558" t="str">
        <f>IF('別紙様式2-2（４・５月分）'!N133="","",'別紙様式2-2（４・５月分）'!N133)</f>
        <v/>
      </c>
      <c r="AW173" s="1313"/>
      <c r="AX173" s="87"/>
      <c r="AY173" s="87"/>
      <c r="AZ173" s="87"/>
      <c r="BA173" s="87"/>
      <c r="BB173" s="87"/>
      <c r="BC173" s="87"/>
      <c r="BD173" s="87"/>
      <c r="BE173" s="87"/>
      <c r="BF173" s="87"/>
      <c r="BG173" s="87"/>
      <c r="BH173" s="87"/>
      <c r="BI173" s="87"/>
      <c r="BJ173" s="87"/>
      <c r="BK173" s="453" t="str">
        <f>G170</f>
        <v/>
      </c>
    </row>
    <row r="174" spans="1:63" ht="30" customHeight="1">
      <c r="A174" s="1274">
        <v>41</v>
      </c>
      <c r="B174" s="1240" t="str">
        <f>IF(基本情報入力シート!C94="","",基本情報入力シート!C94)</f>
        <v/>
      </c>
      <c r="C174" s="1241"/>
      <c r="D174" s="1241"/>
      <c r="E174" s="1241"/>
      <c r="F174" s="1242"/>
      <c r="G174" s="1259" t="str">
        <f>IF(基本情報入力シート!M94="","",基本情報入力シート!M94)</f>
        <v/>
      </c>
      <c r="H174" s="1259" t="str">
        <f>IF(基本情報入力シート!R94="","",基本情報入力シート!R94)</f>
        <v/>
      </c>
      <c r="I174" s="1259" t="str">
        <f>IF(基本情報入力シート!W94="","",基本情報入力シート!W94)</f>
        <v/>
      </c>
      <c r="J174" s="1422" t="str">
        <f>IF(基本情報入力シート!X94="","",基本情報入力シート!X94)</f>
        <v/>
      </c>
      <c r="K174" s="1259" t="str">
        <f>IF(基本情報入力シート!Y94="","",基本情報入力シート!Y94)</f>
        <v/>
      </c>
      <c r="L174" s="1283" t="str">
        <f>IF(基本情報入力シート!AB94="","",基本情報入力シート!AB94)</f>
        <v/>
      </c>
      <c r="M174" s="553" t="str">
        <f>IF('別紙様式2-2（４・５月分）'!P134="","",'別紙様式2-2（４・５月分）'!P134)</f>
        <v/>
      </c>
      <c r="N174" s="1399" t="str">
        <f>IF(SUM('別紙様式2-2（４・５月分）'!Q134:Q136)=0,"",SUM('別紙様式2-2（４・５月分）'!Q134:Q136))</f>
        <v/>
      </c>
      <c r="O174" s="1403" t="str">
        <f>IFERROR(VLOOKUP('別紙様式2-2（４・５月分）'!AQ134,【参考】数式用!$AR$5:$AS$22,2,FALSE),"")</f>
        <v/>
      </c>
      <c r="P174" s="1404"/>
      <c r="Q174" s="1405"/>
      <c r="R174" s="1409" t="str">
        <f>IFERROR(VLOOKUP(K174,【参考】数式用!$A$5:$AB$37,MATCH(O174,【参考】数式用!$B$4:$AB$4,0)+1,0),"")</f>
        <v/>
      </c>
      <c r="S174" s="1411" t="s">
        <v>2021</v>
      </c>
      <c r="T174" s="1413"/>
      <c r="U174" s="1415" t="str">
        <f>IFERROR(VLOOKUP(K174,【参考】数式用!$A$5:$AB$37,MATCH(T174,【参考】数式用!$B$4:$AB$4,0)+1,0),"")</f>
        <v/>
      </c>
      <c r="V174" s="1417" t="s">
        <v>15</v>
      </c>
      <c r="W174" s="1355">
        <v>6</v>
      </c>
      <c r="X174" s="1357" t="s">
        <v>10</v>
      </c>
      <c r="Y174" s="1355">
        <v>6</v>
      </c>
      <c r="Z174" s="1357" t="s">
        <v>38</v>
      </c>
      <c r="AA174" s="1355">
        <v>7</v>
      </c>
      <c r="AB174" s="1357" t="s">
        <v>10</v>
      </c>
      <c r="AC174" s="1355">
        <v>3</v>
      </c>
      <c r="AD174" s="1357" t="s">
        <v>13</v>
      </c>
      <c r="AE174" s="1357" t="s">
        <v>20</v>
      </c>
      <c r="AF174" s="1357">
        <f>IF(W174&gt;=1,(AA174*12+AC174)-(W174*12+Y174)+1,"")</f>
        <v>10</v>
      </c>
      <c r="AG174" s="1359" t="s">
        <v>33</v>
      </c>
      <c r="AH174" s="1361" t="str">
        <f t="shared" ref="AH174" si="433">IFERROR(ROUNDDOWN(ROUND(L174*U174,0),0)*AF174,"")</f>
        <v/>
      </c>
      <c r="AI174" s="1363" t="str">
        <f t="shared" ref="AI174" si="434">IFERROR(ROUNDDOWN(ROUND((L174*(U174-AW174)),0),0)*AF174,"")</f>
        <v/>
      </c>
      <c r="AJ174" s="1365">
        <f>IFERROR(IF(OR(M174="",M175="",M177=""),0,ROUNDDOWN(ROUNDDOWN(ROUND(L174*VLOOKUP(K174,【参考】数式用!$A$5:$AB$37,MATCH("新加算Ⅳ",【参考】数式用!$B$4:$AB$4,0)+1,0),0),0)*AF174*0.5,0)),"")</f>
        <v>0</v>
      </c>
      <c r="AK174" s="1349"/>
      <c r="AL174" s="1353">
        <f>IFERROR(IF(OR(M177="ベア加算",M177=""),0, IF(OR(T174="新加算Ⅰ",T174="新加算Ⅱ",T174="新加算Ⅲ",T174="新加算Ⅳ"),ROUNDDOWN(ROUND(L174*VLOOKUP(K174,【参考】数式用!$A$5:$I$37,MATCH("ベア加算",【参考】数式用!$B$4:$I$4,0)+1,0),0),0)*AF174,0)),"")</f>
        <v>0</v>
      </c>
      <c r="AM174" s="1339"/>
      <c r="AN174" s="1345"/>
      <c r="AO174" s="1341"/>
      <c r="AP174" s="1341"/>
      <c r="AQ174" s="1343"/>
      <c r="AR174" s="1323"/>
      <c r="AS174" s="466" t="str">
        <f t="shared" ref="AS174" si="435">IF(AU174="","",IF(U174&lt;N174,"！加算の要件上は問題ありませんが、令和６年４・５月と比較して令和６年６月に加算率が下がる計画になっています。",""))</f>
        <v/>
      </c>
      <c r="AT174" s="557"/>
      <c r="AU174" s="1311" t="str">
        <f>IF(K174&lt;&gt;"","V列に色付け","")</f>
        <v/>
      </c>
      <c r="AV174" s="558" t="str">
        <f>IF('別紙様式2-2（４・５月分）'!N134="","",'別紙様式2-2（４・５月分）'!N134)</f>
        <v/>
      </c>
      <c r="AW174" s="1313" t="str">
        <f>IF(SUM('別紙様式2-2（４・５月分）'!O134:O136)=0,"",SUM('別紙様式2-2（４・５月分）'!O134:O136))</f>
        <v/>
      </c>
      <c r="AX174" s="1314" t="str">
        <f>IFERROR(VLOOKUP(K174,【参考】数式用!$AH$2:$AI$34,2,FALSE),"")</f>
        <v/>
      </c>
      <c r="AY174" s="1230" t="s">
        <v>1959</v>
      </c>
      <c r="AZ174" s="1230" t="s">
        <v>1960</v>
      </c>
      <c r="BA174" s="1230" t="s">
        <v>1961</v>
      </c>
      <c r="BB174" s="1230" t="s">
        <v>1962</v>
      </c>
      <c r="BC174" s="1230" t="str">
        <f>IF(AND(O174&lt;&gt;"新加算Ⅰ",O174&lt;&gt;"新加算Ⅱ",O174&lt;&gt;"新加算Ⅲ",O174&lt;&gt;"新加算Ⅳ"),O174,IF(P176&lt;&gt;"",P176,""))</f>
        <v/>
      </c>
      <c r="BD174" s="1230"/>
      <c r="BE174" s="1230" t="str">
        <f t="shared" ref="BE174" si="436">IF(AL174&lt;&gt;0,IF(AM174="○","入力済","未入力"),"")</f>
        <v/>
      </c>
      <c r="BF174" s="1230" t="str">
        <f>IF(OR(T174="新加算Ⅰ",T174="新加算Ⅱ",T174="新加算Ⅲ",T174="新加算Ⅳ",T174="新加算Ⅴ（１）",T174="新加算Ⅴ（２）",T174="新加算Ⅴ（３）",T174="新加算ⅠⅤ（４）",T174="新加算Ⅴ（５）",T174="新加算Ⅴ（６）",T174="新加算Ⅴ（８）",T174="新加算Ⅴ（11）"),IF(OR(AN174="○",AN174="令和６年度中に満たす"),"入力済","未入力"),"")</f>
        <v/>
      </c>
      <c r="BG174" s="1230" t="str">
        <f>IF(OR(T174="新加算Ⅴ（７）",T174="新加算Ⅴ（９）",T174="新加算Ⅴ（10）",T174="新加算Ⅴ（12）",T174="新加算Ⅴ（13）",T174="新加算Ⅴ（14）"),IF(OR(AO174="○",AO174="令和６年度中に満たす"),"入力済","未入力"),"")</f>
        <v/>
      </c>
      <c r="BH174" s="1331" t="str">
        <f t="shared" ref="BH174" si="437">IF(OR(T174="新加算Ⅰ",T174="新加算Ⅱ",T174="新加算Ⅲ",T174="新加算Ⅴ（１）",T174="新加算Ⅴ（３）",T174="新加算Ⅴ（８）"),IF(OR(AP174="○",AP174="令和６年度中に満たす"),"入力済","未入力"),"")</f>
        <v/>
      </c>
      <c r="BI174" s="1333" t="str">
        <f t="shared" ref="BI174" si="438">IF(OR(T174="新加算Ⅰ",T174="新加算Ⅱ",T174="新加算Ⅴ（１）",T174="新加算Ⅴ（２）",T174="新加算Ⅴ（３）",T174="新加算Ⅴ（４）",T174="新加算Ⅴ（５）",T174="新加算Ⅴ（６）",T174="新加算Ⅴ（７）",T174="新加算Ⅴ（９）",T174="新加算Ⅴ（10）",T174="新加算Ⅴ（12）"),1,"")</f>
        <v/>
      </c>
      <c r="BJ174" s="1311" t="str">
        <f>IF(OR(T174="新加算Ⅰ",T174="新加算Ⅴ（１）",T174="新加算Ⅴ（２）",T174="新加算Ⅴ（５）",T174="新加算Ⅴ（７）",T174="新加算Ⅴ（10）"),IF(AR174="","未入力","入力済"),"")</f>
        <v/>
      </c>
      <c r="BK174" s="453" t="str">
        <f>G174</f>
        <v/>
      </c>
    </row>
    <row r="175" spans="1:63" ht="15" customHeight="1">
      <c r="A175" s="1275"/>
      <c r="B175" s="1243"/>
      <c r="C175" s="1244"/>
      <c r="D175" s="1244"/>
      <c r="E175" s="1244"/>
      <c r="F175" s="1245"/>
      <c r="G175" s="1260"/>
      <c r="H175" s="1260"/>
      <c r="I175" s="1260"/>
      <c r="J175" s="1423"/>
      <c r="K175" s="1260"/>
      <c r="L175" s="1284"/>
      <c r="M175" s="1379" t="str">
        <f>IF('別紙様式2-2（４・５月分）'!P135="","",'別紙様式2-2（４・５月分）'!P135)</f>
        <v/>
      </c>
      <c r="N175" s="1400"/>
      <c r="O175" s="1406"/>
      <c r="P175" s="1407"/>
      <c r="Q175" s="1408"/>
      <c r="R175" s="1410"/>
      <c r="S175" s="1412"/>
      <c r="T175" s="1414"/>
      <c r="U175" s="1416"/>
      <c r="V175" s="1418"/>
      <c r="W175" s="1356"/>
      <c r="X175" s="1358"/>
      <c r="Y175" s="1356"/>
      <c r="Z175" s="1358"/>
      <c r="AA175" s="1356"/>
      <c r="AB175" s="1358"/>
      <c r="AC175" s="1356"/>
      <c r="AD175" s="1358"/>
      <c r="AE175" s="1358"/>
      <c r="AF175" s="1358"/>
      <c r="AG175" s="1360"/>
      <c r="AH175" s="1362"/>
      <c r="AI175" s="1364"/>
      <c r="AJ175" s="1366"/>
      <c r="AK175" s="1350"/>
      <c r="AL175" s="1354"/>
      <c r="AM175" s="1340"/>
      <c r="AN175" s="1346"/>
      <c r="AO175" s="1342"/>
      <c r="AP175" s="1342"/>
      <c r="AQ175" s="1344"/>
      <c r="AR175" s="1324"/>
      <c r="AS175" s="1310" t="str">
        <f t="shared" ref="AS175" si="439">IF(AU174="","",IF(AF174&gt;10,"！令和６年度の新加算の「算定対象月」が10か月を超えています。標準的な「算定対象月」は令和６年６月から令和７年３月です。",IF(OR(AA174&lt;&gt;7,AC174&lt;&gt;3),"！算定期間の終わりが令和７年３月になっていません。区分変更を行う場合は、別紙様式2-4に記入してください。","")))</f>
        <v/>
      </c>
      <c r="AT175" s="557"/>
      <c r="AU175" s="1311"/>
      <c r="AV175" s="1312" t="str">
        <f>IF('別紙様式2-2（４・５月分）'!N135="","",'別紙様式2-2（４・５月分）'!N135)</f>
        <v/>
      </c>
      <c r="AW175" s="1313"/>
      <c r="AX175" s="1314"/>
      <c r="AY175" s="1230"/>
      <c r="AZ175" s="1230"/>
      <c r="BA175" s="1230"/>
      <c r="BB175" s="1230"/>
      <c r="BC175" s="1230"/>
      <c r="BD175" s="1230"/>
      <c r="BE175" s="1230"/>
      <c r="BF175" s="1230"/>
      <c r="BG175" s="1230"/>
      <c r="BH175" s="1332"/>
      <c r="BI175" s="1334"/>
      <c r="BJ175" s="1311"/>
      <c r="BK175" s="453" t="str">
        <f>G174</f>
        <v/>
      </c>
    </row>
    <row r="176" spans="1:63" ht="15" customHeight="1">
      <c r="A176" s="1303"/>
      <c r="B176" s="1243"/>
      <c r="C176" s="1244"/>
      <c r="D176" s="1244"/>
      <c r="E176" s="1244"/>
      <c r="F176" s="1245"/>
      <c r="G176" s="1260"/>
      <c r="H176" s="1260"/>
      <c r="I176" s="1260"/>
      <c r="J176" s="1423"/>
      <c r="K176" s="1260"/>
      <c r="L176" s="1284"/>
      <c r="M176" s="1380"/>
      <c r="N176" s="1401"/>
      <c r="O176" s="1381" t="s">
        <v>2025</v>
      </c>
      <c r="P176" s="1383" t="str">
        <f>IFERROR(VLOOKUP('別紙様式2-2（４・５月分）'!AQ134,【参考】数式用!$AR$5:$AT$22,3,FALSE),"")</f>
        <v/>
      </c>
      <c r="Q176" s="1385" t="s">
        <v>2036</v>
      </c>
      <c r="R176" s="1387" t="str">
        <f>IFERROR(VLOOKUP(K174,【参考】数式用!$A$5:$AB$37,MATCH(P176,【参考】数式用!$B$4:$AB$4,0)+1,0),"")</f>
        <v/>
      </c>
      <c r="S176" s="1389" t="s">
        <v>161</v>
      </c>
      <c r="T176" s="1391"/>
      <c r="U176" s="1393" t="str">
        <f>IFERROR(VLOOKUP(K174,【参考】数式用!$A$5:$AB$37,MATCH(T176,【参考】数式用!$B$4:$AB$4,0)+1,0),"")</f>
        <v/>
      </c>
      <c r="V176" s="1395" t="s">
        <v>15</v>
      </c>
      <c r="W176" s="1397">
        <v>7</v>
      </c>
      <c r="X176" s="1371" t="s">
        <v>10</v>
      </c>
      <c r="Y176" s="1397">
        <v>4</v>
      </c>
      <c r="Z176" s="1371" t="s">
        <v>38</v>
      </c>
      <c r="AA176" s="1397">
        <v>8</v>
      </c>
      <c r="AB176" s="1371" t="s">
        <v>10</v>
      </c>
      <c r="AC176" s="1397">
        <v>3</v>
      </c>
      <c r="AD176" s="1371" t="s">
        <v>13</v>
      </c>
      <c r="AE176" s="1371" t="s">
        <v>20</v>
      </c>
      <c r="AF176" s="1371">
        <f>IF(W176&gt;=1,(AA176*12+AC176)-(W176*12+Y176)+1,"")</f>
        <v>12</v>
      </c>
      <c r="AG176" s="1367" t="s">
        <v>33</v>
      </c>
      <c r="AH176" s="1373" t="str">
        <f t="shared" ref="AH176" si="440">IFERROR(ROUNDDOWN(ROUND(L174*U176,0),0)*AF176,"")</f>
        <v/>
      </c>
      <c r="AI176" s="1375" t="str">
        <f t="shared" ref="AI176" si="441">IFERROR(ROUNDDOWN(ROUND((L174*(U176-AW174)),0),0)*AF176,"")</f>
        <v/>
      </c>
      <c r="AJ176" s="1377">
        <f>IFERROR(IF(OR(M174="",M175="",M177=""),0,ROUNDDOWN(ROUNDDOWN(ROUND(L174*VLOOKUP(K174,【参考】数式用!$A$5:$AB$37,MATCH("新加算Ⅳ",【参考】数式用!$B$4:$AB$4,0)+1,0),0),0)*AF176*0.5,0)),"")</f>
        <v>0</v>
      </c>
      <c r="AK176" s="1347" t="str">
        <f t="shared" ref="AK176" si="442">IF(T176&lt;&gt;"","新規に適用","")</f>
        <v/>
      </c>
      <c r="AL176" s="1351">
        <f>IFERROR(IF(OR(M177="ベア加算",M177=""),0, IF(OR(T174="新加算Ⅰ",T174="新加算Ⅱ",T174="新加算Ⅲ",T174="新加算Ⅳ"),0,ROUNDDOWN(ROUND(L174*VLOOKUP(K174,【参考】数式用!$A$5:$I$37,MATCH("ベア加算",【参考】数式用!$B$4:$I$4,0)+1,0),0),0)*AF176)),"")</f>
        <v>0</v>
      </c>
      <c r="AM176" s="1321" t="str">
        <f>IF(AND(T176&lt;&gt;"",AM174=""),"新規に適用",IF(AND(T176&lt;&gt;"",AM174&lt;&gt;""),"継続で適用",""))</f>
        <v/>
      </c>
      <c r="AN176" s="1321" t="str">
        <f>IF(AND(T176&lt;&gt;"",AN174=""),"新規に適用",IF(AND(T176&lt;&gt;"",AN174&lt;&gt;""),"継続で適用",""))</f>
        <v/>
      </c>
      <c r="AO176" s="1369"/>
      <c r="AP176" s="1321" t="str">
        <f>IF(AND(T176&lt;&gt;"",AP174=""),"新規に適用",IF(AND(T176&lt;&gt;"",AP174&lt;&gt;""),"継続で適用",""))</f>
        <v/>
      </c>
      <c r="AQ176" s="1325" t="str">
        <f t="shared" si="420"/>
        <v/>
      </c>
      <c r="AR176" s="1321" t="str">
        <f>IF(AND(T176&lt;&gt;"",AR174=""),"新規に適用",IF(AND(T176&lt;&gt;"",AR174&lt;&gt;""),"継続で適用",""))</f>
        <v/>
      </c>
      <c r="AS176" s="1310"/>
      <c r="AT176" s="557"/>
      <c r="AU176" s="1311" t="str">
        <f>IF(K174&lt;&gt;"","V列に色付け","")</f>
        <v/>
      </c>
      <c r="AV176" s="1312"/>
      <c r="AW176" s="1313"/>
      <c r="AX176" s="87"/>
      <c r="AY176" s="87"/>
      <c r="AZ176" s="87"/>
      <c r="BA176" s="87"/>
      <c r="BB176" s="87"/>
      <c r="BC176" s="87"/>
      <c r="BD176" s="87"/>
      <c r="BE176" s="87"/>
      <c r="BF176" s="87"/>
      <c r="BG176" s="87"/>
      <c r="BH176" s="87"/>
      <c r="BI176" s="87"/>
      <c r="BJ176" s="87"/>
      <c r="BK176" s="453" t="str">
        <f>G174</f>
        <v/>
      </c>
    </row>
    <row r="177" spans="1:63" ht="30" customHeight="1" thickBot="1">
      <c r="A177" s="1276"/>
      <c r="B177" s="1419"/>
      <c r="C177" s="1420"/>
      <c r="D177" s="1420"/>
      <c r="E177" s="1420"/>
      <c r="F177" s="1421"/>
      <c r="G177" s="1261"/>
      <c r="H177" s="1261"/>
      <c r="I177" s="1261"/>
      <c r="J177" s="1424"/>
      <c r="K177" s="1261"/>
      <c r="L177" s="1285"/>
      <c r="M177" s="556" t="str">
        <f>IF('別紙様式2-2（４・５月分）'!P136="","",'別紙様式2-2（４・５月分）'!P136)</f>
        <v/>
      </c>
      <c r="N177" s="1402"/>
      <c r="O177" s="1382"/>
      <c r="P177" s="1384"/>
      <c r="Q177" s="1386"/>
      <c r="R177" s="1388"/>
      <c r="S177" s="1390"/>
      <c r="T177" s="1392"/>
      <c r="U177" s="1394"/>
      <c r="V177" s="1396"/>
      <c r="W177" s="1398"/>
      <c r="X177" s="1372"/>
      <c r="Y177" s="1398"/>
      <c r="Z177" s="1372"/>
      <c r="AA177" s="1398"/>
      <c r="AB177" s="1372"/>
      <c r="AC177" s="1398"/>
      <c r="AD177" s="1372"/>
      <c r="AE177" s="1372"/>
      <c r="AF177" s="1372"/>
      <c r="AG177" s="1368"/>
      <c r="AH177" s="1374"/>
      <c r="AI177" s="1376"/>
      <c r="AJ177" s="1378"/>
      <c r="AK177" s="1348"/>
      <c r="AL177" s="1352"/>
      <c r="AM177" s="1322"/>
      <c r="AN177" s="1322"/>
      <c r="AO177" s="1370"/>
      <c r="AP177" s="1322"/>
      <c r="AQ177" s="1326"/>
      <c r="AR177" s="1322"/>
      <c r="AS177" s="491" t="str">
        <f t="shared" ref="AS177" si="443">IF(AU174="","",IF(OR(T174="",AND(M177="ベア加算なし",OR(T174="新加算Ⅰ",T174="新加算Ⅱ",T174="新加算Ⅲ",T174="新加算Ⅳ"),AM174=""),AND(OR(T174="新加算Ⅰ",T174="新加算Ⅱ",T174="新加算Ⅲ",T174="新加算Ⅳ",T174="新加算Ⅴ（１）",T174="新加算Ⅴ（２）",T174="新加算Ⅴ（３）",T174="新加算Ⅴ（４）",T174="新加算Ⅴ（５）",T174="新加算Ⅴ（６）",T174="新加算Ⅴ（８）",T174="新加算Ⅴ（11）"),AN174=""),AND(OR(T174="新加算Ⅴ（７）",T174="新加算Ⅴ（９）",T174="新加算Ⅴ（10）",T174="新加算Ⅴ（12）",T174="新加算Ⅴ（13）",T174="新加算Ⅴ（14）"),AO174=""),AND(OR(T174="新加算Ⅰ",T174="新加算Ⅱ",T174="新加算Ⅲ",T174="新加算Ⅴ（１）",T174="新加算Ⅴ（３）",T174="新加算Ⅴ（８）"),AP174=""),AND(OR(T174="新加算Ⅰ",T174="新加算Ⅱ",T174="新加算Ⅴ（１）",T174="新加算Ⅴ（２）",T174="新加算Ⅴ（３）",T174="新加算Ⅴ（４）",T174="新加算Ⅴ（５）",T174="新加算Ⅴ（６）",T174="新加算Ⅴ（７）",T174="新加算Ⅴ（９）",T174="新加算Ⅴ（10）",T174="新加算Ⅴ（12）"),AQ174=""),AND(OR(T174="新加算Ⅰ",T174="新加算Ⅴ（１）",T174="新加算Ⅴ（２）",T174="新加算Ⅴ（５）",T174="新加算Ⅴ（７）",T174="新加算Ⅴ（10）"),AR174="")),"！記入が必要な欄（ピンク色のセル）に空欄があります。空欄を埋めてください。",""))</f>
        <v/>
      </c>
      <c r="AT177" s="557"/>
      <c r="AU177" s="1311"/>
      <c r="AV177" s="558" t="str">
        <f>IF('別紙様式2-2（４・５月分）'!N136="","",'別紙様式2-2（４・５月分）'!N136)</f>
        <v/>
      </c>
      <c r="AW177" s="1313"/>
      <c r="AX177" s="87"/>
      <c r="AY177" s="87"/>
      <c r="AZ177" s="87"/>
      <c r="BA177" s="87"/>
      <c r="BB177" s="87"/>
      <c r="BC177" s="87"/>
      <c r="BD177" s="87"/>
      <c r="BE177" s="87"/>
      <c r="BF177" s="87"/>
      <c r="BG177" s="87"/>
      <c r="BH177" s="87"/>
      <c r="BI177" s="87"/>
      <c r="BJ177" s="87"/>
      <c r="BK177" s="453" t="str">
        <f>G174</f>
        <v/>
      </c>
    </row>
    <row r="178" spans="1:63" ht="30" customHeight="1">
      <c r="A178" s="1301">
        <v>42</v>
      </c>
      <c r="B178" s="1243" t="str">
        <f>IF(基本情報入力シート!C95="","",基本情報入力シート!C95)</f>
        <v/>
      </c>
      <c r="C178" s="1244"/>
      <c r="D178" s="1244"/>
      <c r="E178" s="1244"/>
      <c r="F178" s="1245"/>
      <c r="G178" s="1260" t="str">
        <f>IF(基本情報入力シート!M95="","",基本情報入力シート!M95)</f>
        <v/>
      </c>
      <c r="H178" s="1260" t="str">
        <f>IF(基本情報入力シート!R95="","",基本情報入力シート!R95)</f>
        <v/>
      </c>
      <c r="I178" s="1260" t="str">
        <f>IF(基本情報入力シート!W95="","",基本情報入力シート!W95)</f>
        <v/>
      </c>
      <c r="J178" s="1423" t="str">
        <f>IF(基本情報入力シート!X95="","",基本情報入力シート!X95)</f>
        <v/>
      </c>
      <c r="K178" s="1260" t="str">
        <f>IF(基本情報入力シート!Y95="","",基本情報入力シート!Y95)</f>
        <v/>
      </c>
      <c r="L178" s="1284" t="str">
        <f>IF(基本情報入力シート!AB95="","",基本情報入力シート!AB95)</f>
        <v/>
      </c>
      <c r="M178" s="553" t="str">
        <f>IF('別紙様式2-2（４・５月分）'!P137="","",'別紙様式2-2（４・５月分）'!P137)</f>
        <v/>
      </c>
      <c r="N178" s="1399" t="str">
        <f>IF(SUM('別紙様式2-2（４・５月分）'!Q137:Q139)=0,"",SUM('別紙様式2-2（４・５月分）'!Q137:Q139))</f>
        <v/>
      </c>
      <c r="O178" s="1403" t="str">
        <f>IFERROR(VLOOKUP('別紙様式2-2（４・５月分）'!AQ137,【参考】数式用!$AR$5:$AS$22,2,FALSE),"")</f>
        <v/>
      </c>
      <c r="P178" s="1404"/>
      <c r="Q178" s="1405"/>
      <c r="R178" s="1409" t="str">
        <f>IFERROR(VLOOKUP(K178,【参考】数式用!$A$5:$AB$37,MATCH(O178,【参考】数式用!$B$4:$AB$4,0)+1,0),"")</f>
        <v/>
      </c>
      <c r="S178" s="1411" t="s">
        <v>2021</v>
      </c>
      <c r="T178" s="1413"/>
      <c r="U178" s="1415" t="str">
        <f>IFERROR(VLOOKUP(K178,【参考】数式用!$A$5:$AB$37,MATCH(T178,【参考】数式用!$B$4:$AB$4,0)+1,0),"")</f>
        <v/>
      </c>
      <c r="V178" s="1417" t="s">
        <v>15</v>
      </c>
      <c r="W178" s="1355">
        <v>6</v>
      </c>
      <c r="X178" s="1357" t="s">
        <v>10</v>
      </c>
      <c r="Y178" s="1355">
        <v>6</v>
      </c>
      <c r="Z178" s="1357" t="s">
        <v>38</v>
      </c>
      <c r="AA178" s="1355">
        <v>7</v>
      </c>
      <c r="AB178" s="1357" t="s">
        <v>10</v>
      </c>
      <c r="AC178" s="1355">
        <v>3</v>
      </c>
      <c r="AD178" s="1357" t="s">
        <v>13</v>
      </c>
      <c r="AE178" s="1357" t="s">
        <v>20</v>
      </c>
      <c r="AF178" s="1357">
        <f>IF(W178&gt;=1,(AA178*12+AC178)-(W178*12+Y178)+1,"")</f>
        <v>10</v>
      </c>
      <c r="AG178" s="1359" t="s">
        <v>33</v>
      </c>
      <c r="AH178" s="1361" t="str">
        <f t="shared" ref="AH178" si="444">IFERROR(ROUNDDOWN(ROUND(L178*U178,0),0)*AF178,"")</f>
        <v/>
      </c>
      <c r="AI178" s="1363" t="str">
        <f t="shared" ref="AI178" si="445">IFERROR(ROUNDDOWN(ROUND((L178*(U178-AW178)),0),0)*AF178,"")</f>
        <v/>
      </c>
      <c r="AJ178" s="1365">
        <f>IFERROR(IF(OR(M178="",M179="",M181=""),0,ROUNDDOWN(ROUNDDOWN(ROUND(L178*VLOOKUP(K178,【参考】数式用!$A$5:$AB$37,MATCH("新加算Ⅳ",【参考】数式用!$B$4:$AB$4,0)+1,0),0),0)*AF178*0.5,0)),"")</f>
        <v>0</v>
      </c>
      <c r="AK178" s="1349"/>
      <c r="AL178" s="1353">
        <f>IFERROR(IF(OR(M181="ベア加算",M181=""),0, IF(OR(T178="新加算Ⅰ",T178="新加算Ⅱ",T178="新加算Ⅲ",T178="新加算Ⅳ"),ROUNDDOWN(ROUND(L178*VLOOKUP(K178,【参考】数式用!$A$5:$I$37,MATCH("ベア加算",【参考】数式用!$B$4:$I$4,0)+1,0),0),0)*AF178,0)),"")</f>
        <v>0</v>
      </c>
      <c r="AM178" s="1339"/>
      <c r="AN178" s="1345"/>
      <c r="AO178" s="1341"/>
      <c r="AP178" s="1341"/>
      <c r="AQ178" s="1343"/>
      <c r="AR178" s="1323"/>
      <c r="AS178" s="466" t="str">
        <f t="shared" ref="AS178" si="446">IF(AU178="","",IF(U178&lt;N178,"！加算の要件上は問題ありませんが、令和６年４・５月と比較して令和６年６月に加算率が下がる計画になっています。",""))</f>
        <v/>
      </c>
      <c r="AT178" s="557"/>
      <c r="AU178" s="1311" t="str">
        <f>IF(K178&lt;&gt;"","V列に色付け","")</f>
        <v/>
      </c>
      <c r="AV178" s="558" t="str">
        <f>IF('別紙様式2-2（４・５月分）'!N137="","",'別紙様式2-2（４・５月分）'!N137)</f>
        <v/>
      </c>
      <c r="AW178" s="1313" t="str">
        <f>IF(SUM('別紙様式2-2（４・５月分）'!O137:O139)=0,"",SUM('別紙様式2-2（４・５月分）'!O137:O139))</f>
        <v/>
      </c>
      <c r="AX178" s="1314" t="str">
        <f>IFERROR(VLOOKUP(K178,【参考】数式用!$AH$2:$AI$34,2,FALSE),"")</f>
        <v/>
      </c>
      <c r="AY178" s="1230" t="s">
        <v>1959</v>
      </c>
      <c r="AZ178" s="1230" t="s">
        <v>1960</v>
      </c>
      <c r="BA178" s="1230" t="s">
        <v>1961</v>
      </c>
      <c r="BB178" s="1230" t="s">
        <v>1962</v>
      </c>
      <c r="BC178" s="1230" t="str">
        <f>IF(AND(O178&lt;&gt;"新加算Ⅰ",O178&lt;&gt;"新加算Ⅱ",O178&lt;&gt;"新加算Ⅲ",O178&lt;&gt;"新加算Ⅳ"),O178,IF(P180&lt;&gt;"",P180,""))</f>
        <v/>
      </c>
      <c r="BD178" s="1230"/>
      <c r="BE178" s="1230" t="str">
        <f t="shared" ref="BE178" si="447">IF(AL178&lt;&gt;0,IF(AM178="○","入力済","未入力"),"")</f>
        <v/>
      </c>
      <c r="BF178" s="1230" t="str">
        <f>IF(OR(T178="新加算Ⅰ",T178="新加算Ⅱ",T178="新加算Ⅲ",T178="新加算Ⅳ",T178="新加算Ⅴ（１）",T178="新加算Ⅴ（２）",T178="新加算Ⅴ（３）",T178="新加算ⅠⅤ（４）",T178="新加算Ⅴ（５）",T178="新加算Ⅴ（６）",T178="新加算Ⅴ（８）",T178="新加算Ⅴ（11）"),IF(OR(AN178="○",AN178="令和６年度中に満たす"),"入力済","未入力"),"")</f>
        <v/>
      </c>
      <c r="BG178" s="1230" t="str">
        <f>IF(OR(T178="新加算Ⅴ（７）",T178="新加算Ⅴ（９）",T178="新加算Ⅴ（10）",T178="新加算Ⅴ（12）",T178="新加算Ⅴ（13）",T178="新加算Ⅴ（14）"),IF(OR(AO178="○",AO178="令和６年度中に満たす"),"入力済","未入力"),"")</f>
        <v/>
      </c>
      <c r="BH178" s="1331" t="str">
        <f t="shared" ref="BH178" si="448">IF(OR(T178="新加算Ⅰ",T178="新加算Ⅱ",T178="新加算Ⅲ",T178="新加算Ⅴ（１）",T178="新加算Ⅴ（３）",T178="新加算Ⅴ（８）"),IF(OR(AP178="○",AP178="令和６年度中に満たす"),"入力済","未入力"),"")</f>
        <v/>
      </c>
      <c r="BI178" s="1333" t="str">
        <f t="shared" ref="BI178" si="449">IF(OR(T178="新加算Ⅰ",T178="新加算Ⅱ",T178="新加算Ⅴ（１）",T178="新加算Ⅴ（２）",T178="新加算Ⅴ（３）",T178="新加算Ⅴ（４）",T178="新加算Ⅴ（５）",T178="新加算Ⅴ（６）",T178="新加算Ⅴ（７）",T178="新加算Ⅴ（９）",T178="新加算Ⅴ（10）",T178="新加算Ⅴ（12）"),1,"")</f>
        <v/>
      </c>
      <c r="BJ178" s="1311" t="str">
        <f>IF(OR(T178="新加算Ⅰ",T178="新加算Ⅴ（１）",T178="新加算Ⅴ（２）",T178="新加算Ⅴ（５）",T178="新加算Ⅴ（７）",T178="新加算Ⅴ（10）"),IF(AR178="","未入力","入力済"),"")</f>
        <v/>
      </c>
      <c r="BK178" s="453" t="str">
        <f>G178</f>
        <v/>
      </c>
    </row>
    <row r="179" spans="1:63" ht="15" customHeight="1">
      <c r="A179" s="1275"/>
      <c r="B179" s="1243"/>
      <c r="C179" s="1244"/>
      <c r="D179" s="1244"/>
      <c r="E179" s="1244"/>
      <c r="F179" s="1245"/>
      <c r="G179" s="1260"/>
      <c r="H179" s="1260"/>
      <c r="I179" s="1260"/>
      <c r="J179" s="1423"/>
      <c r="K179" s="1260"/>
      <c r="L179" s="1284"/>
      <c r="M179" s="1379" t="str">
        <f>IF('別紙様式2-2（４・５月分）'!P138="","",'別紙様式2-2（４・５月分）'!P138)</f>
        <v/>
      </c>
      <c r="N179" s="1400"/>
      <c r="O179" s="1406"/>
      <c r="P179" s="1407"/>
      <c r="Q179" s="1408"/>
      <c r="R179" s="1410"/>
      <c r="S179" s="1412"/>
      <c r="T179" s="1414"/>
      <c r="U179" s="1416"/>
      <c r="V179" s="1418"/>
      <c r="W179" s="1356"/>
      <c r="X179" s="1358"/>
      <c r="Y179" s="1356"/>
      <c r="Z179" s="1358"/>
      <c r="AA179" s="1356"/>
      <c r="AB179" s="1358"/>
      <c r="AC179" s="1356"/>
      <c r="AD179" s="1358"/>
      <c r="AE179" s="1358"/>
      <c r="AF179" s="1358"/>
      <c r="AG179" s="1360"/>
      <c r="AH179" s="1362"/>
      <c r="AI179" s="1364"/>
      <c r="AJ179" s="1366"/>
      <c r="AK179" s="1350"/>
      <c r="AL179" s="1354"/>
      <c r="AM179" s="1340"/>
      <c r="AN179" s="1346"/>
      <c r="AO179" s="1342"/>
      <c r="AP179" s="1342"/>
      <c r="AQ179" s="1344"/>
      <c r="AR179" s="1324"/>
      <c r="AS179" s="1310" t="str">
        <f t="shared" ref="AS179" si="450">IF(AU178="","",IF(AF178&gt;10,"！令和６年度の新加算の「算定対象月」が10か月を超えています。標準的な「算定対象月」は令和６年６月から令和７年３月です。",IF(OR(AA178&lt;&gt;7,AC178&lt;&gt;3),"！算定期間の終わりが令和７年３月になっていません。区分変更を行う場合は、別紙様式2-4に記入してください。","")))</f>
        <v/>
      </c>
      <c r="AT179" s="557"/>
      <c r="AU179" s="1311"/>
      <c r="AV179" s="1312" t="str">
        <f>IF('別紙様式2-2（４・５月分）'!N138="","",'別紙様式2-2（４・５月分）'!N138)</f>
        <v/>
      </c>
      <c r="AW179" s="1313"/>
      <c r="AX179" s="1314"/>
      <c r="AY179" s="1230"/>
      <c r="AZ179" s="1230"/>
      <c r="BA179" s="1230"/>
      <c r="BB179" s="1230"/>
      <c r="BC179" s="1230"/>
      <c r="BD179" s="1230"/>
      <c r="BE179" s="1230"/>
      <c r="BF179" s="1230"/>
      <c r="BG179" s="1230"/>
      <c r="BH179" s="1332"/>
      <c r="BI179" s="1334"/>
      <c r="BJ179" s="1311"/>
      <c r="BK179" s="453" t="str">
        <f>G178</f>
        <v/>
      </c>
    </row>
    <row r="180" spans="1:63" ht="15" customHeight="1">
      <c r="A180" s="1303"/>
      <c r="B180" s="1243"/>
      <c r="C180" s="1244"/>
      <c r="D180" s="1244"/>
      <c r="E180" s="1244"/>
      <c r="F180" s="1245"/>
      <c r="G180" s="1260"/>
      <c r="H180" s="1260"/>
      <c r="I180" s="1260"/>
      <c r="J180" s="1423"/>
      <c r="K180" s="1260"/>
      <c r="L180" s="1284"/>
      <c r="M180" s="1380"/>
      <c r="N180" s="1401"/>
      <c r="O180" s="1381" t="s">
        <v>2025</v>
      </c>
      <c r="P180" s="1383" t="str">
        <f>IFERROR(VLOOKUP('別紙様式2-2（４・５月分）'!AQ137,【参考】数式用!$AR$5:$AT$22,3,FALSE),"")</f>
        <v/>
      </c>
      <c r="Q180" s="1385" t="s">
        <v>2036</v>
      </c>
      <c r="R180" s="1387" t="str">
        <f>IFERROR(VLOOKUP(K178,【参考】数式用!$A$5:$AB$37,MATCH(P180,【参考】数式用!$B$4:$AB$4,0)+1,0),"")</f>
        <v/>
      </c>
      <c r="S180" s="1389" t="s">
        <v>161</v>
      </c>
      <c r="T180" s="1391"/>
      <c r="U180" s="1393" t="str">
        <f>IFERROR(VLOOKUP(K178,【参考】数式用!$A$5:$AB$37,MATCH(T180,【参考】数式用!$B$4:$AB$4,0)+1,0),"")</f>
        <v/>
      </c>
      <c r="V180" s="1395" t="s">
        <v>15</v>
      </c>
      <c r="W180" s="1397">
        <v>7</v>
      </c>
      <c r="X180" s="1371" t="s">
        <v>10</v>
      </c>
      <c r="Y180" s="1397">
        <v>4</v>
      </c>
      <c r="Z180" s="1371" t="s">
        <v>38</v>
      </c>
      <c r="AA180" s="1397">
        <v>8</v>
      </c>
      <c r="AB180" s="1371" t="s">
        <v>10</v>
      </c>
      <c r="AC180" s="1397">
        <v>3</v>
      </c>
      <c r="AD180" s="1371" t="s">
        <v>13</v>
      </c>
      <c r="AE180" s="1371" t="s">
        <v>20</v>
      </c>
      <c r="AF180" s="1371">
        <f>IF(W180&gt;=1,(AA180*12+AC180)-(W180*12+Y180)+1,"")</f>
        <v>12</v>
      </c>
      <c r="AG180" s="1367" t="s">
        <v>33</v>
      </c>
      <c r="AH180" s="1373" t="str">
        <f t="shared" ref="AH180" si="451">IFERROR(ROUNDDOWN(ROUND(L178*U180,0),0)*AF180,"")</f>
        <v/>
      </c>
      <c r="AI180" s="1375" t="str">
        <f t="shared" ref="AI180" si="452">IFERROR(ROUNDDOWN(ROUND((L178*(U180-AW178)),0),0)*AF180,"")</f>
        <v/>
      </c>
      <c r="AJ180" s="1377">
        <f>IFERROR(IF(OR(M178="",M179="",M181=""),0,ROUNDDOWN(ROUNDDOWN(ROUND(L178*VLOOKUP(K178,【参考】数式用!$A$5:$AB$37,MATCH("新加算Ⅳ",【参考】数式用!$B$4:$AB$4,0)+1,0),0),0)*AF180*0.5,0)),"")</f>
        <v>0</v>
      </c>
      <c r="AK180" s="1347" t="str">
        <f t="shared" ref="AK180" si="453">IF(T180&lt;&gt;"","新規に適用","")</f>
        <v/>
      </c>
      <c r="AL180" s="1351">
        <f>IFERROR(IF(OR(M181="ベア加算",M181=""),0, IF(OR(T178="新加算Ⅰ",T178="新加算Ⅱ",T178="新加算Ⅲ",T178="新加算Ⅳ"),0,ROUNDDOWN(ROUND(L178*VLOOKUP(K178,【参考】数式用!$A$5:$I$37,MATCH("ベア加算",【参考】数式用!$B$4:$I$4,0)+1,0),0),0)*AF180)),"")</f>
        <v>0</v>
      </c>
      <c r="AM180" s="1321" t="str">
        <f>IF(AND(T180&lt;&gt;"",AM178=""),"新規に適用",IF(AND(T180&lt;&gt;"",AM178&lt;&gt;""),"継続で適用",""))</f>
        <v/>
      </c>
      <c r="AN180" s="1321" t="str">
        <f>IF(AND(T180&lt;&gt;"",AN178=""),"新規に適用",IF(AND(T180&lt;&gt;"",AN178&lt;&gt;""),"継続で適用",""))</f>
        <v/>
      </c>
      <c r="AO180" s="1369"/>
      <c r="AP180" s="1321" t="str">
        <f>IF(AND(T180&lt;&gt;"",AP178=""),"新規に適用",IF(AND(T180&lt;&gt;"",AP178&lt;&gt;""),"継続で適用",""))</f>
        <v/>
      </c>
      <c r="AQ180" s="1325" t="str">
        <f t="shared" si="420"/>
        <v/>
      </c>
      <c r="AR180" s="1321" t="str">
        <f>IF(AND(T180&lt;&gt;"",AR178=""),"新規に適用",IF(AND(T180&lt;&gt;"",AR178&lt;&gt;""),"継続で適用",""))</f>
        <v/>
      </c>
      <c r="AS180" s="1310"/>
      <c r="AT180" s="557"/>
      <c r="AU180" s="1311" t="str">
        <f>IF(K178&lt;&gt;"","V列に色付け","")</f>
        <v/>
      </c>
      <c r="AV180" s="1312"/>
      <c r="AW180" s="1313"/>
      <c r="AX180" s="87"/>
      <c r="AY180" s="87"/>
      <c r="AZ180" s="87"/>
      <c r="BA180" s="87"/>
      <c r="BB180" s="87"/>
      <c r="BC180" s="87"/>
      <c r="BD180" s="87"/>
      <c r="BE180" s="87"/>
      <c r="BF180" s="87"/>
      <c r="BG180" s="87"/>
      <c r="BH180" s="87"/>
      <c r="BI180" s="87"/>
      <c r="BJ180" s="87"/>
      <c r="BK180" s="453" t="str">
        <f>G178</f>
        <v/>
      </c>
    </row>
    <row r="181" spans="1:63" ht="30" customHeight="1" thickBot="1">
      <c r="A181" s="1276"/>
      <c r="B181" s="1419"/>
      <c r="C181" s="1420"/>
      <c r="D181" s="1420"/>
      <c r="E181" s="1420"/>
      <c r="F181" s="1421"/>
      <c r="G181" s="1261"/>
      <c r="H181" s="1261"/>
      <c r="I181" s="1261"/>
      <c r="J181" s="1424"/>
      <c r="K181" s="1261"/>
      <c r="L181" s="1285"/>
      <c r="M181" s="556" t="str">
        <f>IF('別紙様式2-2（４・５月分）'!P139="","",'別紙様式2-2（４・５月分）'!P139)</f>
        <v/>
      </c>
      <c r="N181" s="1402"/>
      <c r="O181" s="1382"/>
      <c r="P181" s="1384"/>
      <c r="Q181" s="1386"/>
      <c r="R181" s="1388"/>
      <c r="S181" s="1390"/>
      <c r="T181" s="1392"/>
      <c r="U181" s="1394"/>
      <c r="V181" s="1396"/>
      <c r="W181" s="1398"/>
      <c r="X181" s="1372"/>
      <c r="Y181" s="1398"/>
      <c r="Z181" s="1372"/>
      <c r="AA181" s="1398"/>
      <c r="AB181" s="1372"/>
      <c r="AC181" s="1398"/>
      <c r="AD181" s="1372"/>
      <c r="AE181" s="1372"/>
      <c r="AF181" s="1372"/>
      <c r="AG181" s="1368"/>
      <c r="AH181" s="1374"/>
      <c r="AI181" s="1376"/>
      <c r="AJ181" s="1378"/>
      <c r="AK181" s="1348"/>
      <c r="AL181" s="1352"/>
      <c r="AM181" s="1322"/>
      <c r="AN181" s="1322"/>
      <c r="AO181" s="1370"/>
      <c r="AP181" s="1322"/>
      <c r="AQ181" s="1326"/>
      <c r="AR181" s="1322"/>
      <c r="AS181" s="491" t="str">
        <f t="shared" ref="AS181" si="454">IF(AU178="","",IF(OR(T178="",AND(M181="ベア加算なし",OR(T178="新加算Ⅰ",T178="新加算Ⅱ",T178="新加算Ⅲ",T178="新加算Ⅳ"),AM178=""),AND(OR(T178="新加算Ⅰ",T178="新加算Ⅱ",T178="新加算Ⅲ",T178="新加算Ⅳ",T178="新加算Ⅴ（１）",T178="新加算Ⅴ（２）",T178="新加算Ⅴ（３）",T178="新加算Ⅴ（４）",T178="新加算Ⅴ（５）",T178="新加算Ⅴ（６）",T178="新加算Ⅴ（８）",T178="新加算Ⅴ（11）"),AN178=""),AND(OR(T178="新加算Ⅴ（７）",T178="新加算Ⅴ（９）",T178="新加算Ⅴ（10）",T178="新加算Ⅴ（12）",T178="新加算Ⅴ（13）",T178="新加算Ⅴ（14）"),AO178=""),AND(OR(T178="新加算Ⅰ",T178="新加算Ⅱ",T178="新加算Ⅲ",T178="新加算Ⅴ（１）",T178="新加算Ⅴ（３）",T178="新加算Ⅴ（８）"),AP178=""),AND(OR(T178="新加算Ⅰ",T178="新加算Ⅱ",T178="新加算Ⅴ（１）",T178="新加算Ⅴ（２）",T178="新加算Ⅴ（３）",T178="新加算Ⅴ（４）",T178="新加算Ⅴ（５）",T178="新加算Ⅴ（６）",T178="新加算Ⅴ（７）",T178="新加算Ⅴ（９）",T178="新加算Ⅴ（10）",T178="新加算Ⅴ（12）"),AQ178=""),AND(OR(T178="新加算Ⅰ",T178="新加算Ⅴ（１）",T178="新加算Ⅴ（２）",T178="新加算Ⅴ（５）",T178="新加算Ⅴ（７）",T178="新加算Ⅴ（10）"),AR178="")),"！記入が必要な欄（ピンク色のセル）に空欄があります。空欄を埋めてください。",""))</f>
        <v/>
      </c>
      <c r="AT181" s="557"/>
      <c r="AU181" s="1311"/>
      <c r="AV181" s="558" t="str">
        <f>IF('別紙様式2-2（４・５月分）'!N139="","",'別紙様式2-2（４・５月分）'!N139)</f>
        <v/>
      </c>
      <c r="AW181" s="1313"/>
      <c r="AX181" s="87"/>
      <c r="AY181" s="87"/>
      <c r="AZ181" s="87"/>
      <c r="BA181" s="87"/>
      <c r="BB181" s="87"/>
      <c r="BC181" s="87"/>
      <c r="BD181" s="87"/>
      <c r="BE181" s="87"/>
      <c r="BF181" s="87"/>
      <c r="BG181" s="87"/>
      <c r="BH181" s="87"/>
      <c r="BI181" s="87"/>
      <c r="BJ181" s="87"/>
      <c r="BK181" s="453" t="str">
        <f>G178</f>
        <v/>
      </c>
    </row>
    <row r="182" spans="1:63" ht="30" customHeight="1">
      <c r="A182" s="1274">
        <v>43</v>
      </c>
      <c r="B182" s="1240" t="str">
        <f>IF(基本情報入力シート!C96="","",基本情報入力シート!C96)</f>
        <v/>
      </c>
      <c r="C182" s="1241"/>
      <c r="D182" s="1241"/>
      <c r="E182" s="1241"/>
      <c r="F182" s="1242"/>
      <c r="G182" s="1259" t="str">
        <f>IF(基本情報入力シート!M96="","",基本情報入力シート!M96)</f>
        <v/>
      </c>
      <c r="H182" s="1259" t="str">
        <f>IF(基本情報入力シート!R96="","",基本情報入力シート!R96)</f>
        <v/>
      </c>
      <c r="I182" s="1259" t="str">
        <f>IF(基本情報入力シート!W96="","",基本情報入力シート!W96)</f>
        <v/>
      </c>
      <c r="J182" s="1422" t="str">
        <f>IF(基本情報入力シート!X96="","",基本情報入力シート!X96)</f>
        <v/>
      </c>
      <c r="K182" s="1259" t="str">
        <f>IF(基本情報入力シート!Y96="","",基本情報入力シート!Y96)</f>
        <v/>
      </c>
      <c r="L182" s="1283" t="str">
        <f>IF(基本情報入力シート!AB96="","",基本情報入力シート!AB96)</f>
        <v/>
      </c>
      <c r="M182" s="553" t="str">
        <f>IF('別紙様式2-2（４・５月分）'!P140="","",'別紙様式2-2（４・５月分）'!P140)</f>
        <v/>
      </c>
      <c r="N182" s="1399" t="str">
        <f>IF(SUM('別紙様式2-2（４・５月分）'!Q140:Q142)=0,"",SUM('別紙様式2-2（４・５月分）'!Q140:Q142))</f>
        <v/>
      </c>
      <c r="O182" s="1403" t="str">
        <f>IFERROR(VLOOKUP('別紙様式2-2（４・５月分）'!AQ140,【参考】数式用!$AR$5:$AS$22,2,FALSE),"")</f>
        <v/>
      </c>
      <c r="P182" s="1404"/>
      <c r="Q182" s="1405"/>
      <c r="R182" s="1409" t="str">
        <f>IFERROR(VLOOKUP(K182,【参考】数式用!$A$5:$AB$37,MATCH(O182,【参考】数式用!$B$4:$AB$4,0)+1,0),"")</f>
        <v/>
      </c>
      <c r="S182" s="1411" t="s">
        <v>2021</v>
      </c>
      <c r="T182" s="1413"/>
      <c r="U182" s="1415" t="str">
        <f>IFERROR(VLOOKUP(K182,【参考】数式用!$A$5:$AB$37,MATCH(T182,【参考】数式用!$B$4:$AB$4,0)+1,0),"")</f>
        <v/>
      </c>
      <c r="V182" s="1417" t="s">
        <v>15</v>
      </c>
      <c r="W182" s="1355">
        <v>6</v>
      </c>
      <c r="X182" s="1357" t="s">
        <v>10</v>
      </c>
      <c r="Y182" s="1355">
        <v>6</v>
      </c>
      <c r="Z182" s="1357" t="s">
        <v>38</v>
      </c>
      <c r="AA182" s="1355">
        <v>7</v>
      </c>
      <c r="AB182" s="1357" t="s">
        <v>10</v>
      </c>
      <c r="AC182" s="1355">
        <v>3</v>
      </c>
      <c r="AD182" s="1357" t="s">
        <v>13</v>
      </c>
      <c r="AE182" s="1357" t="s">
        <v>20</v>
      </c>
      <c r="AF182" s="1357">
        <f>IF(W182&gt;=1,(AA182*12+AC182)-(W182*12+Y182)+1,"")</f>
        <v>10</v>
      </c>
      <c r="AG182" s="1359" t="s">
        <v>33</v>
      </c>
      <c r="AH182" s="1361" t="str">
        <f t="shared" ref="AH182" si="455">IFERROR(ROUNDDOWN(ROUND(L182*U182,0),0)*AF182,"")</f>
        <v/>
      </c>
      <c r="AI182" s="1363" t="str">
        <f t="shared" ref="AI182" si="456">IFERROR(ROUNDDOWN(ROUND((L182*(U182-AW182)),0),0)*AF182,"")</f>
        <v/>
      </c>
      <c r="AJ182" s="1365">
        <f>IFERROR(IF(OR(M182="",M183="",M185=""),0,ROUNDDOWN(ROUNDDOWN(ROUND(L182*VLOOKUP(K182,【参考】数式用!$A$5:$AB$37,MATCH("新加算Ⅳ",【参考】数式用!$B$4:$AB$4,0)+1,0),0),0)*AF182*0.5,0)),"")</f>
        <v>0</v>
      </c>
      <c r="AK182" s="1349"/>
      <c r="AL182" s="1353">
        <f>IFERROR(IF(OR(M185="ベア加算",M185=""),0, IF(OR(T182="新加算Ⅰ",T182="新加算Ⅱ",T182="新加算Ⅲ",T182="新加算Ⅳ"),ROUNDDOWN(ROUND(L182*VLOOKUP(K182,【参考】数式用!$A$5:$I$37,MATCH("ベア加算",【参考】数式用!$B$4:$I$4,0)+1,0),0),0)*AF182,0)),"")</f>
        <v>0</v>
      </c>
      <c r="AM182" s="1339"/>
      <c r="AN182" s="1345"/>
      <c r="AO182" s="1341"/>
      <c r="AP182" s="1341"/>
      <c r="AQ182" s="1343"/>
      <c r="AR182" s="1323"/>
      <c r="AS182" s="466" t="str">
        <f t="shared" ref="AS182" si="457">IF(AU182="","",IF(U182&lt;N182,"！加算の要件上は問題ありませんが、令和６年４・５月と比較して令和６年６月に加算率が下がる計画になっています。",""))</f>
        <v/>
      </c>
      <c r="AT182" s="557"/>
      <c r="AU182" s="1311" t="str">
        <f>IF(K182&lt;&gt;"","V列に色付け","")</f>
        <v/>
      </c>
      <c r="AV182" s="558" t="str">
        <f>IF('別紙様式2-2（４・５月分）'!N140="","",'別紙様式2-2（４・５月分）'!N140)</f>
        <v/>
      </c>
      <c r="AW182" s="1313" t="str">
        <f>IF(SUM('別紙様式2-2（４・５月分）'!O140:O142)=0,"",SUM('別紙様式2-2（４・５月分）'!O140:O142))</f>
        <v/>
      </c>
      <c r="AX182" s="1314" t="str">
        <f>IFERROR(VLOOKUP(K182,【参考】数式用!$AH$2:$AI$34,2,FALSE),"")</f>
        <v/>
      </c>
      <c r="AY182" s="1230" t="s">
        <v>1959</v>
      </c>
      <c r="AZ182" s="1230" t="s">
        <v>1960</v>
      </c>
      <c r="BA182" s="1230" t="s">
        <v>1961</v>
      </c>
      <c r="BB182" s="1230" t="s">
        <v>1962</v>
      </c>
      <c r="BC182" s="1230" t="str">
        <f>IF(AND(O182&lt;&gt;"新加算Ⅰ",O182&lt;&gt;"新加算Ⅱ",O182&lt;&gt;"新加算Ⅲ",O182&lt;&gt;"新加算Ⅳ"),O182,IF(P184&lt;&gt;"",P184,""))</f>
        <v/>
      </c>
      <c r="BD182" s="1230"/>
      <c r="BE182" s="1230" t="str">
        <f t="shared" ref="BE182" si="458">IF(AL182&lt;&gt;0,IF(AM182="○","入力済","未入力"),"")</f>
        <v/>
      </c>
      <c r="BF182" s="1230" t="str">
        <f>IF(OR(T182="新加算Ⅰ",T182="新加算Ⅱ",T182="新加算Ⅲ",T182="新加算Ⅳ",T182="新加算Ⅴ（１）",T182="新加算Ⅴ（２）",T182="新加算Ⅴ（３）",T182="新加算ⅠⅤ（４）",T182="新加算Ⅴ（５）",T182="新加算Ⅴ（６）",T182="新加算Ⅴ（８）",T182="新加算Ⅴ（11）"),IF(OR(AN182="○",AN182="令和６年度中に満たす"),"入力済","未入力"),"")</f>
        <v/>
      </c>
      <c r="BG182" s="1230" t="str">
        <f>IF(OR(T182="新加算Ⅴ（７）",T182="新加算Ⅴ（９）",T182="新加算Ⅴ（10）",T182="新加算Ⅴ（12）",T182="新加算Ⅴ（13）",T182="新加算Ⅴ（14）"),IF(OR(AO182="○",AO182="令和６年度中に満たす"),"入力済","未入力"),"")</f>
        <v/>
      </c>
      <c r="BH182" s="1331" t="str">
        <f t="shared" ref="BH182" si="459">IF(OR(T182="新加算Ⅰ",T182="新加算Ⅱ",T182="新加算Ⅲ",T182="新加算Ⅴ（１）",T182="新加算Ⅴ（３）",T182="新加算Ⅴ（８）"),IF(OR(AP182="○",AP182="令和６年度中に満たす"),"入力済","未入力"),"")</f>
        <v/>
      </c>
      <c r="BI182" s="1333" t="str">
        <f t="shared" ref="BI182" si="460">IF(OR(T182="新加算Ⅰ",T182="新加算Ⅱ",T182="新加算Ⅴ（１）",T182="新加算Ⅴ（２）",T182="新加算Ⅴ（３）",T182="新加算Ⅴ（４）",T182="新加算Ⅴ（５）",T182="新加算Ⅴ（６）",T182="新加算Ⅴ（７）",T182="新加算Ⅴ（９）",T182="新加算Ⅴ（10）",T182="新加算Ⅴ（12）"),1,"")</f>
        <v/>
      </c>
      <c r="BJ182" s="1311" t="str">
        <f>IF(OR(T182="新加算Ⅰ",T182="新加算Ⅴ（１）",T182="新加算Ⅴ（２）",T182="新加算Ⅴ（５）",T182="新加算Ⅴ（７）",T182="新加算Ⅴ（10）"),IF(AR182="","未入力","入力済"),"")</f>
        <v/>
      </c>
      <c r="BK182" s="453" t="str">
        <f>G182</f>
        <v/>
      </c>
    </row>
    <row r="183" spans="1:63" ht="15" customHeight="1">
      <c r="A183" s="1275"/>
      <c r="B183" s="1243"/>
      <c r="C183" s="1244"/>
      <c r="D183" s="1244"/>
      <c r="E183" s="1244"/>
      <c r="F183" s="1245"/>
      <c r="G183" s="1260"/>
      <c r="H183" s="1260"/>
      <c r="I183" s="1260"/>
      <c r="J183" s="1423"/>
      <c r="K183" s="1260"/>
      <c r="L183" s="1284"/>
      <c r="M183" s="1379" t="str">
        <f>IF('別紙様式2-2（４・５月分）'!P141="","",'別紙様式2-2（４・５月分）'!P141)</f>
        <v/>
      </c>
      <c r="N183" s="1400"/>
      <c r="O183" s="1406"/>
      <c r="P183" s="1407"/>
      <c r="Q183" s="1408"/>
      <c r="R183" s="1410"/>
      <c r="S183" s="1412"/>
      <c r="T183" s="1414"/>
      <c r="U183" s="1416"/>
      <c r="V183" s="1418"/>
      <c r="W183" s="1356"/>
      <c r="X183" s="1358"/>
      <c r="Y183" s="1356"/>
      <c r="Z183" s="1358"/>
      <c r="AA183" s="1356"/>
      <c r="AB183" s="1358"/>
      <c r="AC183" s="1356"/>
      <c r="AD183" s="1358"/>
      <c r="AE183" s="1358"/>
      <c r="AF183" s="1358"/>
      <c r="AG183" s="1360"/>
      <c r="AH183" s="1362"/>
      <c r="AI183" s="1364"/>
      <c r="AJ183" s="1366"/>
      <c r="AK183" s="1350"/>
      <c r="AL183" s="1354"/>
      <c r="AM183" s="1340"/>
      <c r="AN183" s="1346"/>
      <c r="AO183" s="1342"/>
      <c r="AP183" s="1342"/>
      <c r="AQ183" s="1344"/>
      <c r="AR183" s="1324"/>
      <c r="AS183" s="1310" t="str">
        <f t="shared" ref="AS183" si="461">IF(AU182="","",IF(AF182&gt;10,"！令和６年度の新加算の「算定対象月」が10か月を超えています。標準的な「算定対象月」は令和６年６月から令和７年３月です。",IF(OR(AA182&lt;&gt;7,AC182&lt;&gt;3),"！算定期間の終わりが令和７年３月になっていません。区分変更を行う場合は、別紙様式2-4に記入してください。","")))</f>
        <v/>
      </c>
      <c r="AT183" s="557"/>
      <c r="AU183" s="1311"/>
      <c r="AV183" s="1312" t="str">
        <f>IF('別紙様式2-2（４・５月分）'!N141="","",'別紙様式2-2（４・５月分）'!N141)</f>
        <v/>
      </c>
      <c r="AW183" s="1313"/>
      <c r="AX183" s="1314"/>
      <c r="AY183" s="1230"/>
      <c r="AZ183" s="1230"/>
      <c r="BA183" s="1230"/>
      <c r="BB183" s="1230"/>
      <c r="BC183" s="1230"/>
      <c r="BD183" s="1230"/>
      <c r="BE183" s="1230"/>
      <c r="BF183" s="1230"/>
      <c r="BG183" s="1230"/>
      <c r="BH183" s="1332"/>
      <c r="BI183" s="1334"/>
      <c r="BJ183" s="1311"/>
      <c r="BK183" s="453" t="str">
        <f>G182</f>
        <v/>
      </c>
    </row>
    <row r="184" spans="1:63" ht="15" customHeight="1">
      <c r="A184" s="1303"/>
      <c r="B184" s="1243"/>
      <c r="C184" s="1244"/>
      <c r="D184" s="1244"/>
      <c r="E184" s="1244"/>
      <c r="F184" s="1245"/>
      <c r="G184" s="1260"/>
      <c r="H184" s="1260"/>
      <c r="I184" s="1260"/>
      <c r="J184" s="1423"/>
      <c r="K184" s="1260"/>
      <c r="L184" s="1284"/>
      <c r="M184" s="1380"/>
      <c r="N184" s="1401"/>
      <c r="O184" s="1381" t="s">
        <v>2025</v>
      </c>
      <c r="P184" s="1383" t="str">
        <f>IFERROR(VLOOKUP('別紙様式2-2（４・５月分）'!AQ140,【参考】数式用!$AR$5:$AT$22,3,FALSE),"")</f>
        <v/>
      </c>
      <c r="Q184" s="1385" t="s">
        <v>2036</v>
      </c>
      <c r="R184" s="1387" t="str">
        <f>IFERROR(VLOOKUP(K182,【参考】数式用!$A$5:$AB$37,MATCH(P184,【参考】数式用!$B$4:$AB$4,0)+1,0),"")</f>
        <v/>
      </c>
      <c r="S184" s="1389" t="s">
        <v>161</v>
      </c>
      <c r="T184" s="1391"/>
      <c r="U184" s="1393" t="str">
        <f>IFERROR(VLOOKUP(K182,【参考】数式用!$A$5:$AB$37,MATCH(T184,【参考】数式用!$B$4:$AB$4,0)+1,0),"")</f>
        <v/>
      </c>
      <c r="V184" s="1395" t="s">
        <v>15</v>
      </c>
      <c r="W184" s="1397">
        <v>7</v>
      </c>
      <c r="X184" s="1371" t="s">
        <v>10</v>
      </c>
      <c r="Y184" s="1397">
        <v>4</v>
      </c>
      <c r="Z184" s="1371" t="s">
        <v>38</v>
      </c>
      <c r="AA184" s="1397">
        <v>8</v>
      </c>
      <c r="AB184" s="1371" t="s">
        <v>10</v>
      </c>
      <c r="AC184" s="1397">
        <v>3</v>
      </c>
      <c r="AD184" s="1371" t="s">
        <v>13</v>
      </c>
      <c r="AE184" s="1371" t="s">
        <v>20</v>
      </c>
      <c r="AF184" s="1371">
        <f>IF(W184&gt;=1,(AA184*12+AC184)-(W184*12+Y184)+1,"")</f>
        <v>12</v>
      </c>
      <c r="AG184" s="1367" t="s">
        <v>33</v>
      </c>
      <c r="AH184" s="1373" t="str">
        <f t="shared" ref="AH184" si="462">IFERROR(ROUNDDOWN(ROUND(L182*U184,0),0)*AF184,"")</f>
        <v/>
      </c>
      <c r="AI184" s="1375" t="str">
        <f t="shared" ref="AI184" si="463">IFERROR(ROUNDDOWN(ROUND((L182*(U184-AW182)),0),0)*AF184,"")</f>
        <v/>
      </c>
      <c r="AJ184" s="1377">
        <f>IFERROR(IF(OR(M182="",M183="",M185=""),0,ROUNDDOWN(ROUNDDOWN(ROUND(L182*VLOOKUP(K182,【参考】数式用!$A$5:$AB$37,MATCH("新加算Ⅳ",【参考】数式用!$B$4:$AB$4,0)+1,0),0),0)*AF184*0.5,0)),"")</f>
        <v>0</v>
      </c>
      <c r="AK184" s="1347" t="str">
        <f t="shared" ref="AK184" si="464">IF(T184&lt;&gt;"","新規に適用","")</f>
        <v/>
      </c>
      <c r="AL184" s="1351">
        <f>IFERROR(IF(OR(M185="ベア加算",M185=""),0, IF(OR(T182="新加算Ⅰ",T182="新加算Ⅱ",T182="新加算Ⅲ",T182="新加算Ⅳ"),0,ROUNDDOWN(ROUND(L182*VLOOKUP(K182,【参考】数式用!$A$5:$I$37,MATCH("ベア加算",【参考】数式用!$B$4:$I$4,0)+1,0),0),0)*AF184)),"")</f>
        <v>0</v>
      </c>
      <c r="AM184" s="1321" t="str">
        <f>IF(AND(T184&lt;&gt;"",AM182=""),"新規に適用",IF(AND(T184&lt;&gt;"",AM182&lt;&gt;""),"継続で適用",""))</f>
        <v/>
      </c>
      <c r="AN184" s="1321" t="str">
        <f>IF(AND(T184&lt;&gt;"",AN182=""),"新規に適用",IF(AND(T184&lt;&gt;"",AN182&lt;&gt;""),"継続で適用",""))</f>
        <v/>
      </c>
      <c r="AO184" s="1369"/>
      <c r="AP184" s="1321" t="str">
        <f>IF(AND(T184&lt;&gt;"",AP182=""),"新規に適用",IF(AND(T184&lt;&gt;"",AP182&lt;&gt;""),"継続で適用",""))</f>
        <v/>
      </c>
      <c r="AQ184" s="1325" t="str">
        <f t="shared" si="420"/>
        <v/>
      </c>
      <c r="AR184" s="1321" t="str">
        <f>IF(AND(T184&lt;&gt;"",AR182=""),"新規に適用",IF(AND(T184&lt;&gt;"",AR182&lt;&gt;""),"継続で適用",""))</f>
        <v/>
      </c>
      <c r="AS184" s="1310"/>
      <c r="AT184" s="557"/>
      <c r="AU184" s="1311" t="str">
        <f>IF(K182&lt;&gt;"","V列に色付け","")</f>
        <v/>
      </c>
      <c r="AV184" s="1312"/>
      <c r="AW184" s="1313"/>
      <c r="AX184" s="87"/>
      <c r="AY184" s="87"/>
      <c r="AZ184" s="87"/>
      <c r="BA184" s="87"/>
      <c r="BB184" s="87"/>
      <c r="BC184" s="87"/>
      <c r="BD184" s="87"/>
      <c r="BE184" s="87"/>
      <c r="BF184" s="87"/>
      <c r="BG184" s="87"/>
      <c r="BH184" s="87"/>
      <c r="BI184" s="87"/>
      <c r="BJ184" s="87"/>
      <c r="BK184" s="453" t="str">
        <f>G182</f>
        <v/>
      </c>
    </row>
    <row r="185" spans="1:63" ht="30" customHeight="1" thickBot="1">
      <c r="A185" s="1276"/>
      <c r="B185" s="1419"/>
      <c r="C185" s="1420"/>
      <c r="D185" s="1420"/>
      <c r="E185" s="1420"/>
      <c r="F185" s="1421"/>
      <c r="G185" s="1261"/>
      <c r="H185" s="1261"/>
      <c r="I185" s="1261"/>
      <c r="J185" s="1424"/>
      <c r="K185" s="1261"/>
      <c r="L185" s="1285"/>
      <c r="M185" s="556" t="str">
        <f>IF('別紙様式2-2（４・５月分）'!P142="","",'別紙様式2-2（４・５月分）'!P142)</f>
        <v/>
      </c>
      <c r="N185" s="1402"/>
      <c r="O185" s="1382"/>
      <c r="P185" s="1384"/>
      <c r="Q185" s="1386"/>
      <c r="R185" s="1388"/>
      <c r="S185" s="1390"/>
      <c r="T185" s="1392"/>
      <c r="U185" s="1394"/>
      <c r="V185" s="1396"/>
      <c r="W185" s="1398"/>
      <c r="X185" s="1372"/>
      <c r="Y185" s="1398"/>
      <c r="Z185" s="1372"/>
      <c r="AA185" s="1398"/>
      <c r="AB185" s="1372"/>
      <c r="AC185" s="1398"/>
      <c r="AD185" s="1372"/>
      <c r="AE185" s="1372"/>
      <c r="AF185" s="1372"/>
      <c r="AG185" s="1368"/>
      <c r="AH185" s="1374"/>
      <c r="AI185" s="1376"/>
      <c r="AJ185" s="1378"/>
      <c r="AK185" s="1348"/>
      <c r="AL185" s="1352"/>
      <c r="AM185" s="1322"/>
      <c r="AN185" s="1322"/>
      <c r="AO185" s="1370"/>
      <c r="AP185" s="1322"/>
      <c r="AQ185" s="1326"/>
      <c r="AR185" s="1322"/>
      <c r="AS185" s="491" t="str">
        <f t="shared" ref="AS185" si="465">IF(AU182="","",IF(OR(T182="",AND(M185="ベア加算なし",OR(T182="新加算Ⅰ",T182="新加算Ⅱ",T182="新加算Ⅲ",T182="新加算Ⅳ"),AM182=""),AND(OR(T182="新加算Ⅰ",T182="新加算Ⅱ",T182="新加算Ⅲ",T182="新加算Ⅳ",T182="新加算Ⅴ（１）",T182="新加算Ⅴ（２）",T182="新加算Ⅴ（３）",T182="新加算Ⅴ（４）",T182="新加算Ⅴ（５）",T182="新加算Ⅴ（６）",T182="新加算Ⅴ（８）",T182="新加算Ⅴ（11）"),AN182=""),AND(OR(T182="新加算Ⅴ（７）",T182="新加算Ⅴ（９）",T182="新加算Ⅴ（10）",T182="新加算Ⅴ（12）",T182="新加算Ⅴ（13）",T182="新加算Ⅴ（14）"),AO182=""),AND(OR(T182="新加算Ⅰ",T182="新加算Ⅱ",T182="新加算Ⅲ",T182="新加算Ⅴ（１）",T182="新加算Ⅴ（３）",T182="新加算Ⅴ（８）"),AP182=""),AND(OR(T182="新加算Ⅰ",T182="新加算Ⅱ",T182="新加算Ⅴ（１）",T182="新加算Ⅴ（２）",T182="新加算Ⅴ（３）",T182="新加算Ⅴ（４）",T182="新加算Ⅴ（５）",T182="新加算Ⅴ（６）",T182="新加算Ⅴ（７）",T182="新加算Ⅴ（９）",T182="新加算Ⅴ（10）",T182="新加算Ⅴ（12）"),AQ182=""),AND(OR(T182="新加算Ⅰ",T182="新加算Ⅴ（１）",T182="新加算Ⅴ（２）",T182="新加算Ⅴ（５）",T182="新加算Ⅴ（７）",T182="新加算Ⅴ（10）"),AR182="")),"！記入が必要な欄（ピンク色のセル）に空欄があります。空欄を埋めてください。",""))</f>
        <v/>
      </c>
      <c r="AT185" s="557"/>
      <c r="AU185" s="1311"/>
      <c r="AV185" s="558" t="str">
        <f>IF('別紙様式2-2（４・５月分）'!N142="","",'別紙様式2-2（４・５月分）'!N142)</f>
        <v/>
      </c>
      <c r="AW185" s="1313"/>
      <c r="AX185" s="87"/>
      <c r="AY185" s="87"/>
      <c r="AZ185" s="87"/>
      <c r="BA185" s="87"/>
      <c r="BB185" s="87"/>
      <c r="BC185" s="87"/>
      <c r="BD185" s="87"/>
      <c r="BE185" s="87"/>
      <c r="BF185" s="87"/>
      <c r="BG185" s="87"/>
      <c r="BH185" s="87"/>
      <c r="BI185" s="87"/>
      <c r="BJ185" s="87"/>
      <c r="BK185" s="453" t="str">
        <f>G182</f>
        <v/>
      </c>
    </row>
    <row r="186" spans="1:63" ht="30" customHeight="1">
      <c r="A186" s="1301">
        <v>44</v>
      </c>
      <c r="B186" s="1243" t="str">
        <f>IF(基本情報入力シート!C97="","",基本情報入力シート!C97)</f>
        <v/>
      </c>
      <c r="C186" s="1244"/>
      <c r="D186" s="1244"/>
      <c r="E186" s="1244"/>
      <c r="F186" s="1245"/>
      <c r="G186" s="1260" t="str">
        <f>IF(基本情報入力シート!M97="","",基本情報入力シート!M97)</f>
        <v/>
      </c>
      <c r="H186" s="1260" t="str">
        <f>IF(基本情報入力シート!R97="","",基本情報入力シート!R97)</f>
        <v/>
      </c>
      <c r="I186" s="1260" t="str">
        <f>IF(基本情報入力シート!W97="","",基本情報入力シート!W97)</f>
        <v/>
      </c>
      <c r="J186" s="1423" t="str">
        <f>IF(基本情報入力シート!X97="","",基本情報入力シート!X97)</f>
        <v/>
      </c>
      <c r="K186" s="1260" t="str">
        <f>IF(基本情報入力シート!Y97="","",基本情報入力シート!Y97)</f>
        <v/>
      </c>
      <c r="L186" s="1284" t="str">
        <f>IF(基本情報入力シート!AB97="","",基本情報入力シート!AB97)</f>
        <v/>
      </c>
      <c r="M186" s="553" t="str">
        <f>IF('別紙様式2-2（４・５月分）'!P143="","",'別紙様式2-2（４・５月分）'!P143)</f>
        <v/>
      </c>
      <c r="N186" s="1399" t="str">
        <f>IF(SUM('別紙様式2-2（４・５月分）'!Q143:Q145)=0,"",SUM('別紙様式2-2（４・５月分）'!Q143:Q145))</f>
        <v/>
      </c>
      <c r="O186" s="1403" t="str">
        <f>IFERROR(VLOOKUP('別紙様式2-2（４・５月分）'!AQ143,【参考】数式用!$AR$5:$AS$22,2,FALSE),"")</f>
        <v/>
      </c>
      <c r="P186" s="1404"/>
      <c r="Q186" s="1405"/>
      <c r="R186" s="1409" t="str">
        <f>IFERROR(VLOOKUP(K186,【参考】数式用!$A$5:$AB$37,MATCH(O186,【参考】数式用!$B$4:$AB$4,0)+1,0),"")</f>
        <v/>
      </c>
      <c r="S186" s="1411" t="s">
        <v>2021</v>
      </c>
      <c r="T186" s="1413"/>
      <c r="U186" s="1415" t="str">
        <f>IFERROR(VLOOKUP(K186,【参考】数式用!$A$5:$AB$37,MATCH(T186,【参考】数式用!$B$4:$AB$4,0)+1,0),"")</f>
        <v/>
      </c>
      <c r="V186" s="1417" t="s">
        <v>15</v>
      </c>
      <c r="W186" s="1355">
        <v>6</v>
      </c>
      <c r="X186" s="1357" t="s">
        <v>10</v>
      </c>
      <c r="Y186" s="1355">
        <v>6</v>
      </c>
      <c r="Z186" s="1357" t="s">
        <v>38</v>
      </c>
      <c r="AA186" s="1355">
        <v>7</v>
      </c>
      <c r="AB186" s="1357" t="s">
        <v>10</v>
      </c>
      <c r="AC186" s="1355">
        <v>3</v>
      </c>
      <c r="AD186" s="1357" t="s">
        <v>13</v>
      </c>
      <c r="AE186" s="1357" t="s">
        <v>20</v>
      </c>
      <c r="AF186" s="1357">
        <f>IF(W186&gt;=1,(AA186*12+AC186)-(W186*12+Y186)+1,"")</f>
        <v>10</v>
      </c>
      <c r="AG186" s="1359" t="s">
        <v>33</v>
      </c>
      <c r="AH186" s="1361" t="str">
        <f t="shared" ref="AH186" si="466">IFERROR(ROUNDDOWN(ROUND(L186*U186,0),0)*AF186,"")</f>
        <v/>
      </c>
      <c r="AI186" s="1363" t="str">
        <f t="shared" ref="AI186" si="467">IFERROR(ROUNDDOWN(ROUND((L186*(U186-AW186)),0),0)*AF186,"")</f>
        <v/>
      </c>
      <c r="AJ186" s="1365">
        <f>IFERROR(IF(OR(M186="",M187="",M189=""),0,ROUNDDOWN(ROUNDDOWN(ROUND(L186*VLOOKUP(K186,【参考】数式用!$A$5:$AB$37,MATCH("新加算Ⅳ",【参考】数式用!$B$4:$AB$4,0)+1,0),0),0)*AF186*0.5,0)),"")</f>
        <v>0</v>
      </c>
      <c r="AK186" s="1349"/>
      <c r="AL186" s="1353">
        <f>IFERROR(IF(OR(M189="ベア加算",M189=""),0, IF(OR(T186="新加算Ⅰ",T186="新加算Ⅱ",T186="新加算Ⅲ",T186="新加算Ⅳ"),ROUNDDOWN(ROUND(L186*VLOOKUP(K186,【参考】数式用!$A$5:$I$37,MATCH("ベア加算",【参考】数式用!$B$4:$I$4,0)+1,0),0),0)*AF186,0)),"")</f>
        <v>0</v>
      </c>
      <c r="AM186" s="1339"/>
      <c r="AN186" s="1345"/>
      <c r="AO186" s="1341"/>
      <c r="AP186" s="1341"/>
      <c r="AQ186" s="1343"/>
      <c r="AR186" s="1323"/>
      <c r="AS186" s="466" t="str">
        <f t="shared" ref="AS186" si="468">IF(AU186="","",IF(U186&lt;N186,"！加算の要件上は問題ありませんが、令和６年４・５月と比較して令和６年６月に加算率が下がる計画になっています。",""))</f>
        <v/>
      </c>
      <c r="AT186" s="557"/>
      <c r="AU186" s="1311" t="str">
        <f>IF(K186&lt;&gt;"","V列に色付け","")</f>
        <v/>
      </c>
      <c r="AV186" s="558" t="str">
        <f>IF('別紙様式2-2（４・５月分）'!N143="","",'別紙様式2-2（４・５月分）'!N143)</f>
        <v/>
      </c>
      <c r="AW186" s="1313" t="str">
        <f>IF(SUM('別紙様式2-2（４・５月分）'!O143:O145)=0,"",SUM('別紙様式2-2（４・５月分）'!O143:O145))</f>
        <v/>
      </c>
      <c r="AX186" s="1314" t="str">
        <f>IFERROR(VLOOKUP(K186,【参考】数式用!$AH$2:$AI$34,2,FALSE),"")</f>
        <v/>
      </c>
      <c r="AY186" s="1230" t="s">
        <v>1959</v>
      </c>
      <c r="AZ186" s="1230" t="s">
        <v>1960</v>
      </c>
      <c r="BA186" s="1230" t="s">
        <v>1961</v>
      </c>
      <c r="BB186" s="1230" t="s">
        <v>1962</v>
      </c>
      <c r="BC186" s="1230" t="str">
        <f>IF(AND(O186&lt;&gt;"新加算Ⅰ",O186&lt;&gt;"新加算Ⅱ",O186&lt;&gt;"新加算Ⅲ",O186&lt;&gt;"新加算Ⅳ"),O186,IF(P188&lt;&gt;"",P188,""))</f>
        <v/>
      </c>
      <c r="BD186" s="1230"/>
      <c r="BE186" s="1230" t="str">
        <f t="shared" ref="BE186" si="469">IF(AL186&lt;&gt;0,IF(AM186="○","入力済","未入力"),"")</f>
        <v/>
      </c>
      <c r="BF186" s="1230" t="str">
        <f>IF(OR(T186="新加算Ⅰ",T186="新加算Ⅱ",T186="新加算Ⅲ",T186="新加算Ⅳ",T186="新加算Ⅴ（１）",T186="新加算Ⅴ（２）",T186="新加算Ⅴ（３）",T186="新加算ⅠⅤ（４）",T186="新加算Ⅴ（５）",T186="新加算Ⅴ（６）",T186="新加算Ⅴ（８）",T186="新加算Ⅴ（11）"),IF(OR(AN186="○",AN186="令和６年度中に満たす"),"入力済","未入力"),"")</f>
        <v/>
      </c>
      <c r="BG186" s="1230" t="str">
        <f>IF(OR(T186="新加算Ⅴ（７）",T186="新加算Ⅴ（９）",T186="新加算Ⅴ（10）",T186="新加算Ⅴ（12）",T186="新加算Ⅴ（13）",T186="新加算Ⅴ（14）"),IF(OR(AO186="○",AO186="令和６年度中に満たす"),"入力済","未入力"),"")</f>
        <v/>
      </c>
      <c r="BH186" s="1331" t="str">
        <f t="shared" ref="BH186" si="470">IF(OR(T186="新加算Ⅰ",T186="新加算Ⅱ",T186="新加算Ⅲ",T186="新加算Ⅴ（１）",T186="新加算Ⅴ（３）",T186="新加算Ⅴ（８）"),IF(OR(AP186="○",AP186="令和６年度中に満たす"),"入力済","未入力"),"")</f>
        <v/>
      </c>
      <c r="BI186" s="1333" t="str">
        <f t="shared" ref="BI186" si="471">IF(OR(T186="新加算Ⅰ",T186="新加算Ⅱ",T186="新加算Ⅴ（１）",T186="新加算Ⅴ（２）",T186="新加算Ⅴ（３）",T186="新加算Ⅴ（４）",T186="新加算Ⅴ（５）",T186="新加算Ⅴ（６）",T186="新加算Ⅴ（７）",T186="新加算Ⅴ（９）",T186="新加算Ⅴ（10）",T186="新加算Ⅴ（12）"),1,"")</f>
        <v/>
      </c>
      <c r="BJ186" s="1311" t="str">
        <f>IF(OR(T186="新加算Ⅰ",T186="新加算Ⅴ（１）",T186="新加算Ⅴ（２）",T186="新加算Ⅴ（５）",T186="新加算Ⅴ（７）",T186="新加算Ⅴ（10）"),IF(AR186="","未入力","入力済"),"")</f>
        <v/>
      </c>
      <c r="BK186" s="453" t="str">
        <f>G186</f>
        <v/>
      </c>
    </row>
    <row r="187" spans="1:63" ht="15" customHeight="1">
      <c r="A187" s="1275"/>
      <c r="B187" s="1243"/>
      <c r="C187" s="1244"/>
      <c r="D187" s="1244"/>
      <c r="E187" s="1244"/>
      <c r="F187" s="1245"/>
      <c r="G187" s="1260"/>
      <c r="H187" s="1260"/>
      <c r="I187" s="1260"/>
      <c r="J187" s="1423"/>
      <c r="K187" s="1260"/>
      <c r="L187" s="1284"/>
      <c r="M187" s="1379" t="str">
        <f>IF('別紙様式2-2（４・５月分）'!P144="","",'別紙様式2-2（４・５月分）'!P144)</f>
        <v/>
      </c>
      <c r="N187" s="1400"/>
      <c r="O187" s="1406"/>
      <c r="P187" s="1407"/>
      <c r="Q187" s="1408"/>
      <c r="R187" s="1410"/>
      <c r="S187" s="1412"/>
      <c r="T187" s="1414"/>
      <c r="U187" s="1416"/>
      <c r="V187" s="1418"/>
      <c r="W187" s="1356"/>
      <c r="X187" s="1358"/>
      <c r="Y187" s="1356"/>
      <c r="Z187" s="1358"/>
      <c r="AA187" s="1356"/>
      <c r="AB187" s="1358"/>
      <c r="AC187" s="1356"/>
      <c r="AD187" s="1358"/>
      <c r="AE187" s="1358"/>
      <c r="AF187" s="1358"/>
      <c r="AG187" s="1360"/>
      <c r="AH187" s="1362"/>
      <c r="AI187" s="1364"/>
      <c r="AJ187" s="1366"/>
      <c r="AK187" s="1350"/>
      <c r="AL187" s="1354"/>
      <c r="AM187" s="1340"/>
      <c r="AN187" s="1346"/>
      <c r="AO187" s="1342"/>
      <c r="AP187" s="1342"/>
      <c r="AQ187" s="1344"/>
      <c r="AR187" s="1324"/>
      <c r="AS187" s="1310" t="str">
        <f t="shared" ref="AS187" si="472">IF(AU186="","",IF(AF186&gt;10,"！令和６年度の新加算の「算定対象月」が10か月を超えています。標準的な「算定対象月」は令和６年６月から令和７年３月です。",IF(OR(AA186&lt;&gt;7,AC186&lt;&gt;3),"！算定期間の終わりが令和７年３月になっていません。区分変更を行う場合は、別紙様式2-4に記入してください。","")))</f>
        <v/>
      </c>
      <c r="AT187" s="557"/>
      <c r="AU187" s="1311"/>
      <c r="AV187" s="1312" t="str">
        <f>IF('別紙様式2-2（４・５月分）'!N144="","",'別紙様式2-2（４・５月分）'!N144)</f>
        <v/>
      </c>
      <c r="AW187" s="1313"/>
      <c r="AX187" s="1314"/>
      <c r="AY187" s="1230"/>
      <c r="AZ187" s="1230"/>
      <c r="BA187" s="1230"/>
      <c r="BB187" s="1230"/>
      <c r="BC187" s="1230"/>
      <c r="BD187" s="1230"/>
      <c r="BE187" s="1230"/>
      <c r="BF187" s="1230"/>
      <c r="BG187" s="1230"/>
      <c r="BH187" s="1332"/>
      <c r="BI187" s="1334"/>
      <c r="BJ187" s="1311"/>
      <c r="BK187" s="453" t="str">
        <f>G186</f>
        <v/>
      </c>
    </row>
    <row r="188" spans="1:63" ht="15" customHeight="1">
      <c r="A188" s="1303"/>
      <c r="B188" s="1243"/>
      <c r="C188" s="1244"/>
      <c r="D188" s="1244"/>
      <c r="E188" s="1244"/>
      <c r="F188" s="1245"/>
      <c r="G188" s="1260"/>
      <c r="H188" s="1260"/>
      <c r="I188" s="1260"/>
      <c r="J188" s="1423"/>
      <c r="K188" s="1260"/>
      <c r="L188" s="1284"/>
      <c r="M188" s="1380"/>
      <c r="N188" s="1401"/>
      <c r="O188" s="1381" t="s">
        <v>2025</v>
      </c>
      <c r="P188" s="1383" t="str">
        <f>IFERROR(VLOOKUP('別紙様式2-2（４・５月分）'!AQ143,【参考】数式用!$AR$5:$AT$22,3,FALSE),"")</f>
        <v/>
      </c>
      <c r="Q188" s="1385" t="s">
        <v>2036</v>
      </c>
      <c r="R188" s="1387" t="str">
        <f>IFERROR(VLOOKUP(K186,【参考】数式用!$A$5:$AB$37,MATCH(P188,【参考】数式用!$B$4:$AB$4,0)+1,0),"")</f>
        <v/>
      </c>
      <c r="S188" s="1389" t="s">
        <v>161</v>
      </c>
      <c r="T188" s="1391"/>
      <c r="U188" s="1393" t="str">
        <f>IFERROR(VLOOKUP(K186,【参考】数式用!$A$5:$AB$37,MATCH(T188,【参考】数式用!$B$4:$AB$4,0)+1,0),"")</f>
        <v/>
      </c>
      <c r="V188" s="1395" t="s">
        <v>15</v>
      </c>
      <c r="W188" s="1397">
        <v>7</v>
      </c>
      <c r="X188" s="1371" t="s">
        <v>10</v>
      </c>
      <c r="Y188" s="1397">
        <v>4</v>
      </c>
      <c r="Z188" s="1371" t="s">
        <v>38</v>
      </c>
      <c r="AA188" s="1397">
        <v>8</v>
      </c>
      <c r="AB188" s="1371" t="s">
        <v>10</v>
      </c>
      <c r="AC188" s="1397">
        <v>3</v>
      </c>
      <c r="AD188" s="1371" t="s">
        <v>13</v>
      </c>
      <c r="AE188" s="1371" t="s">
        <v>20</v>
      </c>
      <c r="AF188" s="1371">
        <f>IF(W188&gt;=1,(AA188*12+AC188)-(W188*12+Y188)+1,"")</f>
        <v>12</v>
      </c>
      <c r="AG188" s="1367" t="s">
        <v>33</v>
      </c>
      <c r="AH188" s="1373" t="str">
        <f t="shared" ref="AH188" si="473">IFERROR(ROUNDDOWN(ROUND(L186*U188,0),0)*AF188,"")</f>
        <v/>
      </c>
      <c r="AI188" s="1375" t="str">
        <f t="shared" ref="AI188" si="474">IFERROR(ROUNDDOWN(ROUND((L186*(U188-AW186)),0),0)*AF188,"")</f>
        <v/>
      </c>
      <c r="AJ188" s="1377">
        <f>IFERROR(IF(OR(M186="",M187="",M189=""),0,ROUNDDOWN(ROUNDDOWN(ROUND(L186*VLOOKUP(K186,【参考】数式用!$A$5:$AB$37,MATCH("新加算Ⅳ",【参考】数式用!$B$4:$AB$4,0)+1,0),0),0)*AF188*0.5,0)),"")</f>
        <v>0</v>
      </c>
      <c r="AK188" s="1347" t="str">
        <f t="shared" ref="AK188" si="475">IF(T188&lt;&gt;"","新規に適用","")</f>
        <v/>
      </c>
      <c r="AL188" s="1351">
        <f>IFERROR(IF(OR(M189="ベア加算",M189=""),0, IF(OR(T186="新加算Ⅰ",T186="新加算Ⅱ",T186="新加算Ⅲ",T186="新加算Ⅳ"),0,ROUNDDOWN(ROUND(L186*VLOOKUP(K186,【参考】数式用!$A$5:$I$37,MATCH("ベア加算",【参考】数式用!$B$4:$I$4,0)+1,0),0),0)*AF188)),"")</f>
        <v>0</v>
      </c>
      <c r="AM188" s="1321" t="str">
        <f>IF(AND(T188&lt;&gt;"",AM186=""),"新規に適用",IF(AND(T188&lt;&gt;"",AM186&lt;&gt;""),"継続で適用",""))</f>
        <v/>
      </c>
      <c r="AN188" s="1321" t="str">
        <f>IF(AND(T188&lt;&gt;"",AN186=""),"新規に適用",IF(AND(T188&lt;&gt;"",AN186&lt;&gt;""),"継続で適用",""))</f>
        <v/>
      </c>
      <c r="AO188" s="1369"/>
      <c r="AP188" s="1321" t="str">
        <f>IF(AND(T188&lt;&gt;"",AP186=""),"新規に適用",IF(AND(T188&lt;&gt;"",AP186&lt;&gt;""),"継続で適用",""))</f>
        <v/>
      </c>
      <c r="AQ188" s="1325" t="str">
        <f t="shared" si="420"/>
        <v/>
      </c>
      <c r="AR188" s="1321" t="str">
        <f>IF(AND(T188&lt;&gt;"",AR186=""),"新規に適用",IF(AND(T188&lt;&gt;"",AR186&lt;&gt;""),"継続で適用",""))</f>
        <v/>
      </c>
      <c r="AS188" s="1310"/>
      <c r="AT188" s="557"/>
      <c r="AU188" s="1311" t="str">
        <f>IF(K186&lt;&gt;"","V列に色付け","")</f>
        <v/>
      </c>
      <c r="AV188" s="1312"/>
      <c r="AW188" s="1313"/>
      <c r="AX188" s="87"/>
      <c r="AY188" s="87"/>
      <c r="AZ188" s="87"/>
      <c r="BA188" s="87"/>
      <c r="BB188" s="87"/>
      <c r="BC188" s="87"/>
      <c r="BD188" s="87"/>
      <c r="BE188" s="87"/>
      <c r="BF188" s="87"/>
      <c r="BG188" s="87"/>
      <c r="BH188" s="87"/>
      <c r="BI188" s="87"/>
      <c r="BJ188" s="87"/>
      <c r="BK188" s="453" t="str">
        <f>G186</f>
        <v/>
      </c>
    </row>
    <row r="189" spans="1:63" ht="30" customHeight="1" thickBot="1">
      <c r="A189" s="1276"/>
      <c r="B189" s="1419"/>
      <c r="C189" s="1420"/>
      <c r="D189" s="1420"/>
      <c r="E189" s="1420"/>
      <c r="F189" s="1421"/>
      <c r="G189" s="1261"/>
      <c r="H189" s="1261"/>
      <c r="I189" s="1261"/>
      <c r="J189" s="1424"/>
      <c r="K189" s="1261"/>
      <c r="L189" s="1285"/>
      <c r="M189" s="556" t="str">
        <f>IF('別紙様式2-2（４・５月分）'!P145="","",'別紙様式2-2（４・５月分）'!P145)</f>
        <v/>
      </c>
      <c r="N189" s="1402"/>
      <c r="O189" s="1382"/>
      <c r="P189" s="1384"/>
      <c r="Q189" s="1386"/>
      <c r="R189" s="1388"/>
      <c r="S189" s="1390"/>
      <c r="T189" s="1392"/>
      <c r="U189" s="1394"/>
      <c r="V189" s="1396"/>
      <c r="W189" s="1398"/>
      <c r="X189" s="1372"/>
      <c r="Y189" s="1398"/>
      <c r="Z189" s="1372"/>
      <c r="AA189" s="1398"/>
      <c r="AB189" s="1372"/>
      <c r="AC189" s="1398"/>
      <c r="AD189" s="1372"/>
      <c r="AE189" s="1372"/>
      <c r="AF189" s="1372"/>
      <c r="AG189" s="1368"/>
      <c r="AH189" s="1374"/>
      <c r="AI189" s="1376"/>
      <c r="AJ189" s="1378"/>
      <c r="AK189" s="1348"/>
      <c r="AL189" s="1352"/>
      <c r="AM189" s="1322"/>
      <c r="AN189" s="1322"/>
      <c r="AO189" s="1370"/>
      <c r="AP189" s="1322"/>
      <c r="AQ189" s="1326"/>
      <c r="AR189" s="1322"/>
      <c r="AS189" s="491" t="str">
        <f t="shared" ref="AS189" si="476">IF(AU186="","",IF(OR(T186="",AND(M189="ベア加算なし",OR(T186="新加算Ⅰ",T186="新加算Ⅱ",T186="新加算Ⅲ",T186="新加算Ⅳ"),AM186=""),AND(OR(T186="新加算Ⅰ",T186="新加算Ⅱ",T186="新加算Ⅲ",T186="新加算Ⅳ",T186="新加算Ⅴ（１）",T186="新加算Ⅴ（２）",T186="新加算Ⅴ（３）",T186="新加算Ⅴ（４）",T186="新加算Ⅴ（５）",T186="新加算Ⅴ（６）",T186="新加算Ⅴ（８）",T186="新加算Ⅴ（11）"),AN186=""),AND(OR(T186="新加算Ⅴ（７）",T186="新加算Ⅴ（９）",T186="新加算Ⅴ（10）",T186="新加算Ⅴ（12）",T186="新加算Ⅴ（13）",T186="新加算Ⅴ（14）"),AO186=""),AND(OR(T186="新加算Ⅰ",T186="新加算Ⅱ",T186="新加算Ⅲ",T186="新加算Ⅴ（１）",T186="新加算Ⅴ（３）",T186="新加算Ⅴ（８）"),AP186=""),AND(OR(T186="新加算Ⅰ",T186="新加算Ⅱ",T186="新加算Ⅴ（１）",T186="新加算Ⅴ（２）",T186="新加算Ⅴ（３）",T186="新加算Ⅴ（４）",T186="新加算Ⅴ（５）",T186="新加算Ⅴ（６）",T186="新加算Ⅴ（７）",T186="新加算Ⅴ（９）",T186="新加算Ⅴ（10）",T186="新加算Ⅴ（12）"),AQ186=""),AND(OR(T186="新加算Ⅰ",T186="新加算Ⅴ（１）",T186="新加算Ⅴ（２）",T186="新加算Ⅴ（５）",T186="新加算Ⅴ（７）",T186="新加算Ⅴ（10）"),AR186="")),"！記入が必要な欄（ピンク色のセル）に空欄があります。空欄を埋めてください。",""))</f>
        <v/>
      </c>
      <c r="AT189" s="557"/>
      <c r="AU189" s="1311"/>
      <c r="AV189" s="558" t="str">
        <f>IF('別紙様式2-2（４・５月分）'!N145="","",'別紙様式2-2（４・５月分）'!N145)</f>
        <v/>
      </c>
      <c r="AW189" s="1313"/>
      <c r="AX189" s="87"/>
      <c r="AY189" s="87"/>
      <c r="AZ189" s="87"/>
      <c r="BA189" s="87"/>
      <c r="BB189" s="87"/>
      <c r="BC189" s="87"/>
      <c r="BD189" s="87"/>
      <c r="BE189" s="87"/>
      <c r="BF189" s="87"/>
      <c r="BG189" s="87"/>
      <c r="BH189" s="87"/>
      <c r="BI189" s="87"/>
      <c r="BJ189" s="87"/>
      <c r="BK189" s="453" t="str">
        <f>G186</f>
        <v/>
      </c>
    </row>
    <row r="190" spans="1:63" ht="30" customHeight="1">
      <c r="A190" s="1274">
        <v>45</v>
      </c>
      <c r="B190" s="1240" t="str">
        <f>IF(基本情報入力シート!C98="","",基本情報入力シート!C98)</f>
        <v/>
      </c>
      <c r="C190" s="1241"/>
      <c r="D190" s="1241"/>
      <c r="E190" s="1241"/>
      <c r="F190" s="1242"/>
      <c r="G190" s="1259" t="str">
        <f>IF(基本情報入力シート!M98="","",基本情報入力シート!M98)</f>
        <v/>
      </c>
      <c r="H190" s="1259" t="str">
        <f>IF(基本情報入力シート!R98="","",基本情報入力シート!R98)</f>
        <v/>
      </c>
      <c r="I190" s="1259" t="str">
        <f>IF(基本情報入力シート!W98="","",基本情報入力シート!W98)</f>
        <v/>
      </c>
      <c r="J190" s="1422" t="str">
        <f>IF(基本情報入力シート!X98="","",基本情報入力シート!X98)</f>
        <v/>
      </c>
      <c r="K190" s="1259" t="str">
        <f>IF(基本情報入力シート!Y98="","",基本情報入力シート!Y98)</f>
        <v/>
      </c>
      <c r="L190" s="1283" t="str">
        <f>IF(基本情報入力シート!AB98="","",基本情報入力シート!AB98)</f>
        <v/>
      </c>
      <c r="M190" s="553" t="str">
        <f>IF('別紙様式2-2（４・５月分）'!P146="","",'別紙様式2-2（４・５月分）'!P146)</f>
        <v/>
      </c>
      <c r="N190" s="1399" t="str">
        <f>IF(SUM('別紙様式2-2（４・５月分）'!Q146:Q148)=0,"",SUM('別紙様式2-2（４・５月分）'!Q146:Q148))</f>
        <v/>
      </c>
      <c r="O190" s="1403" t="str">
        <f>IFERROR(VLOOKUP('別紙様式2-2（４・５月分）'!AQ146,【参考】数式用!$AR$5:$AS$22,2,FALSE),"")</f>
        <v/>
      </c>
      <c r="P190" s="1404"/>
      <c r="Q190" s="1405"/>
      <c r="R190" s="1409" t="str">
        <f>IFERROR(VLOOKUP(K190,【参考】数式用!$A$5:$AB$37,MATCH(O190,【参考】数式用!$B$4:$AB$4,0)+1,0),"")</f>
        <v/>
      </c>
      <c r="S190" s="1411" t="s">
        <v>2021</v>
      </c>
      <c r="T190" s="1413"/>
      <c r="U190" s="1415" t="str">
        <f>IFERROR(VLOOKUP(K190,【参考】数式用!$A$5:$AB$37,MATCH(T190,【参考】数式用!$B$4:$AB$4,0)+1,0),"")</f>
        <v/>
      </c>
      <c r="V190" s="1417" t="s">
        <v>15</v>
      </c>
      <c r="W190" s="1355">
        <v>6</v>
      </c>
      <c r="X190" s="1357" t="s">
        <v>10</v>
      </c>
      <c r="Y190" s="1355">
        <v>6</v>
      </c>
      <c r="Z190" s="1357" t="s">
        <v>38</v>
      </c>
      <c r="AA190" s="1355">
        <v>7</v>
      </c>
      <c r="AB190" s="1357" t="s">
        <v>10</v>
      </c>
      <c r="AC190" s="1355">
        <v>3</v>
      </c>
      <c r="AD190" s="1357" t="s">
        <v>13</v>
      </c>
      <c r="AE190" s="1357" t="s">
        <v>20</v>
      </c>
      <c r="AF190" s="1357">
        <f>IF(W190&gt;=1,(AA190*12+AC190)-(W190*12+Y190)+1,"")</f>
        <v>10</v>
      </c>
      <c r="AG190" s="1359" t="s">
        <v>33</v>
      </c>
      <c r="AH190" s="1361" t="str">
        <f t="shared" ref="AH190" si="477">IFERROR(ROUNDDOWN(ROUND(L190*U190,0),0)*AF190,"")</f>
        <v/>
      </c>
      <c r="AI190" s="1363" t="str">
        <f t="shared" ref="AI190" si="478">IFERROR(ROUNDDOWN(ROUND((L190*(U190-AW190)),0),0)*AF190,"")</f>
        <v/>
      </c>
      <c r="AJ190" s="1365">
        <f>IFERROR(IF(OR(M190="",M191="",M193=""),0,ROUNDDOWN(ROUNDDOWN(ROUND(L190*VLOOKUP(K190,【参考】数式用!$A$5:$AB$37,MATCH("新加算Ⅳ",【参考】数式用!$B$4:$AB$4,0)+1,0),0),0)*AF190*0.5,0)),"")</f>
        <v>0</v>
      </c>
      <c r="AK190" s="1349"/>
      <c r="AL190" s="1353">
        <f>IFERROR(IF(OR(M193="ベア加算",M193=""),0, IF(OR(T190="新加算Ⅰ",T190="新加算Ⅱ",T190="新加算Ⅲ",T190="新加算Ⅳ"),ROUNDDOWN(ROUND(L190*VLOOKUP(K190,【参考】数式用!$A$5:$I$37,MATCH("ベア加算",【参考】数式用!$B$4:$I$4,0)+1,0),0),0)*AF190,0)),"")</f>
        <v>0</v>
      </c>
      <c r="AM190" s="1339"/>
      <c r="AN190" s="1345"/>
      <c r="AO190" s="1341"/>
      <c r="AP190" s="1341"/>
      <c r="AQ190" s="1343"/>
      <c r="AR190" s="1323"/>
      <c r="AS190" s="466" t="str">
        <f t="shared" ref="AS190" si="479">IF(AU190="","",IF(U190&lt;N190,"！加算の要件上は問題ありませんが、令和６年４・５月と比較して令和６年６月に加算率が下がる計画になっています。",""))</f>
        <v/>
      </c>
      <c r="AT190" s="557"/>
      <c r="AU190" s="1311" t="str">
        <f>IF(K190&lt;&gt;"","V列に色付け","")</f>
        <v/>
      </c>
      <c r="AV190" s="558" t="str">
        <f>IF('別紙様式2-2（４・５月分）'!N146="","",'別紙様式2-2（４・５月分）'!N146)</f>
        <v/>
      </c>
      <c r="AW190" s="1313" t="str">
        <f>IF(SUM('別紙様式2-2（４・５月分）'!O146:O148)=0,"",SUM('別紙様式2-2（４・５月分）'!O146:O148))</f>
        <v/>
      </c>
      <c r="AX190" s="1314" t="str">
        <f>IFERROR(VLOOKUP(K190,【参考】数式用!$AH$2:$AI$34,2,FALSE),"")</f>
        <v/>
      </c>
      <c r="AY190" s="1230" t="s">
        <v>1959</v>
      </c>
      <c r="AZ190" s="1230" t="s">
        <v>1960</v>
      </c>
      <c r="BA190" s="1230" t="s">
        <v>1961</v>
      </c>
      <c r="BB190" s="1230" t="s">
        <v>1962</v>
      </c>
      <c r="BC190" s="1230" t="str">
        <f>IF(AND(O190&lt;&gt;"新加算Ⅰ",O190&lt;&gt;"新加算Ⅱ",O190&lt;&gt;"新加算Ⅲ",O190&lt;&gt;"新加算Ⅳ"),O190,IF(P192&lt;&gt;"",P192,""))</f>
        <v/>
      </c>
      <c r="BD190" s="1230"/>
      <c r="BE190" s="1230" t="str">
        <f t="shared" ref="BE190" si="480">IF(AL190&lt;&gt;0,IF(AM190="○","入力済","未入力"),"")</f>
        <v/>
      </c>
      <c r="BF190" s="1230" t="str">
        <f>IF(OR(T190="新加算Ⅰ",T190="新加算Ⅱ",T190="新加算Ⅲ",T190="新加算Ⅳ",T190="新加算Ⅴ（１）",T190="新加算Ⅴ（２）",T190="新加算Ⅴ（３）",T190="新加算ⅠⅤ（４）",T190="新加算Ⅴ（５）",T190="新加算Ⅴ（６）",T190="新加算Ⅴ（８）",T190="新加算Ⅴ（11）"),IF(OR(AN190="○",AN190="令和６年度中に満たす"),"入力済","未入力"),"")</f>
        <v/>
      </c>
      <c r="BG190" s="1230" t="str">
        <f>IF(OR(T190="新加算Ⅴ（７）",T190="新加算Ⅴ（９）",T190="新加算Ⅴ（10）",T190="新加算Ⅴ（12）",T190="新加算Ⅴ（13）",T190="新加算Ⅴ（14）"),IF(OR(AO190="○",AO190="令和６年度中に満たす"),"入力済","未入力"),"")</f>
        <v/>
      </c>
      <c r="BH190" s="1331" t="str">
        <f t="shared" ref="BH190" si="481">IF(OR(T190="新加算Ⅰ",T190="新加算Ⅱ",T190="新加算Ⅲ",T190="新加算Ⅴ（１）",T190="新加算Ⅴ（３）",T190="新加算Ⅴ（８）"),IF(OR(AP190="○",AP190="令和６年度中に満たす"),"入力済","未入力"),"")</f>
        <v/>
      </c>
      <c r="BI190" s="1333" t="str">
        <f t="shared" ref="BI190" si="482">IF(OR(T190="新加算Ⅰ",T190="新加算Ⅱ",T190="新加算Ⅴ（１）",T190="新加算Ⅴ（２）",T190="新加算Ⅴ（３）",T190="新加算Ⅴ（４）",T190="新加算Ⅴ（５）",T190="新加算Ⅴ（６）",T190="新加算Ⅴ（７）",T190="新加算Ⅴ（９）",T190="新加算Ⅴ（10）",T190="新加算Ⅴ（12）"),1,"")</f>
        <v/>
      </c>
      <c r="BJ190" s="1311" t="str">
        <f>IF(OR(T190="新加算Ⅰ",T190="新加算Ⅴ（１）",T190="新加算Ⅴ（２）",T190="新加算Ⅴ（５）",T190="新加算Ⅴ（７）",T190="新加算Ⅴ（10）"),IF(AR190="","未入力","入力済"),"")</f>
        <v/>
      </c>
      <c r="BK190" s="453" t="str">
        <f>G190</f>
        <v/>
      </c>
    </row>
    <row r="191" spans="1:63" ht="15" customHeight="1">
      <c r="A191" s="1275"/>
      <c r="B191" s="1243"/>
      <c r="C191" s="1244"/>
      <c r="D191" s="1244"/>
      <c r="E191" s="1244"/>
      <c r="F191" s="1245"/>
      <c r="G191" s="1260"/>
      <c r="H191" s="1260"/>
      <c r="I191" s="1260"/>
      <c r="J191" s="1423"/>
      <c r="K191" s="1260"/>
      <c r="L191" s="1284"/>
      <c r="M191" s="1379" t="str">
        <f>IF('別紙様式2-2（４・５月分）'!P147="","",'別紙様式2-2（４・５月分）'!P147)</f>
        <v/>
      </c>
      <c r="N191" s="1400"/>
      <c r="O191" s="1406"/>
      <c r="P191" s="1407"/>
      <c r="Q191" s="1408"/>
      <c r="R191" s="1410"/>
      <c r="S191" s="1412"/>
      <c r="T191" s="1414"/>
      <c r="U191" s="1416"/>
      <c r="V191" s="1418"/>
      <c r="W191" s="1356"/>
      <c r="X191" s="1358"/>
      <c r="Y191" s="1356"/>
      <c r="Z191" s="1358"/>
      <c r="AA191" s="1356"/>
      <c r="AB191" s="1358"/>
      <c r="AC191" s="1356"/>
      <c r="AD191" s="1358"/>
      <c r="AE191" s="1358"/>
      <c r="AF191" s="1358"/>
      <c r="AG191" s="1360"/>
      <c r="AH191" s="1362"/>
      <c r="AI191" s="1364"/>
      <c r="AJ191" s="1366"/>
      <c r="AK191" s="1350"/>
      <c r="AL191" s="1354"/>
      <c r="AM191" s="1340"/>
      <c r="AN191" s="1346"/>
      <c r="AO191" s="1342"/>
      <c r="AP191" s="1342"/>
      <c r="AQ191" s="1344"/>
      <c r="AR191" s="1324"/>
      <c r="AS191" s="1310" t="str">
        <f t="shared" ref="AS191" si="483">IF(AU190="","",IF(AF190&gt;10,"！令和６年度の新加算の「算定対象月」が10か月を超えています。標準的な「算定対象月」は令和６年６月から令和７年３月です。",IF(OR(AA190&lt;&gt;7,AC190&lt;&gt;3),"！算定期間の終わりが令和７年３月になっていません。区分変更を行う場合は、別紙様式2-4に記入してください。","")))</f>
        <v/>
      </c>
      <c r="AT191" s="557"/>
      <c r="AU191" s="1311"/>
      <c r="AV191" s="1312" t="str">
        <f>IF('別紙様式2-2（４・５月分）'!N147="","",'別紙様式2-2（４・５月分）'!N147)</f>
        <v/>
      </c>
      <c r="AW191" s="1313"/>
      <c r="AX191" s="1314"/>
      <c r="AY191" s="1230"/>
      <c r="AZ191" s="1230"/>
      <c r="BA191" s="1230"/>
      <c r="BB191" s="1230"/>
      <c r="BC191" s="1230"/>
      <c r="BD191" s="1230"/>
      <c r="BE191" s="1230"/>
      <c r="BF191" s="1230"/>
      <c r="BG191" s="1230"/>
      <c r="BH191" s="1332"/>
      <c r="BI191" s="1334"/>
      <c r="BJ191" s="1311"/>
      <c r="BK191" s="453" t="str">
        <f>G190</f>
        <v/>
      </c>
    </row>
    <row r="192" spans="1:63" ht="15" customHeight="1">
      <c r="A192" s="1303"/>
      <c r="B192" s="1243"/>
      <c r="C192" s="1244"/>
      <c r="D192" s="1244"/>
      <c r="E192" s="1244"/>
      <c r="F192" s="1245"/>
      <c r="G192" s="1260"/>
      <c r="H192" s="1260"/>
      <c r="I192" s="1260"/>
      <c r="J192" s="1423"/>
      <c r="K192" s="1260"/>
      <c r="L192" s="1284"/>
      <c r="M192" s="1380"/>
      <c r="N192" s="1401"/>
      <c r="O192" s="1381" t="s">
        <v>2025</v>
      </c>
      <c r="P192" s="1383" t="str">
        <f>IFERROR(VLOOKUP('別紙様式2-2（４・５月分）'!AQ146,【参考】数式用!$AR$5:$AT$22,3,FALSE),"")</f>
        <v/>
      </c>
      <c r="Q192" s="1385" t="s">
        <v>2036</v>
      </c>
      <c r="R192" s="1387" t="str">
        <f>IFERROR(VLOOKUP(K190,【参考】数式用!$A$5:$AB$37,MATCH(P192,【参考】数式用!$B$4:$AB$4,0)+1,0),"")</f>
        <v/>
      </c>
      <c r="S192" s="1389" t="s">
        <v>161</v>
      </c>
      <c r="T192" s="1391"/>
      <c r="U192" s="1393" t="str">
        <f>IFERROR(VLOOKUP(K190,【参考】数式用!$A$5:$AB$37,MATCH(T192,【参考】数式用!$B$4:$AB$4,0)+1,0),"")</f>
        <v/>
      </c>
      <c r="V192" s="1395" t="s">
        <v>15</v>
      </c>
      <c r="W192" s="1397">
        <v>7</v>
      </c>
      <c r="X192" s="1371" t="s">
        <v>10</v>
      </c>
      <c r="Y192" s="1397">
        <v>4</v>
      </c>
      <c r="Z192" s="1371" t="s">
        <v>38</v>
      </c>
      <c r="AA192" s="1397">
        <v>8</v>
      </c>
      <c r="AB192" s="1371" t="s">
        <v>10</v>
      </c>
      <c r="AC192" s="1397">
        <v>3</v>
      </c>
      <c r="AD192" s="1371" t="s">
        <v>13</v>
      </c>
      <c r="AE192" s="1371" t="s">
        <v>20</v>
      </c>
      <c r="AF192" s="1371">
        <f>IF(W192&gt;=1,(AA192*12+AC192)-(W192*12+Y192)+1,"")</f>
        <v>12</v>
      </c>
      <c r="AG192" s="1367" t="s">
        <v>33</v>
      </c>
      <c r="AH192" s="1373" t="str">
        <f t="shared" ref="AH192" si="484">IFERROR(ROUNDDOWN(ROUND(L190*U192,0),0)*AF192,"")</f>
        <v/>
      </c>
      <c r="AI192" s="1375" t="str">
        <f t="shared" ref="AI192" si="485">IFERROR(ROUNDDOWN(ROUND((L190*(U192-AW190)),0),0)*AF192,"")</f>
        <v/>
      </c>
      <c r="AJ192" s="1377">
        <f>IFERROR(IF(OR(M190="",M191="",M193=""),0,ROUNDDOWN(ROUNDDOWN(ROUND(L190*VLOOKUP(K190,【参考】数式用!$A$5:$AB$37,MATCH("新加算Ⅳ",【参考】数式用!$B$4:$AB$4,0)+1,0),0),0)*AF192*0.5,0)),"")</f>
        <v>0</v>
      </c>
      <c r="AK192" s="1347" t="str">
        <f t="shared" ref="AK192" si="486">IF(T192&lt;&gt;"","新規に適用","")</f>
        <v/>
      </c>
      <c r="AL192" s="1351">
        <f>IFERROR(IF(OR(M193="ベア加算",M193=""),0, IF(OR(T190="新加算Ⅰ",T190="新加算Ⅱ",T190="新加算Ⅲ",T190="新加算Ⅳ"),0,ROUNDDOWN(ROUND(L190*VLOOKUP(K190,【参考】数式用!$A$5:$I$37,MATCH("ベア加算",【参考】数式用!$B$4:$I$4,0)+1,0),0),0)*AF192)),"")</f>
        <v>0</v>
      </c>
      <c r="AM192" s="1321" t="str">
        <f>IF(AND(T192&lt;&gt;"",AM190=""),"新規に適用",IF(AND(T192&lt;&gt;"",AM190&lt;&gt;""),"継続で適用",""))</f>
        <v/>
      </c>
      <c r="AN192" s="1321" t="str">
        <f>IF(AND(T192&lt;&gt;"",AN190=""),"新規に適用",IF(AND(T192&lt;&gt;"",AN190&lt;&gt;""),"継続で適用",""))</f>
        <v/>
      </c>
      <c r="AO192" s="1369"/>
      <c r="AP192" s="1321" t="str">
        <f>IF(AND(T192&lt;&gt;"",AP190=""),"新規に適用",IF(AND(T192&lt;&gt;"",AP190&lt;&gt;""),"継続で適用",""))</f>
        <v/>
      </c>
      <c r="AQ192" s="1325" t="str">
        <f t="shared" si="420"/>
        <v/>
      </c>
      <c r="AR192" s="1321" t="str">
        <f>IF(AND(T192&lt;&gt;"",AR190=""),"新規に適用",IF(AND(T192&lt;&gt;"",AR190&lt;&gt;""),"継続で適用",""))</f>
        <v/>
      </c>
      <c r="AS192" s="1310"/>
      <c r="AT192" s="557"/>
      <c r="AU192" s="1311" t="str">
        <f>IF(K190&lt;&gt;"","V列に色付け","")</f>
        <v/>
      </c>
      <c r="AV192" s="1312"/>
      <c r="AW192" s="1313"/>
      <c r="AX192" s="87"/>
      <c r="AY192" s="87"/>
      <c r="AZ192" s="87"/>
      <c r="BA192" s="87"/>
      <c r="BB192" s="87"/>
      <c r="BC192" s="87"/>
      <c r="BD192" s="87"/>
      <c r="BE192" s="87"/>
      <c r="BF192" s="87"/>
      <c r="BG192" s="87"/>
      <c r="BH192" s="87"/>
      <c r="BI192" s="87"/>
      <c r="BJ192" s="87"/>
      <c r="BK192" s="453" t="str">
        <f>G190</f>
        <v/>
      </c>
    </row>
    <row r="193" spans="1:63" ht="30" customHeight="1" thickBot="1">
      <c r="A193" s="1276"/>
      <c r="B193" s="1419"/>
      <c r="C193" s="1420"/>
      <c r="D193" s="1420"/>
      <c r="E193" s="1420"/>
      <c r="F193" s="1421"/>
      <c r="G193" s="1261"/>
      <c r="H193" s="1261"/>
      <c r="I193" s="1261"/>
      <c r="J193" s="1424"/>
      <c r="K193" s="1261"/>
      <c r="L193" s="1285"/>
      <c r="M193" s="556" t="str">
        <f>IF('別紙様式2-2（４・５月分）'!P148="","",'別紙様式2-2（４・５月分）'!P148)</f>
        <v/>
      </c>
      <c r="N193" s="1402"/>
      <c r="O193" s="1382"/>
      <c r="P193" s="1384"/>
      <c r="Q193" s="1386"/>
      <c r="R193" s="1388"/>
      <c r="S193" s="1390"/>
      <c r="T193" s="1392"/>
      <c r="U193" s="1394"/>
      <c r="V193" s="1396"/>
      <c r="W193" s="1398"/>
      <c r="X193" s="1372"/>
      <c r="Y193" s="1398"/>
      <c r="Z193" s="1372"/>
      <c r="AA193" s="1398"/>
      <c r="AB193" s="1372"/>
      <c r="AC193" s="1398"/>
      <c r="AD193" s="1372"/>
      <c r="AE193" s="1372"/>
      <c r="AF193" s="1372"/>
      <c r="AG193" s="1368"/>
      <c r="AH193" s="1374"/>
      <c r="AI193" s="1376"/>
      <c r="AJ193" s="1378"/>
      <c r="AK193" s="1348"/>
      <c r="AL193" s="1352"/>
      <c r="AM193" s="1322"/>
      <c r="AN193" s="1322"/>
      <c r="AO193" s="1370"/>
      <c r="AP193" s="1322"/>
      <c r="AQ193" s="1326"/>
      <c r="AR193" s="1322"/>
      <c r="AS193" s="491" t="str">
        <f t="shared" ref="AS193" si="487">IF(AU190="","",IF(OR(T190="",AND(M193="ベア加算なし",OR(T190="新加算Ⅰ",T190="新加算Ⅱ",T190="新加算Ⅲ",T190="新加算Ⅳ"),AM190=""),AND(OR(T190="新加算Ⅰ",T190="新加算Ⅱ",T190="新加算Ⅲ",T190="新加算Ⅳ",T190="新加算Ⅴ（１）",T190="新加算Ⅴ（２）",T190="新加算Ⅴ（３）",T190="新加算Ⅴ（４）",T190="新加算Ⅴ（５）",T190="新加算Ⅴ（６）",T190="新加算Ⅴ（８）",T190="新加算Ⅴ（11）"),AN190=""),AND(OR(T190="新加算Ⅴ（７）",T190="新加算Ⅴ（９）",T190="新加算Ⅴ（10）",T190="新加算Ⅴ（12）",T190="新加算Ⅴ（13）",T190="新加算Ⅴ（14）"),AO190=""),AND(OR(T190="新加算Ⅰ",T190="新加算Ⅱ",T190="新加算Ⅲ",T190="新加算Ⅴ（１）",T190="新加算Ⅴ（３）",T190="新加算Ⅴ（８）"),AP190=""),AND(OR(T190="新加算Ⅰ",T190="新加算Ⅱ",T190="新加算Ⅴ（１）",T190="新加算Ⅴ（２）",T190="新加算Ⅴ（３）",T190="新加算Ⅴ（４）",T190="新加算Ⅴ（５）",T190="新加算Ⅴ（６）",T190="新加算Ⅴ（７）",T190="新加算Ⅴ（９）",T190="新加算Ⅴ（10）",T190="新加算Ⅴ（12）"),AQ190=""),AND(OR(T190="新加算Ⅰ",T190="新加算Ⅴ（１）",T190="新加算Ⅴ（２）",T190="新加算Ⅴ（５）",T190="新加算Ⅴ（７）",T190="新加算Ⅴ（10）"),AR190="")),"！記入が必要な欄（ピンク色のセル）に空欄があります。空欄を埋めてください。",""))</f>
        <v/>
      </c>
      <c r="AT193" s="557"/>
      <c r="AU193" s="1311"/>
      <c r="AV193" s="558" t="str">
        <f>IF('別紙様式2-2（４・５月分）'!N148="","",'別紙様式2-2（４・５月分）'!N148)</f>
        <v/>
      </c>
      <c r="AW193" s="1313"/>
      <c r="AX193" s="87"/>
      <c r="AY193" s="87"/>
      <c r="AZ193" s="87"/>
      <c r="BA193" s="87"/>
      <c r="BB193" s="87"/>
      <c r="BC193" s="87"/>
      <c r="BD193" s="87"/>
      <c r="BE193" s="87"/>
      <c r="BF193" s="87"/>
      <c r="BG193" s="87"/>
      <c r="BH193" s="87"/>
      <c r="BI193" s="87"/>
      <c r="BJ193" s="87"/>
      <c r="BK193" s="453" t="str">
        <f>G190</f>
        <v/>
      </c>
    </row>
    <row r="194" spans="1:63" ht="30" customHeight="1">
      <c r="A194" s="1301">
        <v>46</v>
      </c>
      <c r="B194" s="1243" t="str">
        <f>IF(基本情報入力シート!C99="","",基本情報入力シート!C99)</f>
        <v/>
      </c>
      <c r="C194" s="1244"/>
      <c r="D194" s="1244"/>
      <c r="E194" s="1244"/>
      <c r="F194" s="1245"/>
      <c r="G194" s="1260" t="str">
        <f>IF(基本情報入力シート!M99="","",基本情報入力シート!M99)</f>
        <v/>
      </c>
      <c r="H194" s="1260" t="str">
        <f>IF(基本情報入力シート!R99="","",基本情報入力シート!R99)</f>
        <v/>
      </c>
      <c r="I194" s="1260" t="str">
        <f>IF(基本情報入力シート!W99="","",基本情報入力シート!W99)</f>
        <v/>
      </c>
      <c r="J194" s="1423" t="str">
        <f>IF(基本情報入力シート!X99="","",基本情報入力シート!X99)</f>
        <v/>
      </c>
      <c r="K194" s="1260" t="str">
        <f>IF(基本情報入力シート!Y99="","",基本情報入力シート!Y99)</f>
        <v/>
      </c>
      <c r="L194" s="1284" t="str">
        <f>IF(基本情報入力シート!AB99="","",基本情報入力シート!AB99)</f>
        <v/>
      </c>
      <c r="M194" s="553" t="str">
        <f>IF('別紙様式2-2（４・５月分）'!P149="","",'別紙様式2-2（４・５月分）'!P149)</f>
        <v/>
      </c>
      <c r="N194" s="1399" t="str">
        <f>IF(SUM('別紙様式2-2（４・５月分）'!Q149:Q151)=0,"",SUM('別紙様式2-2（４・５月分）'!Q149:Q151))</f>
        <v/>
      </c>
      <c r="O194" s="1403" t="str">
        <f>IFERROR(VLOOKUP('別紙様式2-2（４・５月分）'!AQ149,【参考】数式用!$AR$5:$AS$22,2,FALSE),"")</f>
        <v/>
      </c>
      <c r="P194" s="1404"/>
      <c r="Q194" s="1405"/>
      <c r="R194" s="1409" t="str">
        <f>IFERROR(VLOOKUP(K194,【参考】数式用!$A$5:$AB$37,MATCH(O194,【参考】数式用!$B$4:$AB$4,0)+1,0),"")</f>
        <v/>
      </c>
      <c r="S194" s="1411" t="s">
        <v>2021</v>
      </c>
      <c r="T194" s="1413"/>
      <c r="U194" s="1415" t="str">
        <f>IFERROR(VLOOKUP(K194,【参考】数式用!$A$5:$AB$37,MATCH(T194,【参考】数式用!$B$4:$AB$4,0)+1,0),"")</f>
        <v/>
      </c>
      <c r="V194" s="1417" t="s">
        <v>15</v>
      </c>
      <c r="W194" s="1355">
        <v>6</v>
      </c>
      <c r="X194" s="1357" t="s">
        <v>10</v>
      </c>
      <c r="Y194" s="1355">
        <v>6</v>
      </c>
      <c r="Z194" s="1357" t="s">
        <v>38</v>
      </c>
      <c r="AA194" s="1355">
        <v>7</v>
      </c>
      <c r="AB194" s="1357" t="s">
        <v>10</v>
      </c>
      <c r="AC194" s="1355">
        <v>3</v>
      </c>
      <c r="AD194" s="1357" t="s">
        <v>13</v>
      </c>
      <c r="AE194" s="1357" t="s">
        <v>20</v>
      </c>
      <c r="AF194" s="1357">
        <f>IF(W194&gt;=1,(AA194*12+AC194)-(W194*12+Y194)+1,"")</f>
        <v>10</v>
      </c>
      <c r="AG194" s="1359" t="s">
        <v>33</v>
      </c>
      <c r="AH194" s="1361" t="str">
        <f t="shared" ref="AH194" si="488">IFERROR(ROUNDDOWN(ROUND(L194*U194,0),0)*AF194,"")</f>
        <v/>
      </c>
      <c r="AI194" s="1363" t="str">
        <f t="shared" ref="AI194" si="489">IFERROR(ROUNDDOWN(ROUND((L194*(U194-AW194)),0),0)*AF194,"")</f>
        <v/>
      </c>
      <c r="AJ194" s="1365">
        <f>IFERROR(IF(OR(M194="",M195="",M197=""),0,ROUNDDOWN(ROUNDDOWN(ROUND(L194*VLOOKUP(K194,【参考】数式用!$A$5:$AB$37,MATCH("新加算Ⅳ",【参考】数式用!$B$4:$AB$4,0)+1,0),0),0)*AF194*0.5,0)),"")</f>
        <v>0</v>
      </c>
      <c r="AK194" s="1349"/>
      <c r="AL194" s="1353">
        <f>IFERROR(IF(OR(M197="ベア加算",M197=""),0, IF(OR(T194="新加算Ⅰ",T194="新加算Ⅱ",T194="新加算Ⅲ",T194="新加算Ⅳ"),ROUNDDOWN(ROUND(L194*VLOOKUP(K194,【参考】数式用!$A$5:$I$37,MATCH("ベア加算",【参考】数式用!$B$4:$I$4,0)+1,0),0),0)*AF194,0)),"")</f>
        <v>0</v>
      </c>
      <c r="AM194" s="1339"/>
      <c r="AN194" s="1345"/>
      <c r="AO194" s="1341"/>
      <c r="AP194" s="1341"/>
      <c r="AQ194" s="1343"/>
      <c r="AR194" s="1323"/>
      <c r="AS194" s="466" t="str">
        <f t="shared" ref="AS194" si="490">IF(AU194="","",IF(U194&lt;N194,"！加算の要件上は問題ありませんが、令和６年４・５月と比較して令和６年６月に加算率が下がる計画になっています。",""))</f>
        <v/>
      </c>
      <c r="AT194" s="557"/>
      <c r="AU194" s="1311" t="str">
        <f>IF(K194&lt;&gt;"","V列に色付け","")</f>
        <v/>
      </c>
      <c r="AV194" s="558" t="str">
        <f>IF('別紙様式2-2（４・５月分）'!N149="","",'別紙様式2-2（４・５月分）'!N149)</f>
        <v/>
      </c>
      <c r="AW194" s="1313" t="str">
        <f>IF(SUM('別紙様式2-2（４・５月分）'!O149:O151)=0,"",SUM('別紙様式2-2（４・５月分）'!O149:O151))</f>
        <v/>
      </c>
      <c r="AX194" s="1314" t="str">
        <f>IFERROR(VLOOKUP(K194,【参考】数式用!$AH$2:$AI$34,2,FALSE),"")</f>
        <v/>
      </c>
      <c r="AY194" s="1230" t="s">
        <v>1959</v>
      </c>
      <c r="AZ194" s="1230" t="s">
        <v>1960</v>
      </c>
      <c r="BA194" s="1230" t="s">
        <v>1961</v>
      </c>
      <c r="BB194" s="1230" t="s">
        <v>1962</v>
      </c>
      <c r="BC194" s="1230" t="str">
        <f>IF(AND(O194&lt;&gt;"新加算Ⅰ",O194&lt;&gt;"新加算Ⅱ",O194&lt;&gt;"新加算Ⅲ",O194&lt;&gt;"新加算Ⅳ"),O194,IF(P196&lt;&gt;"",P196,""))</f>
        <v/>
      </c>
      <c r="BD194" s="1230"/>
      <c r="BE194" s="1230" t="str">
        <f t="shared" ref="BE194" si="491">IF(AL194&lt;&gt;0,IF(AM194="○","入力済","未入力"),"")</f>
        <v/>
      </c>
      <c r="BF194" s="1230" t="str">
        <f>IF(OR(T194="新加算Ⅰ",T194="新加算Ⅱ",T194="新加算Ⅲ",T194="新加算Ⅳ",T194="新加算Ⅴ（１）",T194="新加算Ⅴ（２）",T194="新加算Ⅴ（３）",T194="新加算ⅠⅤ（４）",T194="新加算Ⅴ（５）",T194="新加算Ⅴ（６）",T194="新加算Ⅴ（８）",T194="新加算Ⅴ（11）"),IF(OR(AN194="○",AN194="令和６年度中に満たす"),"入力済","未入力"),"")</f>
        <v/>
      </c>
      <c r="BG194" s="1230" t="str">
        <f>IF(OR(T194="新加算Ⅴ（７）",T194="新加算Ⅴ（９）",T194="新加算Ⅴ（10）",T194="新加算Ⅴ（12）",T194="新加算Ⅴ（13）",T194="新加算Ⅴ（14）"),IF(OR(AO194="○",AO194="令和６年度中に満たす"),"入力済","未入力"),"")</f>
        <v/>
      </c>
      <c r="BH194" s="1331" t="str">
        <f t="shared" ref="BH194" si="492">IF(OR(T194="新加算Ⅰ",T194="新加算Ⅱ",T194="新加算Ⅲ",T194="新加算Ⅴ（１）",T194="新加算Ⅴ（３）",T194="新加算Ⅴ（８）"),IF(OR(AP194="○",AP194="令和６年度中に満たす"),"入力済","未入力"),"")</f>
        <v/>
      </c>
      <c r="BI194" s="1333" t="str">
        <f t="shared" ref="BI194" si="493">IF(OR(T194="新加算Ⅰ",T194="新加算Ⅱ",T194="新加算Ⅴ（１）",T194="新加算Ⅴ（２）",T194="新加算Ⅴ（３）",T194="新加算Ⅴ（４）",T194="新加算Ⅴ（５）",T194="新加算Ⅴ（６）",T194="新加算Ⅴ（７）",T194="新加算Ⅴ（９）",T194="新加算Ⅴ（10）",T194="新加算Ⅴ（12）"),1,"")</f>
        <v/>
      </c>
      <c r="BJ194" s="1311" t="str">
        <f>IF(OR(T194="新加算Ⅰ",T194="新加算Ⅴ（１）",T194="新加算Ⅴ（２）",T194="新加算Ⅴ（５）",T194="新加算Ⅴ（７）",T194="新加算Ⅴ（10）"),IF(AR194="","未入力","入力済"),"")</f>
        <v/>
      </c>
      <c r="BK194" s="453" t="str">
        <f>G194</f>
        <v/>
      </c>
    </row>
    <row r="195" spans="1:63" ht="15" customHeight="1">
      <c r="A195" s="1275"/>
      <c r="B195" s="1243"/>
      <c r="C195" s="1244"/>
      <c r="D195" s="1244"/>
      <c r="E195" s="1244"/>
      <c r="F195" s="1245"/>
      <c r="G195" s="1260"/>
      <c r="H195" s="1260"/>
      <c r="I195" s="1260"/>
      <c r="J195" s="1423"/>
      <c r="K195" s="1260"/>
      <c r="L195" s="1284"/>
      <c r="M195" s="1379" t="str">
        <f>IF('別紙様式2-2（４・５月分）'!P150="","",'別紙様式2-2（４・５月分）'!P150)</f>
        <v/>
      </c>
      <c r="N195" s="1400"/>
      <c r="O195" s="1406"/>
      <c r="P195" s="1407"/>
      <c r="Q195" s="1408"/>
      <c r="R195" s="1410"/>
      <c r="S195" s="1412"/>
      <c r="T195" s="1414"/>
      <c r="U195" s="1416"/>
      <c r="V195" s="1418"/>
      <c r="W195" s="1356"/>
      <c r="X195" s="1358"/>
      <c r="Y195" s="1356"/>
      <c r="Z195" s="1358"/>
      <c r="AA195" s="1356"/>
      <c r="AB195" s="1358"/>
      <c r="AC195" s="1356"/>
      <c r="AD195" s="1358"/>
      <c r="AE195" s="1358"/>
      <c r="AF195" s="1358"/>
      <c r="AG195" s="1360"/>
      <c r="AH195" s="1362"/>
      <c r="AI195" s="1364"/>
      <c r="AJ195" s="1366"/>
      <c r="AK195" s="1350"/>
      <c r="AL195" s="1354"/>
      <c r="AM195" s="1340"/>
      <c r="AN195" s="1346"/>
      <c r="AO195" s="1342"/>
      <c r="AP195" s="1342"/>
      <c r="AQ195" s="1344"/>
      <c r="AR195" s="1324"/>
      <c r="AS195" s="1310" t="str">
        <f t="shared" ref="AS195" si="494">IF(AU194="","",IF(AF194&gt;10,"！令和６年度の新加算の「算定対象月」が10か月を超えています。標準的な「算定対象月」は令和６年６月から令和７年３月です。",IF(OR(AA194&lt;&gt;7,AC194&lt;&gt;3),"！算定期間の終わりが令和７年３月になっていません。区分変更を行う場合は、別紙様式2-4に記入してください。","")))</f>
        <v/>
      </c>
      <c r="AT195" s="557"/>
      <c r="AU195" s="1311"/>
      <c r="AV195" s="1312" t="str">
        <f>IF('別紙様式2-2（４・５月分）'!N150="","",'別紙様式2-2（４・５月分）'!N150)</f>
        <v/>
      </c>
      <c r="AW195" s="1313"/>
      <c r="AX195" s="1314"/>
      <c r="AY195" s="1230"/>
      <c r="AZ195" s="1230"/>
      <c r="BA195" s="1230"/>
      <c r="BB195" s="1230"/>
      <c r="BC195" s="1230"/>
      <c r="BD195" s="1230"/>
      <c r="BE195" s="1230"/>
      <c r="BF195" s="1230"/>
      <c r="BG195" s="1230"/>
      <c r="BH195" s="1332"/>
      <c r="BI195" s="1334"/>
      <c r="BJ195" s="1311"/>
      <c r="BK195" s="453" t="str">
        <f>G194</f>
        <v/>
      </c>
    </row>
    <row r="196" spans="1:63" ht="15" customHeight="1">
      <c r="A196" s="1303"/>
      <c r="B196" s="1243"/>
      <c r="C196" s="1244"/>
      <c r="D196" s="1244"/>
      <c r="E196" s="1244"/>
      <c r="F196" s="1245"/>
      <c r="G196" s="1260"/>
      <c r="H196" s="1260"/>
      <c r="I196" s="1260"/>
      <c r="J196" s="1423"/>
      <c r="K196" s="1260"/>
      <c r="L196" s="1284"/>
      <c r="M196" s="1380"/>
      <c r="N196" s="1401"/>
      <c r="O196" s="1381" t="s">
        <v>2025</v>
      </c>
      <c r="P196" s="1383" t="str">
        <f>IFERROR(VLOOKUP('別紙様式2-2（４・５月分）'!AQ149,【参考】数式用!$AR$5:$AT$22,3,FALSE),"")</f>
        <v/>
      </c>
      <c r="Q196" s="1385" t="s">
        <v>2036</v>
      </c>
      <c r="R196" s="1387" t="str">
        <f>IFERROR(VLOOKUP(K194,【参考】数式用!$A$5:$AB$37,MATCH(P196,【参考】数式用!$B$4:$AB$4,0)+1,0),"")</f>
        <v/>
      </c>
      <c r="S196" s="1389" t="s">
        <v>161</v>
      </c>
      <c r="T196" s="1391"/>
      <c r="U196" s="1393" t="str">
        <f>IFERROR(VLOOKUP(K194,【参考】数式用!$A$5:$AB$37,MATCH(T196,【参考】数式用!$B$4:$AB$4,0)+1,0),"")</f>
        <v/>
      </c>
      <c r="V196" s="1395" t="s">
        <v>15</v>
      </c>
      <c r="W196" s="1397">
        <v>7</v>
      </c>
      <c r="X196" s="1371" t="s">
        <v>10</v>
      </c>
      <c r="Y196" s="1397">
        <v>4</v>
      </c>
      <c r="Z196" s="1371" t="s">
        <v>38</v>
      </c>
      <c r="AA196" s="1397">
        <v>8</v>
      </c>
      <c r="AB196" s="1371" t="s">
        <v>10</v>
      </c>
      <c r="AC196" s="1397">
        <v>3</v>
      </c>
      <c r="AD196" s="1371" t="s">
        <v>13</v>
      </c>
      <c r="AE196" s="1371" t="s">
        <v>20</v>
      </c>
      <c r="AF196" s="1371">
        <f>IF(W196&gt;=1,(AA196*12+AC196)-(W196*12+Y196)+1,"")</f>
        <v>12</v>
      </c>
      <c r="AG196" s="1367" t="s">
        <v>33</v>
      </c>
      <c r="AH196" s="1373" t="str">
        <f t="shared" ref="AH196" si="495">IFERROR(ROUNDDOWN(ROUND(L194*U196,0),0)*AF196,"")</f>
        <v/>
      </c>
      <c r="AI196" s="1375" t="str">
        <f t="shared" ref="AI196" si="496">IFERROR(ROUNDDOWN(ROUND((L194*(U196-AW194)),0),0)*AF196,"")</f>
        <v/>
      </c>
      <c r="AJ196" s="1377">
        <f>IFERROR(IF(OR(M194="",M195="",M197=""),0,ROUNDDOWN(ROUNDDOWN(ROUND(L194*VLOOKUP(K194,【参考】数式用!$A$5:$AB$37,MATCH("新加算Ⅳ",【参考】数式用!$B$4:$AB$4,0)+1,0),0),0)*AF196*0.5,0)),"")</f>
        <v>0</v>
      </c>
      <c r="AK196" s="1347" t="str">
        <f t="shared" ref="AK196" si="497">IF(T196&lt;&gt;"","新規に適用","")</f>
        <v/>
      </c>
      <c r="AL196" s="1351">
        <f>IFERROR(IF(OR(M197="ベア加算",M197=""),0, IF(OR(T194="新加算Ⅰ",T194="新加算Ⅱ",T194="新加算Ⅲ",T194="新加算Ⅳ"),0,ROUNDDOWN(ROUND(L194*VLOOKUP(K194,【参考】数式用!$A$5:$I$37,MATCH("ベア加算",【参考】数式用!$B$4:$I$4,0)+1,0),0),0)*AF196)),"")</f>
        <v>0</v>
      </c>
      <c r="AM196" s="1321" t="str">
        <f>IF(AND(T196&lt;&gt;"",AM194=""),"新規に適用",IF(AND(T196&lt;&gt;"",AM194&lt;&gt;""),"継続で適用",""))</f>
        <v/>
      </c>
      <c r="AN196" s="1321" t="str">
        <f>IF(AND(T196&lt;&gt;"",AN194=""),"新規に適用",IF(AND(T196&lt;&gt;"",AN194&lt;&gt;""),"継続で適用",""))</f>
        <v/>
      </c>
      <c r="AO196" s="1369"/>
      <c r="AP196" s="1321" t="str">
        <f>IF(AND(T196&lt;&gt;"",AP194=""),"新規に適用",IF(AND(T196&lt;&gt;"",AP194&lt;&gt;""),"継続で適用",""))</f>
        <v/>
      </c>
      <c r="AQ196" s="1325" t="str">
        <f t="shared" si="420"/>
        <v/>
      </c>
      <c r="AR196" s="1321" t="str">
        <f>IF(AND(T196&lt;&gt;"",AR194=""),"新規に適用",IF(AND(T196&lt;&gt;"",AR194&lt;&gt;""),"継続で適用",""))</f>
        <v/>
      </c>
      <c r="AS196" s="1310"/>
      <c r="AT196" s="557"/>
      <c r="AU196" s="1311" t="str">
        <f>IF(K194&lt;&gt;"","V列に色付け","")</f>
        <v/>
      </c>
      <c r="AV196" s="1312"/>
      <c r="AW196" s="1313"/>
      <c r="AX196" s="87"/>
      <c r="AY196" s="87"/>
      <c r="AZ196" s="87"/>
      <c r="BA196" s="87"/>
      <c r="BB196" s="87"/>
      <c r="BC196" s="87"/>
      <c r="BD196" s="87"/>
      <c r="BE196" s="87"/>
      <c r="BF196" s="87"/>
      <c r="BG196" s="87"/>
      <c r="BH196" s="87"/>
      <c r="BI196" s="87"/>
      <c r="BJ196" s="87"/>
      <c r="BK196" s="453" t="str">
        <f>G194</f>
        <v/>
      </c>
    </row>
    <row r="197" spans="1:63" ht="30" customHeight="1" thickBot="1">
      <c r="A197" s="1276"/>
      <c r="B197" s="1419"/>
      <c r="C197" s="1420"/>
      <c r="D197" s="1420"/>
      <c r="E197" s="1420"/>
      <c r="F197" s="1421"/>
      <c r="G197" s="1261"/>
      <c r="H197" s="1261"/>
      <c r="I197" s="1261"/>
      <c r="J197" s="1424"/>
      <c r="K197" s="1261"/>
      <c r="L197" s="1285"/>
      <c r="M197" s="556" t="str">
        <f>IF('別紙様式2-2（４・５月分）'!P151="","",'別紙様式2-2（４・５月分）'!P151)</f>
        <v/>
      </c>
      <c r="N197" s="1402"/>
      <c r="O197" s="1382"/>
      <c r="P197" s="1384"/>
      <c r="Q197" s="1386"/>
      <c r="R197" s="1388"/>
      <c r="S197" s="1390"/>
      <c r="T197" s="1392"/>
      <c r="U197" s="1394"/>
      <c r="V197" s="1396"/>
      <c r="W197" s="1398"/>
      <c r="X197" s="1372"/>
      <c r="Y197" s="1398"/>
      <c r="Z197" s="1372"/>
      <c r="AA197" s="1398"/>
      <c r="AB197" s="1372"/>
      <c r="AC197" s="1398"/>
      <c r="AD197" s="1372"/>
      <c r="AE197" s="1372"/>
      <c r="AF197" s="1372"/>
      <c r="AG197" s="1368"/>
      <c r="AH197" s="1374"/>
      <c r="AI197" s="1376"/>
      <c r="AJ197" s="1378"/>
      <c r="AK197" s="1348"/>
      <c r="AL197" s="1352"/>
      <c r="AM197" s="1322"/>
      <c r="AN197" s="1322"/>
      <c r="AO197" s="1370"/>
      <c r="AP197" s="1322"/>
      <c r="AQ197" s="1326"/>
      <c r="AR197" s="1322"/>
      <c r="AS197" s="491" t="str">
        <f t="shared" ref="AS197" si="498">IF(AU194="","",IF(OR(T194="",AND(M197="ベア加算なし",OR(T194="新加算Ⅰ",T194="新加算Ⅱ",T194="新加算Ⅲ",T194="新加算Ⅳ"),AM194=""),AND(OR(T194="新加算Ⅰ",T194="新加算Ⅱ",T194="新加算Ⅲ",T194="新加算Ⅳ",T194="新加算Ⅴ（１）",T194="新加算Ⅴ（２）",T194="新加算Ⅴ（３）",T194="新加算Ⅴ（４）",T194="新加算Ⅴ（５）",T194="新加算Ⅴ（６）",T194="新加算Ⅴ（８）",T194="新加算Ⅴ（11）"),AN194=""),AND(OR(T194="新加算Ⅴ（７）",T194="新加算Ⅴ（９）",T194="新加算Ⅴ（10）",T194="新加算Ⅴ（12）",T194="新加算Ⅴ（13）",T194="新加算Ⅴ（14）"),AO194=""),AND(OR(T194="新加算Ⅰ",T194="新加算Ⅱ",T194="新加算Ⅲ",T194="新加算Ⅴ（１）",T194="新加算Ⅴ（３）",T194="新加算Ⅴ（８）"),AP194=""),AND(OR(T194="新加算Ⅰ",T194="新加算Ⅱ",T194="新加算Ⅴ（１）",T194="新加算Ⅴ（２）",T194="新加算Ⅴ（３）",T194="新加算Ⅴ（４）",T194="新加算Ⅴ（５）",T194="新加算Ⅴ（６）",T194="新加算Ⅴ（７）",T194="新加算Ⅴ（９）",T194="新加算Ⅴ（10）",T194="新加算Ⅴ（12）"),AQ194=""),AND(OR(T194="新加算Ⅰ",T194="新加算Ⅴ（１）",T194="新加算Ⅴ（２）",T194="新加算Ⅴ（５）",T194="新加算Ⅴ（７）",T194="新加算Ⅴ（10）"),AR194="")),"！記入が必要な欄（ピンク色のセル）に空欄があります。空欄を埋めてください。",""))</f>
        <v/>
      </c>
      <c r="AT197" s="557"/>
      <c r="AU197" s="1311"/>
      <c r="AV197" s="558" t="str">
        <f>IF('別紙様式2-2（４・５月分）'!N151="","",'別紙様式2-2（４・５月分）'!N151)</f>
        <v/>
      </c>
      <c r="AW197" s="1313"/>
      <c r="AX197" s="87"/>
      <c r="AY197" s="87"/>
      <c r="AZ197" s="87"/>
      <c r="BA197" s="87"/>
      <c r="BB197" s="87"/>
      <c r="BC197" s="87"/>
      <c r="BD197" s="87"/>
      <c r="BE197" s="87"/>
      <c r="BF197" s="87"/>
      <c r="BG197" s="87"/>
      <c r="BH197" s="87"/>
      <c r="BI197" s="87"/>
      <c r="BJ197" s="87"/>
      <c r="BK197" s="453" t="str">
        <f>G194</f>
        <v/>
      </c>
    </row>
    <row r="198" spans="1:63" ht="30" customHeight="1">
      <c r="A198" s="1274">
        <v>47</v>
      </c>
      <c r="B198" s="1240" t="str">
        <f>IF(基本情報入力シート!C100="","",基本情報入力シート!C100)</f>
        <v/>
      </c>
      <c r="C198" s="1241"/>
      <c r="D198" s="1241"/>
      <c r="E198" s="1241"/>
      <c r="F198" s="1242"/>
      <c r="G198" s="1259" t="str">
        <f>IF(基本情報入力シート!M100="","",基本情報入力シート!M100)</f>
        <v/>
      </c>
      <c r="H198" s="1259" t="str">
        <f>IF(基本情報入力シート!R100="","",基本情報入力シート!R100)</f>
        <v/>
      </c>
      <c r="I198" s="1259" t="str">
        <f>IF(基本情報入力シート!W100="","",基本情報入力シート!W100)</f>
        <v/>
      </c>
      <c r="J198" s="1422" t="str">
        <f>IF(基本情報入力シート!X100="","",基本情報入力シート!X100)</f>
        <v/>
      </c>
      <c r="K198" s="1259" t="str">
        <f>IF(基本情報入力シート!Y100="","",基本情報入力シート!Y100)</f>
        <v/>
      </c>
      <c r="L198" s="1283" t="str">
        <f>IF(基本情報入力シート!AB100="","",基本情報入力シート!AB100)</f>
        <v/>
      </c>
      <c r="M198" s="553" t="str">
        <f>IF('別紙様式2-2（４・５月分）'!P152="","",'別紙様式2-2（４・５月分）'!P152)</f>
        <v/>
      </c>
      <c r="N198" s="1399" t="str">
        <f>IF(SUM('別紙様式2-2（４・５月分）'!Q152:Q154)=0,"",SUM('別紙様式2-2（４・５月分）'!Q152:Q154))</f>
        <v/>
      </c>
      <c r="O198" s="1403" t="str">
        <f>IFERROR(VLOOKUP('別紙様式2-2（４・５月分）'!AQ152,【参考】数式用!$AR$5:$AS$22,2,FALSE),"")</f>
        <v/>
      </c>
      <c r="P198" s="1404"/>
      <c r="Q198" s="1405"/>
      <c r="R198" s="1409" t="str">
        <f>IFERROR(VLOOKUP(K198,【参考】数式用!$A$5:$AB$37,MATCH(O198,【参考】数式用!$B$4:$AB$4,0)+1,0),"")</f>
        <v/>
      </c>
      <c r="S198" s="1411" t="s">
        <v>2021</v>
      </c>
      <c r="T198" s="1413"/>
      <c r="U198" s="1415" t="str">
        <f>IFERROR(VLOOKUP(K198,【参考】数式用!$A$5:$AB$37,MATCH(T198,【参考】数式用!$B$4:$AB$4,0)+1,0),"")</f>
        <v/>
      </c>
      <c r="V198" s="1417" t="s">
        <v>15</v>
      </c>
      <c r="W198" s="1355">
        <v>6</v>
      </c>
      <c r="X198" s="1357" t="s">
        <v>10</v>
      </c>
      <c r="Y198" s="1355">
        <v>6</v>
      </c>
      <c r="Z198" s="1357" t="s">
        <v>38</v>
      </c>
      <c r="AA198" s="1355">
        <v>7</v>
      </c>
      <c r="AB198" s="1357" t="s">
        <v>10</v>
      </c>
      <c r="AC198" s="1355">
        <v>3</v>
      </c>
      <c r="AD198" s="1357" t="s">
        <v>13</v>
      </c>
      <c r="AE198" s="1357" t="s">
        <v>20</v>
      </c>
      <c r="AF198" s="1357">
        <f>IF(W198&gt;=1,(AA198*12+AC198)-(W198*12+Y198)+1,"")</f>
        <v>10</v>
      </c>
      <c r="AG198" s="1359" t="s">
        <v>33</v>
      </c>
      <c r="AH198" s="1361" t="str">
        <f t="shared" ref="AH198" si="499">IFERROR(ROUNDDOWN(ROUND(L198*U198,0),0)*AF198,"")</f>
        <v/>
      </c>
      <c r="AI198" s="1363" t="str">
        <f t="shared" ref="AI198" si="500">IFERROR(ROUNDDOWN(ROUND((L198*(U198-AW198)),0),0)*AF198,"")</f>
        <v/>
      </c>
      <c r="AJ198" s="1365">
        <f>IFERROR(IF(OR(M198="",M199="",M201=""),0,ROUNDDOWN(ROUNDDOWN(ROUND(L198*VLOOKUP(K198,【参考】数式用!$A$5:$AB$37,MATCH("新加算Ⅳ",【参考】数式用!$B$4:$AB$4,0)+1,0),0),0)*AF198*0.5,0)),"")</f>
        <v>0</v>
      </c>
      <c r="AK198" s="1349"/>
      <c r="AL198" s="1353">
        <f>IFERROR(IF(OR(M201="ベア加算",M201=""),0, IF(OR(T198="新加算Ⅰ",T198="新加算Ⅱ",T198="新加算Ⅲ",T198="新加算Ⅳ"),ROUNDDOWN(ROUND(L198*VLOOKUP(K198,【参考】数式用!$A$5:$I$37,MATCH("ベア加算",【参考】数式用!$B$4:$I$4,0)+1,0),0),0)*AF198,0)),"")</f>
        <v>0</v>
      </c>
      <c r="AM198" s="1339"/>
      <c r="AN198" s="1345"/>
      <c r="AO198" s="1341"/>
      <c r="AP198" s="1341"/>
      <c r="AQ198" s="1343"/>
      <c r="AR198" s="1323"/>
      <c r="AS198" s="466" t="str">
        <f t="shared" ref="AS198" si="501">IF(AU198="","",IF(U198&lt;N198,"！加算の要件上は問題ありませんが、令和６年４・５月と比較して令和６年６月に加算率が下がる計画になっています。",""))</f>
        <v/>
      </c>
      <c r="AT198" s="557"/>
      <c r="AU198" s="1311" t="str">
        <f>IF(K198&lt;&gt;"","V列に色付け","")</f>
        <v/>
      </c>
      <c r="AV198" s="558" t="str">
        <f>IF('別紙様式2-2（４・５月分）'!N152="","",'別紙様式2-2（４・５月分）'!N152)</f>
        <v/>
      </c>
      <c r="AW198" s="1313" t="str">
        <f>IF(SUM('別紙様式2-2（４・５月分）'!O152:O154)=0,"",SUM('別紙様式2-2（４・５月分）'!O152:O154))</f>
        <v/>
      </c>
      <c r="AX198" s="1314" t="str">
        <f>IFERROR(VLOOKUP(K198,【参考】数式用!$AH$2:$AI$34,2,FALSE),"")</f>
        <v/>
      </c>
      <c r="AY198" s="1230" t="s">
        <v>1959</v>
      </c>
      <c r="AZ198" s="1230" t="s">
        <v>1960</v>
      </c>
      <c r="BA198" s="1230" t="s">
        <v>1961</v>
      </c>
      <c r="BB198" s="1230" t="s">
        <v>1962</v>
      </c>
      <c r="BC198" s="1230" t="str">
        <f>IF(AND(O198&lt;&gt;"新加算Ⅰ",O198&lt;&gt;"新加算Ⅱ",O198&lt;&gt;"新加算Ⅲ",O198&lt;&gt;"新加算Ⅳ"),O198,IF(P200&lt;&gt;"",P200,""))</f>
        <v/>
      </c>
      <c r="BD198" s="1230"/>
      <c r="BE198" s="1230" t="str">
        <f t="shared" ref="BE198" si="502">IF(AL198&lt;&gt;0,IF(AM198="○","入力済","未入力"),"")</f>
        <v/>
      </c>
      <c r="BF198" s="1230" t="str">
        <f>IF(OR(T198="新加算Ⅰ",T198="新加算Ⅱ",T198="新加算Ⅲ",T198="新加算Ⅳ",T198="新加算Ⅴ（１）",T198="新加算Ⅴ（２）",T198="新加算Ⅴ（３）",T198="新加算ⅠⅤ（４）",T198="新加算Ⅴ（５）",T198="新加算Ⅴ（６）",T198="新加算Ⅴ（８）",T198="新加算Ⅴ（11）"),IF(OR(AN198="○",AN198="令和６年度中に満たす"),"入力済","未入力"),"")</f>
        <v/>
      </c>
      <c r="BG198" s="1230" t="str">
        <f>IF(OR(T198="新加算Ⅴ（７）",T198="新加算Ⅴ（９）",T198="新加算Ⅴ（10）",T198="新加算Ⅴ（12）",T198="新加算Ⅴ（13）",T198="新加算Ⅴ（14）"),IF(OR(AO198="○",AO198="令和６年度中に満たす"),"入力済","未入力"),"")</f>
        <v/>
      </c>
      <c r="BH198" s="1331" t="str">
        <f t="shared" ref="BH198" si="503">IF(OR(T198="新加算Ⅰ",T198="新加算Ⅱ",T198="新加算Ⅲ",T198="新加算Ⅴ（１）",T198="新加算Ⅴ（３）",T198="新加算Ⅴ（８）"),IF(OR(AP198="○",AP198="令和６年度中に満たす"),"入力済","未入力"),"")</f>
        <v/>
      </c>
      <c r="BI198" s="1333" t="str">
        <f t="shared" ref="BI198" si="504">IF(OR(T198="新加算Ⅰ",T198="新加算Ⅱ",T198="新加算Ⅴ（１）",T198="新加算Ⅴ（２）",T198="新加算Ⅴ（３）",T198="新加算Ⅴ（４）",T198="新加算Ⅴ（５）",T198="新加算Ⅴ（６）",T198="新加算Ⅴ（７）",T198="新加算Ⅴ（９）",T198="新加算Ⅴ（10）",T198="新加算Ⅴ（12）"),1,"")</f>
        <v/>
      </c>
      <c r="BJ198" s="1311" t="str">
        <f>IF(OR(T198="新加算Ⅰ",T198="新加算Ⅴ（１）",T198="新加算Ⅴ（２）",T198="新加算Ⅴ（５）",T198="新加算Ⅴ（７）",T198="新加算Ⅴ（10）"),IF(AR198="","未入力","入力済"),"")</f>
        <v/>
      </c>
      <c r="BK198" s="453" t="str">
        <f>G198</f>
        <v/>
      </c>
    </row>
    <row r="199" spans="1:63" ht="15" customHeight="1">
      <c r="A199" s="1275"/>
      <c r="B199" s="1243"/>
      <c r="C199" s="1244"/>
      <c r="D199" s="1244"/>
      <c r="E199" s="1244"/>
      <c r="F199" s="1245"/>
      <c r="G199" s="1260"/>
      <c r="H199" s="1260"/>
      <c r="I199" s="1260"/>
      <c r="J199" s="1423"/>
      <c r="K199" s="1260"/>
      <c r="L199" s="1284"/>
      <c r="M199" s="1379" t="str">
        <f>IF('別紙様式2-2（４・５月分）'!P153="","",'別紙様式2-2（４・５月分）'!P153)</f>
        <v/>
      </c>
      <c r="N199" s="1400"/>
      <c r="O199" s="1406"/>
      <c r="P199" s="1407"/>
      <c r="Q199" s="1408"/>
      <c r="R199" s="1410"/>
      <c r="S199" s="1412"/>
      <c r="T199" s="1414"/>
      <c r="U199" s="1416"/>
      <c r="V199" s="1418"/>
      <c r="W199" s="1356"/>
      <c r="X199" s="1358"/>
      <c r="Y199" s="1356"/>
      <c r="Z199" s="1358"/>
      <c r="AA199" s="1356"/>
      <c r="AB199" s="1358"/>
      <c r="AC199" s="1356"/>
      <c r="AD199" s="1358"/>
      <c r="AE199" s="1358"/>
      <c r="AF199" s="1358"/>
      <c r="AG199" s="1360"/>
      <c r="AH199" s="1362"/>
      <c r="AI199" s="1364"/>
      <c r="AJ199" s="1366"/>
      <c r="AK199" s="1350"/>
      <c r="AL199" s="1354"/>
      <c r="AM199" s="1340"/>
      <c r="AN199" s="1346"/>
      <c r="AO199" s="1342"/>
      <c r="AP199" s="1342"/>
      <c r="AQ199" s="1344"/>
      <c r="AR199" s="1324"/>
      <c r="AS199" s="1310" t="str">
        <f t="shared" ref="AS199" si="505">IF(AU198="","",IF(AF198&gt;10,"！令和６年度の新加算の「算定対象月」が10か月を超えています。標準的な「算定対象月」は令和６年６月から令和７年３月です。",IF(OR(AA198&lt;&gt;7,AC198&lt;&gt;3),"！算定期間の終わりが令和７年３月になっていません。区分変更を行う場合は、別紙様式2-4に記入してください。","")))</f>
        <v/>
      </c>
      <c r="AT199" s="557"/>
      <c r="AU199" s="1311"/>
      <c r="AV199" s="1312" t="str">
        <f>IF('別紙様式2-2（４・５月分）'!N153="","",'別紙様式2-2（４・５月分）'!N153)</f>
        <v/>
      </c>
      <c r="AW199" s="1313"/>
      <c r="AX199" s="1314"/>
      <c r="AY199" s="1230"/>
      <c r="AZ199" s="1230"/>
      <c r="BA199" s="1230"/>
      <c r="BB199" s="1230"/>
      <c r="BC199" s="1230"/>
      <c r="BD199" s="1230"/>
      <c r="BE199" s="1230"/>
      <c r="BF199" s="1230"/>
      <c r="BG199" s="1230"/>
      <c r="BH199" s="1332"/>
      <c r="BI199" s="1334"/>
      <c r="BJ199" s="1311"/>
      <c r="BK199" s="453" t="str">
        <f>G198</f>
        <v/>
      </c>
    </row>
    <row r="200" spans="1:63" ht="15" customHeight="1">
      <c r="A200" s="1303"/>
      <c r="B200" s="1243"/>
      <c r="C200" s="1244"/>
      <c r="D200" s="1244"/>
      <c r="E200" s="1244"/>
      <c r="F200" s="1245"/>
      <c r="G200" s="1260"/>
      <c r="H200" s="1260"/>
      <c r="I200" s="1260"/>
      <c r="J200" s="1423"/>
      <c r="K200" s="1260"/>
      <c r="L200" s="1284"/>
      <c r="M200" s="1380"/>
      <c r="N200" s="1401"/>
      <c r="O200" s="1381" t="s">
        <v>2025</v>
      </c>
      <c r="P200" s="1383" t="str">
        <f>IFERROR(VLOOKUP('別紙様式2-2（４・５月分）'!AQ152,【参考】数式用!$AR$5:$AT$22,3,FALSE),"")</f>
        <v/>
      </c>
      <c r="Q200" s="1385" t="s">
        <v>2036</v>
      </c>
      <c r="R200" s="1387" t="str">
        <f>IFERROR(VLOOKUP(K198,【参考】数式用!$A$5:$AB$37,MATCH(P200,【参考】数式用!$B$4:$AB$4,0)+1,0),"")</f>
        <v/>
      </c>
      <c r="S200" s="1389" t="s">
        <v>161</v>
      </c>
      <c r="T200" s="1391"/>
      <c r="U200" s="1393" t="str">
        <f>IFERROR(VLOOKUP(K198,【参考】数式用!$A$5:$AB$37,MATCH(T200,【参考】数式用!$B$4:$AB$4,0)+1,0),"")</f>
        <v/>
      </c>
      <c r="V200" s="1395" t="s">
        <v>15</v>
      </c>
      <c r="W200" s="1397">
        <v>7</v>
      </c>
      <c r="X200" s="1371" t="s">
        <v>10</v>
      </c>
      <c r="Y200" s="1397">
        <v>4</v>
      </c>
      <c r="Z200" s="1371" t="s">
        <v>38</v>
      </c>
      <c r="AA200" s="1397">
        <v>8</v>
      </c>
      <c r="AB200" s="1371" t="s">
        <v>10</v>
      </c>
      <c r="AC200" s="1397">
        <v>3</v>
      </c>
      <c r="AD200" s="1371" t="s">
        <v>13</v>
      </c>
      <c r="AE200" s="1371" t="s">
        <v>20</v>
      </c>
      <c r="AF200" s="1371">
        <f>IF(W200&gt;=1,(AA200*12+AC200)-(W200*12+Y200)+1,"")</f>
        <v>12</v>
      </c>
      <c r="AG200" s="1367" t="s">
        <v>33</v>
      </c>
      <c r="AH200" s="1373" t="str">
        <f t="shared" ref="AH200" si="506">IFERROR(ROUNDDOWN(ROUND(L198*U200,0),0)*AF200,"")</f>
        <v/>
      </c>
      <c r="AI200" s="1375" t="str">
        <f t="shared" ref="AI200" si="507">IFERROR(ROUNDDOWN(ROUND((L198*(U200-AW198)),0),0)*AF200,"")</f>
        <v/>
      </c>
      <c r="AJ200" s="1377">
        <f>IFERROR(IF(OR(M198="",M199="",M201=""),0,ROUNDDOWN(ROUNDDOWN(ROUND(L198*VLOOKUP(K198,【参考】数式用!$A$5:$AB$37,MATCH("新加算Ⅳ",【参考】数式用!$B$4:$AB$4,0)+1,0),0),0)*AF200*0.5,0)),"")</f>
        <v>0</v>
      </c>
      <c r="AK200" s="1347" t="str">
        <f t="shared" ref="AK200" si="508">IF(T200&lt;&gt;"","新規に適用","")</f>
        <v/>
      </c>
      <c r="AL200" s="1351">
        <f>IFERROR(IF(OR(M201="ベア加算",M201=""),0, IF(OR(T198="新加算Ⅰ",T198="新加算Ⅱ",T198="新加算Ⅲ",T198="新加算Ⅳ"),0,ROUNDDOWN(ROUND(L198*VLOOKUP(K198,【参考】数式用!$A$5:$I$37,MATCH("ベア加算",【参考】数式用!$B$4:$I$4,0)+1,0),0),0)*AF200)),"")</f>
        <v>0</v>
      </c>
      <c r="AM200" s="1321" t="str">
        <f>IF(AND(T200&lt;&gt;"",AM198=""),"新規に適用",IF(AND(T200&lt;&gt;"",AM198&lt;&gt;""),"継続で適用",""))</f>
        <v/>
      </c>
      <c r="AN200" s="1321" t="str">
        <f>IF(AND(T200&lt;&gt;"",AN198=""),"新規に適用",IF(AND(T200&lt;&gt;"",AN198&lt;&gt;""),"継続で適用",""))</f>
        <v/>
      </c>
      <c r="AO200" s="1369"/>
      <c r="AP200" s="1321" t="str">
        <f>IF(AND(T200&lt;&gt;"",AP198=""),"新規に適用",IF(AND(T200&lt;&gt;"",AP198&lt;&gt;""),"継続で適用",""))</f>
        <v/>
      </c>
      <c r="AQ200" s="1325" t="str">
        <f t="shared" si="420"/>
        <v/>
      </c>
      <c r="AR200" s="1321" t="str">
        <f>IF(AND(T200&lt;&gt;"",AR198=""),"新規に適用",IF(AND(T200&lt;&gt;"",AR198&lt;&gt;""),"継続で適用",""))</f>
        <v/>
      </c>
      <c r="AS200" s="1310"/>
      <c r="AT200" s="557"/>
      <c r="AU200" s="1311" t="str">
        <f>IF(K198&lt;&gt;"","V列に色付け","")</f>
        <v/>
      </c>
      <c r="AV200" s="1312"/>
      <c r="AW200" s="1313"/>
      <c r="AX200" s="87"/>
      <c r="AY200" s="87"/>
      <c r="AZ200" s="87"/>
      <c r="BA200" s="87"/>
      <c r="BB200" s="87"/>
      <c r="BC200" s="87"/>
      <c r="BD200" s="87"/>
      <c r="BE200" s="87"/>
      <c r="BF200" s="87"/>
      <c r="BG200" s="87"/>
      <c r="BH200" s="87"/>
      <c r="BI200" s="87"/>
      <c r="BJ200" s="87"/>
      <c r="BK200" s="453" t="str">
        <f>G198</f>
        <v/>
      </c>
    </row>
    <row r="201" spans="1:63" ht="30" customHeight="1" thickBot="1">
      <c r="A201" s="1276"/>
      <c r="B201" s="1419"/>
      <c r="C201" s="1420"/>
      <c r="D201" s="1420"/>
      <c r="E201" s="1420"/>
      <c r="F201" s="1421"/>
      <c r="G201" s="1261"/>
      <c r="H201" s="1261"/>
      <c r="I201" s="1261"/>
      <c r="J201" s="1424"/>
      <c r="K201" s="1261"/>
      <c r="L201" s="1285"/>
      <c r="M201" s="556" t="str">
        <f>IF('別紙様式2-2（４・５月分）'!P154="","",'別紙様式2-2（４・５月分）'!P154)</f>
        <v/>
      </c>
      <c r="N201" s="1402"/>
      <c r="O201" s="1382"/>
      <c r="P201" s="1384"/>
      <c r="Q201" s="1386"/>
      <c r="R201" s="1388"/>
      <c r="S201" s="1390"/>
      <c r="T201" s="1392"/>
      <c r="U201" s="1394"/>
      <c r="V201" s="1396"/>
      <c r="W201" s="1398"/>
      <c r="X201" s="1372"/>
      <c r="Y201" s="1398"/>
      <c r="Z201" s="1372"/>
      <c r="AA201" s="1398"/>
      <c r="AB201" s="1372"/>
      <c r="AC201" s="1398"/>
      <c r="AD201" s="1372"/>
      <c r="AE201" s="1372"/>
      <c r="AF201" s="1372"/>
      <c r="AG201" s="1368"/>
      <c r="AH201" s="1374"/>
      <c r="AI201" s="1376"/>
      <c r="AJ201" s="1378"/>
      <c r="AK201" s="1348"/>
      <c r="AL201" s="1352"/>
      <c r="AM201" s="1322"/>
      <c r="AN201" s="1322"/>
      <c r="AO201" s="1370"/>
      <c r="AP201" s="1322"/>
      <c r="AQ201" s="1326"/>
      <c r="AR201" s="1322"/>
      <c r="AS201" s="491" t="str">
        <f t="shared" ref="AS201" si="509">IF(AU198="","",IF(OR(T198="",AND(M201="ベア加算なし",OR(T198="新加算Ⅰ",T198="新加算Ⅱ",T198="新加算Ⅲ",T198="新加算Ⅳ"),AM198=""),AND(OR(T198="新加算Ⅰ",T198="新加算Ⅱ",T198="新加算Ⅲ",T198="新加算Ⅳ",T198="新加算Ⅴ（１）",T198="新加算Ⅴ（２）",T198="新加算Ⅴ（３）",T198="新加算Ⅴ（４）",T198="新加算Ⅴ（５）",T198="新加算Ⅴ（６）",T198="新加算Ⅴ（８）",T198="新加算Ⅴ（11）"),AN198=""),AND(OR(T198="新加算Ⅴ（７）",T198="新加算Ⅴ（９）",T198="新加算Ⅴ（10）",T198="新加算Ⅴ（12）",T198="新加算Ⅴ（13）",T198="新加算Ⅴ（14）"),AO198=""),AND(OR(T198="新加算Ⅰ",T198="新加算Ⅱ",T198="新加算Ⅲ",T198="新加算Ⅴ（１）",T198="新加算Ⅴ（３）",T198="新加算Ⅴ（８）"),AP198=""),AND(OR(T198="新加算Ⅰ",T198="新加算Ⅱ",T198="新加算Ⅴ（１）",T198="新加算Ⅴ（２）",T198="新加算Ⅴ（３）",T198="新加算Ⅴ（４）",T198="新加算Ⅴ（５）",T198="新加算Ⅴ（６）",T198="新加算Ⅴ（７）",T198="新加算Ⅴ（９）",T198="新加算Ⅴ（10）",T198="新加算Ⅴ（12）"),AQ198=""),AND(OR(T198="新加算Ⅰ",T198="新加算Ⅴ（１）",T198="新加算Ⅴ（２）",T198="新加算Ⅴ（５）",T198="新加算Ⅴ（７）",T198="新加算Ⅴ（10）"),AR198="")),"！記入が必要な欄（ピンク色のセル）に空欄があります。空欄を埋めてください。",""))</f>
        <v/>
      </c>
      <c r="AT201" s="557"/>
      <c r="AU201" s="1311"/>
      <c r="AV201" s="558" t="str">
        <f>IF('別紙様式2-2（４・５月分）'!N154="","",'別紙様式2-2（４・５月分）'!N154)</f>
        <v/>
      </c>
      <c r="AW201" s="1313"/>
      <c r="AX201" s="87"/>
      <c r="AY201" s="87"/>
      <c r="AZ201" s="87"/>
      <c r="BA201" s="87"/>
      <c r="BB201" s="87"/>
      <c r="BC201" s="87"/>
      <c r="BD201" s="87"/>
      <c r="BE201" s="87"/>
      <c r="BF201" s="87"/>
      <c r="BG201" s="87"/>
      <c r="BH201" s="87"/>
      <c r="BI201" s="87"/>
      <c r="BJ201" s="87"/>
      <c r="BK201" s="453" t="str">
        <f>G198</f>
        <v/>
      </c>
    </row>
    <row r="202" spans="1:63" ht="30" customHeight="1">
      <c r="A202" s="1301">
        <v>48</v>
      </c>
      <c r="B202" s="1243" t="str">
        <f>IF(基本情報入力シート!C101="","",基本情報入力シート!C101)</f>
        <v/>
      </c>
      <c r="C202" s="1244"/>
      <c r="D202" s="1244"/>
      <c r="E202" s="1244"/>
      <c r="F202" s="1245"/>
      <c r="G202" s="1260" t="str">
        <f>IF(基本情報入力シート!M101="","",基本情報入力シート!M101)</f>
        <v/>
      </c>
      <c r="H202" s="1260" t="str">
        <f>IF(基本情報入力シート!R101="","",基本情報入力シート!R101)</f>
        <v/>
      </c>
      <c r="I202" s="1260" t="str">
        <f>IF(基本情報入力シート!W101="","",基本情報入力シート!W101)</f>
        <v/>
      </c>
      <c r="J202" s="1423" t="str">
        <f>IF(基本情報入力シート!X101="","",基本情報入力シート!X101)</f>
        <v/>
      </c>
      <c r="K202" s="1260" t="str">
        <f>IF(基本情報入力シート!Y101="","",基本情報入力シート!Y101)</f>
        <v/>
      </c>
      <c r="L202" s="1284" t="str">
        <f>IF(基本情報入力シート!AB101="","",基本情報入力シート!AB101)</f>
        <v/>
      </c>
      <c r="M202" s="553" t="str">
        <f>IF('別紙様式2-2（４・５月分）'!P155="","",'別紙様式2-2（４・５月分）'!P155)</f>
        <v/>
      </c>
      <c r="N202" s="1399" t="str">
        <f>IF(SUM('別紙様式2-2（４・５月分）'!Q155:Q157)=0,"",SUM('別紙様式2-2（４・５月分）'!Q155:Q157))</f>
        <v/>
      </c>
      <c r="O202" s="1403" t="str">
        <f>IFERROR(VLOOKUP('別紙様式2-2（４・５月分）'!AQ155,【参考】数式用!$AR$5:$AS$22,2,FALSE),"")</f>
        <v/>
      </c>
      <c r="P202" s="1404"/>
      <c r="Q202" s="1405"/>
      <c r="R202" s="1409" t="str">
        <f>IFERROR(VLOOKUP(K202,【参考】数式用!$A$5:$AB$37,MATCH(O202,【参考】数式用!$B$4:$AB$4,0)+1,0),"")</f>
        <v/>
      </c>
      <c r="S202" s="1411" t="s">
        <v>2021</v>
      </c>
      <c r="T202" s="1413"/>
      <c r="U202" s="1415" t="str">
        <f>IFERROR(VLOOKUP(K202,【参考】数式用!$A$5:$AB$37,MATCH(T202,【参考】数式用!$B$4:$AB$4,0)+1,0),"")</f>
        <v/>
      </c>
      <c r="V202" s="1417" t="s">
        <v>15</v>
      </c>
      <c r="W202" s="1355">
        <v>6</v>
      </c>
      <c r="X202" s="1357" t="s">
        <v>10</v>
      </c>
      <c r="Y202" s="1355">
        <v>6</v>
      </c>
      <c r="Z202" s="1357" t="s">
        <v>38</v>
      </c>
      <c r="AA202" s="1355">
        <v>7</v>
      </c>
      <c r="AB202" s="1357" t="s">
        <v>10</v>
      </c>
      <c r="AC202" s="1355">
        <v>3</v>
      </c>
      <c r="AD202" s="1357" t="s">
        <v>13</v>
      </c>
      <c r="AE202" s="1357" t="s">
        <v>20</v>
      </c>
      <c r="AF202" s="1357">
        <f>IF(W202&gt;=1,(AA202*12+AC202)-(W202*12+Y202)+1,"")</f>
        <v>10</v>
      </c>
      <c r="AG202" s="1359" t="s">
        <v>33</v>
      </c>
      <c r="AH202" s="1361" t="str">
        <f t="shared" ref="AH202" si="510">IFERROR(ROUNDDOWN(ROUND(L202*U202,0),0)*AF202,"")</f>
        <v/>
      </c>
      <c r="AI202" s="1363" t="str">
        <f t="shared" ref="AI202" si="511">IFERROR(ROUNDDOWN(ROUND((L202*(U202-AW202)),0),0)*AF202,"")</f>
        <v/>
      </c>
      <c r="AJ202" s="1365">
        <f>IFERROR(IF(OR(M202="",M203="",M205=""),0,ROUNDDOWN(ROUNDDOWN(ROUND(L202*VLOOKUP(K202,【参考】数式用!$A$5:$AB$37,MATCH("新加算Ⅳ",【参考】数式用!$B$4:$AB$4,0)+1,0),0),0)*AF202*0.5,0)),"")</f>
        <v>0</v>
      </c>
      <c r="AK202" s="1349"/>
      <c r="AL202" s="1353">
        <f>IFERROR(IF(OR(M205="ベア加算",M205=""),0, IF(OR(T202="新加算Ⅰ",T202="新加算Ⅱ",T202="新加算Ⅲ",T202="新加算Ⅳ"),ROUNDDOWN(ROUND(L202*VLOOKUP(K202,【参考】数式用!$A$5:$I$37,MATCH("ベア加算",【参考】数式用!$B$4:$I$4,0)+1,0),0),0)*AF202,0)),"")</f>
        <v>0</v>
      </c>
      <c r="AM202" s="1339"/>
      <c r="AN202" s="1345"/>
      <c r="AO202" s="1341"/>
      <c r="AP202" s="1341"/>
      <c r="AQ202" s="1343"/>
      <c r="AR202" s="1323"/>
      <c r="AS202" s="466" t="str">
        <f t="shared" ref="AS202" si="512">IF(AU202="","",IF(U202&lt;N202,"！加算の要件上は問題ありませんが、令和６年４・５月と比較して令和６年６月に加算率が下がる計画になっています。",""))</f>
        <v/>
      </c>
      <c r="AT202" s="557"/>
      <c r="AU202" s="1311" t="str">
        <f>IF(K202&lt;&gt;"","V列に色付け","")</f>
        <v/>
      </c>
      <c r="AV202" s="558" t="str">
        <f>IF('別紙様式2-2（４・５月分）'!N155="","",'別紙様式2-2（４・５月分）'!N155)</f>
        <v/>
      </c>
      <c r="AW202" s="1313" t="str">
        <f>IF(SUM('別紙様式2-2（４・５月分）'!O155:O157)=0,"",SUM('別紙様式2-2（４・５月分）'!O155:O157))</f>
        <v/>
      </c>
      <c r="AX202" s="1314" t="str">
        <f>IFERROR(VLOOKUP(K202,【参考】数式用!$AH$2:$AI$34,2,FALSE),"")</f>
        <v/>
      </c>
      <c r="AY202" s="1230" t="s">
        <v>1959</v>
      </c>
      <c r="AZ202" s="1230" t="s">
        <v>1960</v>
      </c>
      <c r="BA202" s="1230" t="s">
        <v>1961</v>
      </c>
      <c r="BB202" s="1230" t="s">
        <v>1962</v>
      </c>
      <c r="BC202" s="1230" t="str">
        <f>IF(AND(O202&lt;&gt;"新加算Ⅰ",O202&lt;&gt;"新加算Ⅱ",O202&lt;&gt;"新加算Ⅲ",O202&lt;&gt;"新加算Ⅳ"),O202,IF(P204&lt;&gt;"",P204,""))</f>
        <v/>
      </c>
      <c r="BD202" s="1230"/>
      <c r="BE202" s="1230" t="str">
        <f t="shared" ref="BE202" si="513">IF(AL202&lt;&gt;0,IF(AM202="○","入力済","未入力"),"")</f>
        <v/>
      </c>
      <c r="BF202" s="1230" t="str">
        <f>IF(OR(T202="新加算Ⅰ",T202="新加算Ⅱ",T202="新加算Ⅲ",T202="新加算Ⅳ",T202="新加算Ⅴ（１）",T202="新加算Ⅴ（２）",T202="新加算Ⅴ（３）",T202="新加算ⅠⅤ（４）",T202="新加算Ⅴ（５）",T202="新加算Ⅴ（６）",T202="新加算Ⅴ（８）",T202="新加算Ⅴ（11）"),IF(OR(AN202="○",AN202="令和６年度中に満たす"),"入力済","未入力"),"")</f>
        <v/>
      </c>
      <c r="BG202" s="1230" t="str">
        <f>IF(OR(T202="新加算Ⅴ（７）",T202="新加算Ⅴ（９）",T202="新加算Ⅴ（10）",T202="新加算Ⅴ（12）",T202="新加算Ⅴ（13）",T202="新加算Ⅴ（14）"),IF(OR(AO202="○",AO202="令和６年度中に満たす"),"入力済","未入力"),"")</f>
        <v/>
      </c>
      <c r="BH202" s="1331" t="str">
        <f t="shared" ref="BH202" si="514">IF(OR(T202="新加算Ⅰ",T202="新加算Ⅱ",T202="新加算Ⅲ",T202="新加算Ⅴ（１）",T202="新加算Ⅴ（３）",T202="新加算Ⅴ（８）"),IF(OR(AP202="○",AP202="令和６年度中に満たす"),"入力済","未入力"),"")</f>
        <v/>
      </c>
      <c r="BI202" s="1333" t="str">
        <f t="shared" ref="BI202" si="515">IF(OR(T202="新加算Ⅰ",T202="新加算Ⅱ",T202="新加算Ⅴ（１）",T202="新加算Ⅴ（２）",T202="新加算Ⅴ（３）",T202="新加算Ⅴ（４）",T202="新加算Ⅴ（５）",T202="新加算Ⅴ（６）",T202="新加算Ⅴ（７）",T202="新加算Ⅴ（９）",T202="新加算Ⅴ（10）",T202="新加算Ⅴ（12）"),1,"")</f>
        <v/>
      </c>
      <c r="BJ202" s="1311" t="str">
        <f>IF(OR(T202="新加算Ⅰ",T202="新加算Ⅴ（１）",T202="新加算Ⅴ（２）",T202="新加算Ⅴ（５）",T202="新加算Ⅴ（７）",T202="新加算Ⅴ（10）"),IF(AR202="","未入力","入力済"),"")</f>
        <v/>
      </c>
      <c r="BK202" s="453" t="str">
        <f>G202</f>
        <v/>
      </c>
    </row>
    <row r="203" spans="1:63" ht="15" customHeight="1">
      <c r="A203" s="1275"/>
      <c r="B203" s="1243"/>
      <c r="C203" s="1244"/>
      <c r="D203" s="1244"/>
      <c r="E203" s="1244"/>
      <c r="F203" s="1245"/>
      <c r="G203" s="1260"/>
      <c r="H203" s="1260"/>
      <c r="I203" s="1260"/>
      <c r="J203" s="1423"/>
      <c r="K203" s="1260"/>
      <c r="L203" s="1284"/>
      <c r="M203" s="1379" t="str">
        <f>IF('別紙様式2-2（４・５月分）'!P156="","",'別紙様式2-2（４・５月分）'!P156)</f>
        <v/>
      </c>
      <c r="N203" s="1400"/>
      <c r="O203" s="1406"/>
      <c r="P203" s="1407"/>
      <c r="Q203" s="1408"/>
      <c r="R203" s="1410"/>
      <c r="S203" s="1412"/>
      <c r="T203" s="1414"/>
      <c r="U203" s="1416"/>
      <c r="V203" s="1418"/>
      <c r="W203" s="1356"/>
      <c r="X203" s="1358"/>
      <c r="Y203" s="1356"/>
      <c r="Z203" s="1358"/>
      <c r="AA203" s="1356"/>
      <c r="AB203" s="1358"/>
      <c r="AC203" s="1356"/>
      <c r="AD203" s="1358"/>
      <c r="AE203" s="1358"/>
      <c r="AF203" s="1358"/>
      <c r="AG203" s="1360"/>
      <c r="AH203" s="1362"/>
      <c r="AI203" s="1364"/>
      <c r="AJ203" s="1366"/>
      <c r="AK203" s="1350"/>
      <c r="AL203" s="1354"/>
      <c r="AM203" s="1340"/>
      <c r="AN203" s="1346"/>
      <c r="AO203" s="1342"/>
      <c r="AP203" s="1342"/>
      <c r="AQ203" s="1344"/>
      <c r="AR203" s="1324"/>
      <c r="AS203" s="1310" t="str">
        <f t="shared" ref="AS203" si="516">IF(AU202="","",IF(AF202&gt;10,"！令和６年度の新加算の「算定対象月」が10か月を超えています。標準的な「算定対象月」は令和６年６月から令和７年３月です。",IF(OR(AA202&lt;&gt;7,AC202&lt;&gt;3),"！算定期間の終わりが令和７年３月になっていません。区分変更を行う場合は、別紙様式2-4に記入してください。","")))</f>
        <v/>
      </c>
      <c r="AT203" s="557"/>
      <c r="AU203" s="1311"/>
      <c r="AV203" s="1312" t="str">
        <f>IF('別紙様式2-2（４・５月分）'!N156="","",'別紙様式2-2（４・５月分）'!N156)</f>
        <v/>
      </c>
      <c r="AW203" s="1313"/>
      <c r="AX203" s="1314"/>
      <c r="AY203" s="1230"/>
      <c r="AZ203" s="1230"/>
      <c r="BA203" s="1230"/>
      <c r="BB203" s="1230"/>
      <c r="BC203" s="1230"/>
      <c r="BD203" s="1230"/>
      <c r="BE203" s="1230"/>
      <c r="BF203" s="1230"/>
      <c r="BG203" s="1230"/>
      <c r="BH203" s="1332"/>
      <c r="BI203" s="1334"/>
      <c r="BJ203" s="1311"/>
      <c r="BK203" s="453" t="str">
        <f>G202</f>
        <v/>
      </c>
    </row>
    <row r="204" spans="1:63" ht="15" customHeight="1">
      <c r="A204" s="1303"/>
      <c r="B204" s="1243"/>
      <c r="C204" s="1244"/>
      <c r="D204" s="1244"/>
      <c r="E204" s="1244"/>
      <c r="F204" s="1245"/>
      <c r="G204" s="1260"/>
      <c r="H204" s="1260"/>
      <c r="I204" s="1260"/>
      <c r="J204" s="1423"/>
      <c r="K204" s="1260"/>
      <c r="L204" s="1284"/>
      <c r="M204" s="1380"/>
      <c r="N204" s="1401"/>
      <c r="O204" s="1381" t="s">
        <v>2025</v>
      </c>
      <c r="P204" s="1383" t="str">
        <f>IFERROR(VLOOKUP('別紙様式2-2（４・５月分）'!AQ155,【参考】数式用!$AR$5:$AT$22,3,FALSE),"")</f>
        <v/>
      </c>
      <c r="Q204" s="1385" t="s">
        <v>2036</v>
      </c>
      <c r="R204" s="1387" t="str">
        <f>IFERROR(VLOOKUP(K202,【参考】数式用!$A$5:$AB$37,MATCH(P204,【参考】数式用!$B$4:$AB$4,0)+1,0),"")</f>
        <v/>
      </c>
      <c r="S204" s="1389" t="s">
        <v>161</v>
      </c>
      <c r="T204" s="1391"/>
      <c r="U204" s="1393" t="str">
        <f>IFERROR(VLOOKUP(K202,【参考】数式用!$A$5:$AB$37,MATCH(T204,【参考】数式用!$B$4:$AB$4,0)+1,0),"")</f>
        <v/>
      </c>
      <c r="V204" s="1395" t="s">
        <v>15</v>
      </c>
      <c r="W204" s="1397">
        <v>7</v>
      </c>
      <c r="X204" s="1371" t="s">
        <v>10</v>
      </c>
      <c r="Y204" s="1397">
        <v>4</v>
      </c>
      <c r="Z204" s="1371" t="s">
        <v>38</v>
      </c>
      <c r="AA204" s="1397">
        <v>8</v>
      </c>
      <c r="AB204" s="1371" t="s">
        <v>10</v>
      </c>
      <c r="AC204" s="1397">
        <v>3</v>
      </c>
      <c r="AD204" s="1371" t="s">
        <v>13</v>
      </c>
      <c r="AE204" s="1371" t="s">
        <v>20</v>
      </c>
      <c r="AF204" s="1371">
        <f>IF(W204&gt;=1,(AA204*12+AC204)-(W204*12+Y204)+1,"")</f>
        <v>12</v>
      </c>
      <c r="AG204" s="1367" t="s">
        <v>33</v>
      </c>
      <c r="AH204" s="1373" t="str">
        <f t="shared" ref="AH204" si="517">IFERROR(ROUNDDOWN(ROUND(L202*U204,0),0)*AF204,"")</f>
        <v/>
      </c>
      <c r="AI204" s="1375" t="str">
        <f t="shared" ref="AI204" si="518">IFERROR(ROUNDDOWN(ROUND((L202*(U204-AW202)),0),0)*AF204,"")</f>
        <v/>
      </c>
      <c r="AJ204" s="1377">
        <f>IFERROR(IF(OR(M202="",M203="",M205=""),0,ROUNDDOWN(ROUNDDOWN(ROUND(L202*VLOOKUP(K202,【参考】数式用!$A$5:$AB$37,MATCH("新加算Ⅳ",【参考】数式用!$B$4:$AB$4,0)+1,0),0),0)*AF204*0.5,0)),"")</f>
        <v>0</v>
      </c>
      <c r="AK204" s="1347" t="str">
        <f t="shared" ref="AK204" si="519">IF(T204&lt;&gt;"","新規に適用","")</f>
        <v/>
      </c>
      <c r="AL204" s="1351">
        <f>IFERROR(IF(OR(M205="ベア加算",M205=""),0, IF(OR(T202="新加算Ⅰ",T202="新加算Ⅱ",T202="新加算Ⅲ",T202="新加算Ⅳ"),0,ROUNDDOWN(ROUND(L202*VLOOKUP(K202,【参考】数式用!$A$5:$I$37,MATCH("ベア加算",【参考】数式用!$B$4:$I$4,0)+1,0),0),0)*AF204)),"")</f>
        <v>0</v>
      </c>
      <c r="AM204" s="1321" t="str">
        <f>IF(AND(T204&lt;&gt;"",AM202=""),"新規に適用",IF(AND(T204&lt;&gt;"",AM202&lt;&gt;""),"継続で適用",""))</f>
        <v/>
      </c>
      <c r="AN204" s="1321" t="str">
        <f>IF(AND(T204&lt;&gt;"",AN202=""),"新規に適用",IF(AND(T204&lt;&gt;"",AN202&lt;&gt;""),"継続で適用",""))</f>
        <v/>
      </c>
      <c r="AO204" s="1369"/>
      <c r="AP204" s="1321" t="str">
        <f>IF(AND(T204&lt;&gt;"",AP202=""),"新規に適用",IF(AND(T204&lt;&gt;"",AP202&lt;&gt;""),"継続で適用",""))</f>
        <v/>
      </c>
      <c r="AQ204" s="1325" t="str">
        <f t="shared" si="420"/>
        <v/>
      </c>
      <c r="AR204" s="1321" t="str">
        <f>IF(AND(T204&lt;&gt;"",AR202=""),"新規に適用",IF(AND(T204&lt;&gt;"",AR202&lt;&gt;""),"継続で適用",""))</f>
        <v/>
      </c>
      <c r="AS204" s="1310"/>
      <c r="AT204" s="557"/>
      <c r="AU204" s="1311" t="str">
        <f>IF(K202&lt;&gt;"","V列に色付け","")</f>
        <v/>
      </c>
      <c r="AV204" s="1312"/>
      <c r="AW204" s="1313"/>
      <c r="AX204" s="87"/>
      <c r="AY204" s="87"/>
      <c r="AZ204" s="87"/>
      <c r="BA204" s="87"/>
      <c r="BB204" s="87"/>
      <c r="BC204" s="87"/>
      <c r="BD204" s="87"/>
      <c r="BE204" s="87"/>
      <c r="BF204" s="87"/>
      <c r="BG204" s="87"/>
      <c r="BH204" s="87"/>
      <c r="BI204" s="87"/>
      <c r="BJ204" s="87"/>
      <c r="BK204" s="453" t="str">
        <f>G202</f>
        <v/>
      </c>
    </row>
    <row r="205" spans="1:63" ht="30" customHeight="1" thickBot="1">
      <c r="A205" s="1276"/>
      <c r="B205" s="1419"/>
      <c r="C205" s="1420"/>
      <c r="D205" s="1420"/>
      <c r="E205" s="1420"/>
      <c r="F205" s="1421"/>
      <c r="G205" s="1261"/>
      <c r="H205" s="1261"/>
      <c r="I205" s="1261"/>
      <c r="J205" s="1424"/>
      <c r="K205" s="1261"/>
      <c r="L205" s="1285"/>
      <c r="M205" s="556" t="str">
        <f>IF('別紙様式2-2（４・５月分）'!P157="","",'別紙様式2-2（４・５月分）'!P157)</f>
        <v/>
      </c>
      <c r="N205" s="1402"/>
      <c r="O205" s="1382"/>
      <c r="P205" s="1384"/>
      <c r="Q205" s="1386"/>
      <c r="R205" s="1388"/>
      <c r="S205" s="1390"/>
      <c r="T205" s="1392"/>
      <c r="U205" s="1394"/>
      <c r="V205" s="1396"/>
      <c r="W205" s="1398"/>
      <c r="X205" s="1372"/>
      <c r="Y205" s="1398"/>
      <c r="Z205" s="1372"/>
      <c r="AA205" s="1398"/>
      <c r="AB205" s="1372"/>
      <c r="AC205" s="1398"/>
      <c r="AD205" s="1372"/>
      <c r="AE205" s="1372"/>
      <c r="AF205" s="1372"/>
      <c r="AG205" s="1368"/>
      <c r="AH205" s="1374"/>
      <c r="AI205" s="1376"/>
      <c r="AJ205" s="1378"/>
      <c r="AK205" s="1348"/>
      <c r="AL205" s="1352"/>
      <c r="AM205" s="1322"/>
      <c r="AN205" s="1322"/>
      <c r="AO205" s="1370"/>
      <c r="AP205" s="1322"/>
      <c r="AQ205" s="1326"/>
      <c r="AR205" s="1322"/>
      <c r="AS205" s="491" t="str">
        <f t="shared" ref="AS205" si="520">IF(AU202="","",IF(OR(T202="",AND(M205="ベア加算なし",OR(T202="新加算Ⅰ",T202="新加算Ⅱ",T202="新加算Ⅲ",T202="新加算Ⅳ"),AM202=""),AND(OR(T202="新加算Ⅰ",T202="新加算Ⅱ",T202="新加算Ⅲ",T202="新加算Ⅳ",T202="新加算Ⅴ（１）",T202="新加算Ⅴ（２）",T202="新加算Ⅴ（３）",T202="新加算Ⅴ（４）",T202="新加算Ⅴ（５）",T202="新加算Ⅴ（６）",T202="新加算Ⅴ（８）",T202="新加算Ⅴ（11）"),AN202=""),AND(OR(T202="新加算Ⅴ（７）",T202="新加算Ⅴ（９）",T202="新加算Ⅴ（10）",T202="新加算Ⅴ（12）",T202="新加算Ⅴ（13）",T202="新加算Ⅴ（14）"),AO202=""),AND(OR(T202="新加算Ⅰ",T202="新加算Ⅱ",T202="新加算Ⅲ",T202="新加算Ⅴ（１）",T202="新加算Ⅴ（３）",T202="新加算Ⅴ（８）"),AP202=""),AND(OR(T202="新加算Ⅰ",T202="新加算Ⅱ",T202="新加算Ⅴ（１）",T202="新加算Ⅴ（２）",T202="新加算Ⅴ（３）",T202="新加算Ⅴ（４）",T202="新加算Ⅴ（５）",T202="新加算Ⅴ（６）",T202="新加算Ⅴ（７）",T202="新加算Ⅴ（９）",T202="新加算Ⅴ（10）",T202="新加算Ⅴ（12）"),AQ202=""),AND(OR(T202="新加算Ⅰ",T202="新加算Ⅴ（１）",T202="新加算Ⅴ（２）",T202="新加算Ⅴ（５）",T202="新加算Ⅴ（７）",T202="新加算Ⅴ（10）"),AR202="")),"！記入が必要な欄（ピンク色のセル）に空欄があります。空欄を埋めてください。",""))</f>
        <v/>
      </c>
      <c r="AT205" s="557"/>
      <c r="AU205" s="1311"/>
      <c r="AV205" s="558" t="str">
        <f>IF('別紙様式2-2（４・５月分）'!N157="","",'別紙様式2-2（４・５月分）'!N157)</f>
        <v/>
      </c>
      <c r="AW205" s="1313"/>
      <c r="AX205" s="87"/>
      <c r="AY205" s="87"/>
      <c r="AZ205" s="87"/>
      <c r="BA205" s="87"/>
      <c r="BB205" s="87"/>
      <c r="BC205" s="87"/>
      <c r="BD205" s="87"/>
      <c r="BE205" s="87"/>
      <c r="BF205" s="87"/>
      <c r="BG205" s="87"/>
      <c r="BH205" s="87"/>
      <c r="BI205" s="87"/>
      <c r="BJ205" s="87"/>
      <c r="BK205" s="453" t="str">
        <f>G202</f>
        <v/>
      </c>
    </row>
    <row r="206" spans="1:63" ht="30" customHeight="1">
      <c r="A206" s="1274">
        <v>49</v>
      </c>
      <c r="B206" s="1240" t="str">
        <f>IF(基本情報入力シート!C102="","",基本情報入力シート!C102)</f>
        <v/>
      </c>
      <c r="C206" s="1241"/>
      <c r="D206" s="1241"/>
      <c r="E206" s="1241"/>
      <c r="F206" s="1242"/>
      <c r="G206" s="1259" t="str">
        <f>IF(基本情報入力シート!M102="","",基本情報入力シート!M102)</f>
        <v/>
      </c>
      <c r="H206" s="1259" t="str">
        <f>IF(基本情報入力シート!R102="","",基本情報入力シート!R102)</f>
        <v/>
      </c>
      <c r="I206" s="1259" t="str">
        <f>IF(基本情報入力シート!W102="","",基本情報入力シート!W102)</f>
        <v/>
      </c>
      <c r="J206" s="1422" t="str">
        <f>IF(基本情報入力シート!X102="","",基本情報入力シート!X102)</f>
        <v/>
      </c>
      <c r="K206" s="1259" t="str">
        <f>IF(基本情報入力シート!Y102="","",基本情報入力シート!Y102)</f>
        <v/>
      </c>
      <c r="L206" s="1283" t="str">
        <f>IF(基本情報入力シート!AB102="","",基本情報入力シート!AB102)</f>
        <v/>
      </c>
      <c r="M206" s="553" t="str">
        <f>IF('別紙様式2-2（４・５月分）'!P158="","",'別紙様式2-2（４・５月分）'!P158)</f>
        <v/>
      </c>
      <c r="N206" s="1399" t="str">
        <f>IF(SUM('別紙様式2-2（４・５月分）'!Q158:Q160)=0,"",SUM('別紙様式2-2（４・５月分）'!Q158:Q160))</f>
        <v/>
      </c>
      <c r="O206" s="1403" t="str">
        <f>IFERROR(VLOOKUP('別紙様式2-2（４・５月分）'!AQ158,【参考】数式用!$AR$5:$AS$22,2,FALSE),"")</f>
        <v/>
      </c>
      <c r="P206" s="1404"/>
      <c r="Q206" s="1405"/>
      <c r="R206" s="1409" t="str">
        <f>IFERROR(VLOOKUP(K206,【参考】数式用!$A$5:$AB$37,MATCH(O206,【参考】数式用!$B$4:$AB$4,0)+1,0),"")</f>
        <v/>
      </c>
      <c r="S206" s="1411" t="s">
        <v>2021</v>
      </c>
      <c r="T206" s="1413"/>
      <c r="U206" s="1415" t="str">
        <f>IFERROR(VLOOKUP(K206,【参考】数式用!$A$5:$AB$37,MATCH(T206,【参考】数式用!$B$4:$AB$4,0)+1,0),"")</f>
        <v/>
      </c>
      <c r="V206" s="1417" t="s">
        <v>15</v>
      </c>
      <c r="W206" s="1355">
        <v>6</v>
      </c>
      <c r="X206" s="1357" t="s">
        <v>10</v>
      </c>
      <c r="Y206" s="1355">
        <v>6</v>
      </c>
      <c r="Z206" s="1357" t="s">
        <v>38</v>
      </c>
      <c r="AA206" s="1355">
        <v>7</v>
      </c>
      <c r="AB206" s="1357" t="s">
        <v>10</v>
      </c>
      <c r="AC206" s="1355">
        <v>3</v>
      </c>
      <c r="AD206" s="1357" t="s">
        <v>13</v>
      </c>
      <c r="AE206" s="1357" t="s">
        <v>20</v>
      </c>
      <c r="AF206" s="1357">
        <f>IF(W206&gt;=1,(AA206*12+AC206)-(W206*12+Y206)+1,"")</f>
        <v>10</v>
      </c>
      <c r="AG206" s="1359" t="s">
        <v>33</v>
      </c>
      <c r="AH206" s="1361" t="str">
        <f t="shared" ref="AH206" si="521">IFERROR(ROUNDDOWN(ROUND(L206*U206,0),0)*AF206,"")</f>
        <v/>
      </c>
      <c r="AI206" s="1363" t="str">
        <f t="shared" ref="AI206" si="522">IFERROR(ROUNDDOWN(ROUND((L206*(U206-AW206)),0),0)*AF206,"")</f>
        <v/>
      </c>
      <c r="AJ206" s="1365">
        <f>IFERROR(IF(OR(M206="",M207="",M209=""),0,ROUNDDOWN(ROUNDDOWN(ROUND(L206*VLOOKUP(K206,【参考】数式用!$A$5:$AB$37,MATCH("新加算Ⅳ",【参考】数式用!$B$4:$AB$4,0)+1,0),0),0)*AF206*0.5,0)),"")</f>
        <v>0</v>
      </c>
      <c r="AK206" s="1349"/>
      <c r="AL206" s="1353">
        <f>IFERROR(IF(OR(M209="ベア加算",M209=""),0, IF(OR(T206="新加算Ⅰ",T206="新加算Ⅱ",T206="新加算Ⅲ",T206="新加算Ⅳ"),ROUNDDOWN(ROUND(L206*VLOOKUP(K206,【参考】数式用!$A$5:$I$37,MATCH("ベア加算",【参考】数式用!$B$4:$I$4,0)+1,0),0),0)*AF206,0)),"")</f>
        <v>0</v>
      </c>
      <c r="AM206" s="1339"/>
      <c r="AN206" s="1345"/>
      <c r="AO206" s="1341"/>
      <c r="AP206" s="1341"/>
      <c r="AQ206" s="1343"/>
      <c r="AR206" s="1323"/>
      <c r="AS206" s="466" t="str">
        <f t="shared" ref="AS206" si="523">IF(AU206="","",IF(U206&lt;N206,"！加算の要件上は問題ありませんが、令和６年４・５月と比較して令和６年６月に加算率が下がる計画になっています。",""))</f>
        <v/>
      </c>
      <c r="AT206" s="557"/>
      <c r="AU206" s="1311" t="str">
        <f>IF(K206&lt;&gt;"","V列に色付け","")</f>
        <v/>
      </c>
      <c r="AV206" s="558" t="str">
        <f>IF('別紙様式2-2（４・５月分）'!N158="","",'別紙様式2-2（４・５月分）'!N158)</f>
        <v/>
      </c>
      <c r="AW206" s="1313" t="str">
        <f>IF(SUM('別紙様式2-2（４・５月分）'!O158:O160)=0,"",SUM('別紙様式2-2（４・５月分）'!O158:O160))</f>
        <v/>
      </c>
      <c r="AX206" s="1314" t="str">
        <f>IFERROR(VLOOKUP(K206,【参考】数式用!$AH$2:$AI$34,2,FALSE),"")</f>
        <v/>
      </c>
      <c r="AY206" s="1230" t="s">
        <v>1959</v>
      </c>
      <c r="AZ206" s="1230" t="s">
        <v>1960</v>
      </c>
      <c r="BA206" s="1230" t="s">
        <v>1961</v>
      </c>
      <c r="BB206" s="1230" t="s">
        <v>1962</v>
      </c>
      <c r="BC206" s="1230" t="str">
        <f>IF(AND(O206&lt;&gt;"新加算Ⅰ",O206&lt;&gt;"新加算Ⅱ",O206&lt;&gt;"新加算Ⅲ",O206&lt;&gt;"新加算Ⅳ"),O206,IF(P208&lt;&gt;"",P208,""))</f>
        <v/>
      </c>
      <c r="BD206" s="1230"/>
      <c r="BE206" s="1230" t="str">
        <f t="shared" ref="BE206" si="524">IF(AL206&lt;&gt;0,IF(AM206="○","入力済","未入力"),"")</f>
        <v/>
      </c>
      <c r="BF206" s="1230" t="str">
        <f>IF(OR(T206="新加算Ⅰ",T206="新加算Ⅱ",T206="新加算Ⅲ",T206="新加算Ⅳ",T206="新加算Ⅴ（１）",T206="新加算Ⅴ（２）",T206="新加算Ⅴ（３）",T206="新加算ⅠⅤ（４）",T206="新加算Ⅴ（５）",T206="新加算Ⅴ（６）",T206="新加算Ⅴ（８）",T206="新加算Ⅴ（11）"),IF(OR(AN206="○",AN206="令和６年度中に満たす"),"入力済","未入力"),"")</f>
        <v/>
      </c>
      <c r="BG206" s="1230" t="str">
        <f>IF(OR(T206="新加算Ⅴ（７）",T206="新加算Ⅴ（９）",T206="新加算Ⅴ（10）",T206="新加算Ⅴ（12）",T206="新加算Ⅴ（13）",T206="新加算Ⅴ（14）"),IF(OR(AO206="○",AO206="令和６年度中に満たす"),"入力済","未入力"),"")</f>
        <v/>
      </c>
      <c r="BH206" s="1331" t="str">
        <f t="shared" ref="BH206" si="525">IF(OR(T206="新加算Ⅰ",T206="新加算Ⅱ",T206="新加算Ⅲ",T206="新加算Ⅴ（１）",T206="新加算Ⅴ（３）",T206="新加算Ⅴ（８）"),IF(OR(AP206="○",AP206="令和６年度中に満たす"),"入力済","未入力"),"")</f>
        <v/>
      </c>
      <c r="BI206" s="1333" t="str">
        <f t="shared" ref="BI206" si="526">IF(OR(T206="新加算Ⅰ",T206="新加算Ⅱ",T206="新加算Ⅴ（１）",T206="新加算Ⅴ（２）",T206="新加算Ⅴ（３）",T206="新加算Ⅴ（４）",T206="新加算Ⅴ（５）",T206="新加算Ⅴ（６）",T206="新加算Ⅴ（７）",T206="新加算Ⅴ（９）",T206="新加算Ⅴ（10）",T206="新加算Ⅴ（12）"),1,"")</f>
        <v/>
      </c>
      <c r="BJ206" s="1311" t="str">
        <f>IF(OR(T206="新加算Ⅰ",T206="新加算Ⅴ（１）",T206="新加算Ⅴ（２）",T206="新加算Ⅴ（５）",T206="新加算Ⅴ（７）",T206="新加算Ⅴ（10）"),IF(AR206="","未入力","入力済"),"")</f>
        <v/>
      </c>
      <c r="BK206" s="453" t="str">
        <f>G206</f>
        <v/>
      </c>
    </row>
    <row r="207" spans="1:63" ht="15" customHeight="1">
      <c r="A207" s="1275"/>
      <c r="B207" s="1243"/>
      <c r="C207" s="1244"/>
      <c r="D207" s="1244"/>
      <c r="E207" s="1244"/>
      <c r="F207" s="1245"/>
      <c r="G207" s="1260"/>
      <c r="H207" s="1260"/>
      <c r="I207" s="1260"/>
      <c r="J207" s="1423"/>
      <c r="K207" s="1260"/>
      <c r="L207" s="1284"/>
      <c r="M207" s="1379" t="str">
        <f>IF('別紙様式2-2（４・５月分）'!P159="","",'別紙様式2-2（４・５月分）'!P159)</f>
        <v/>
      </c>
      <c r="N207" s="1400"/>
      <c r="O207" s="1406"/>
      <c r="P207" s="1407"/>
      <c r="Q207" s="1408"/>
      <c r="R207" s="1410"/>
      <c r="S207" s="1412"/>
      <c r="T207" s="1414"/>
      <c r="U207" s="1416"/>
      <c r="V207" s="1418"/>
      <c r="W207" s="1356"/>
      <c r="X207" s="1358"/>
      <c r="Y207" s="1356"/>
      <c r="Z207" s="1358"/>
      <c r="AA207" s="1356"/>
      <c r="AB207" s="1358"/>
      <c r="AC207" s="1356"/>
      <c r="AD207" s="1358"/>
      <c r="AE207" s="1358"/>
      <c r="AF207" s="1358"/>
      <c r="AG207" s="1360"/>
      <c r="AH207" s="1362"/>
      <c r="AI207" s="1364"/>
      <c r="AJ207" s="1366"/>
      <c r="AK207" s="1350"/>
      <c r="AL207" s="1354"/>
      <c r="AM207" s="1340"/>
      <c r="AN207" s="1346"/>
      <c r="AO207" s="1342"/>
      <c r="AP207" s="1342"/>
      <c r="AQ207" s="1344"/>
      <c r="AR207" s="1324"/>
      <c r="AS207" s="1310" t="str">
        <f t="shared" ref="AS207" si="527">IF(AU206="","",IF(AF206&gt;10,"！令和６年度の新加算の「算定対象月」が10か月を超えています。標準的な「算定対象月」は令和６年６月から令和７年３月です。",IF(OR(AA206&lt;&gt;7,AC206&lt;&gt;3),"！算定期間の終わりが令和７年３月になっていません。区分変更を行う場合は、別紙様式2-4に記入してください。","")))</f>
        <v/>
      </c>
      <c r="AT207" s="557"/>
      <c r="AU207" s="1311"/>
      <c r="AV207" s="1312" t="str">
        <f>IF('別紙様式2-2（４・５月分）'!N159="","",'別紙様式2-2（４・５月分）'!N159)</f>
        <v/>
      </c>
      <c r="AW207" s="1313"/>
      <c r="AX207" s="1314"/>
      <c r="AY207" s="1230"/>
      <c r="AZ207" s="1230"/>
      <c r="BA207" s="1230"/>
      <c r="BB207" s="1230"/>
      <c r="BC207" s="1230"/>
      <c r="BD207" s="1230"/>
      <c r="BE207" s="1230"/>
      <c r="BF207" s="1230"/>
      <c r="BG207" s="1230"/>
      <c r="BH207" s="1332"/>
      <c r="BI207" s="1334"/>
      <c r="BJ207" s="1311"/>
      <c r="BK207" s="453" t="str">
        <f>G206</f>
        <v/>
      </c>
    </row>
    <row r="208" spans="1:63" ht="15" customHeight="1">
      <c r="A208" s="1303"/>
      <c r="B208" s="1243"/>
      <c r="C208" s="1244"/>
      <c r="D208" s="1244"/>
      <c r="E208" s="1244"/>
      <c r="F208" s="1245"/>
      <c r="G208" s="1260"/>
      <c r="H208" s="1260"/>
      <c r="I208" s="1260"/>
      <c r="J208" s="1423"/>
      <c r="K208" s="1260"/>
      <c r="L208" s="1284"/>
      <c r="M208" s="1380"/>
      <c r="N208" s="1401"/>
      <c r="O208" s="1381" t="s">
        <v>2025</v>
      </c>
      <c r="P208" s="1383" t="str">
        <f>IFERROR(VLOOKUP('別紙様式2-2（４・５月分）'!AQ158,【参考】数式用!$AR$5:$AT$22,3,FALSE),"")</f>
        <v/>
      </c>
      <c r="Q208" s="1385" t="s">
        <v>2036</v>
      </c>
      <c r="R208" s="1387" t="str">
        <f>IFERROR(VLOOKUP(K206,【参考】数式用!$A$5:$AB$37,MATCH(P208,【参考】数式用!$B$4:$AB$4,0)+1,0),"")</f>
        <v/>
      </c>
      <c r="S208" s="1389" t="s">
        <v>161</v>
      </c>
      <c r="T208" s="1391"/>
      <c r="U208" s="1393" t="str">
        <f>IFERROR(VLOOKUP(K206,【参考】数式用!$A$5:$AB$37,MATCH(T208,【参考】数式用!$B$4:$AB$4,0)+1,0),"")</f>
        <v/>
      </c>
      <c r="V208" s="1395" t="s">
        <v>15</v>
      </c>
      <c r="W208" s="1397">
        <v>7</v>
      </c>
      <c r="X208" s="1371" t="s">
        <v>10</v>
      </c>
      <c r="Y208" s="1397">
        <v>4</v>
      </c>
      <c r="Z208" s="1371" t="s">
        <v>38</v>
      </c>
      <c r="AA208" s="1397">
        <v>8</v>
      </c>
      <c r="AB208" s="1371" t="s">
        <v>10</v>
      </c>
      <c r="AC208" s="1397">
        <v>3</v>
      </c>
      <c r="AD208" s="1371" t="s">
        <v>13</v>
      </c>
      <c r="AE208" s="1371" t="s">
        <v>20</v>
      </c>
      <c r="AF208" s="1371">
        <f>IF(W208&gt;=1,(AA208*12+AC208)-(W208*12+Y208)+1,"")</f>
        <v>12</v>
      </c>
      <c r="AG208" s="1367" t="s">
        <v>33</v>
      </c>
      <c r="AH208" s="1373" t="str">
        <f t="shared" ref="AH208" si="528">IFERROR(ROUNDDOWN(ROUND(L206*U208,0),0)*AF208,"")</f>
        <v/>
      </c>
      <c r="AI208" s="1375" t="str">
        <f t="shared" ref="AI208" si="529">IFERROR(ROUNDDOWN(ROUND((L206*(U208-AW206)),0),0)*AF208,"")</f>
        <v/>
      </c>
      <c r="AJ208" s="1377">
        <f>IFERROR(IF(OR(M206="",M207="",M209=""),0,ROUNDDOWN(ROUNDDOWN(ROUND(L206*VLOOKUP(K206,【参考】数式用!$A$5:$AB$37,MATCH("新加算Ⅳ",【参考】数式用!$B$4:$AB$4,0)+1,0),0),0)*AF208*0.5,0)),"")</f>
        <v>0</v>
      </c>
      <c r="AK208" s="1347" t="str">
        <f t="shared" ref="AK208" si="530">IF(T208&lt;&gt;"","新規に適用","")</f>
        <v/>
      </c>
      <c r="AL208" s="1351">
        <f>IFERROR(IF(OR(M209="ベア加算",M209=""),0, IF(OR(T206="新加算Ⅰ",T206="新加算Ⅱ",T206="新加算Ⅲ",T206="新加算Ⅳ"),0,ROUNDDOWN(ROUND(L206*VLOOKUP(K206,【参考】数式用!$A$5:$I$37,MATCH("ベア加算",【参考】数式用!$B$4:$I$4,0)+1,0),0),0)*AF208)),"")</f>
        <v>0</v>
      </c>
      <c r="AM208" s="1321" t="str">
        <f>IF(AND(T208&lt;&gt;"",AM206=""),"新規に適用",IF(AND(T208&lt;&gt;"",AM206&lt;&gt;""),"継続で適用",""))</f>
        <v/>
      </c>
      <c r="AN208" s="1321" t="str">
        <f>IF(AND(T208&lt;&gt;"",AN206=""),"新規に適用",IF(AND(T208&lt;&gt;"",AN206&lt;&gt;""),"継続で適用",""))</f>
        <v/>
      </c>
      <c r="AO208" s="1369"/>
      <c r="AP208" s="1321" t="str">
        <f>IF(AND(T208&lt;&gt;"",AP206=""),"新規に適用",IF(AND(T208&lt;&gt;"",AP206&lt;&gt;""),"継続で適用",""))</f>
        <v/>
      </c>
      <c r="AQ208" s="1325" t="str">
        <f t="shared" si="420"/>
        <v/>
      </c>
      <c r="AR208" s="1321" t="str">
        <f>IF(AND(T208&lt;&gt;"",AR206=""),"新規に適用",IF(AND(T208&lt;&gt;"",AR206&lt;&gt;""),"継続で適用",""))</f>
        <v/>
      </c>
      <c r="AS208" s="1310"/>
      <c r="AT208" s="557"/>
      <c r="AU208" s="1311" t="str">
        <f>IF(K206&lt;&gt;"","V列に色付け","")</f>
        <v/>
      </c>
      <c r="AV208" s="1312"/>
      <c r="AW208" s="1313"/>
      <c r="AX208" s="87"/>
      <c r="AY208" s="87"/>
      <c r="AZ208" s="87"/>
      <c r="BA208" s="87"/>
      <c r="BB208" s="87"/>
      <c r="BC208" s="87"/>
      <c r="BD208" s="87"/>
      <c r="BE208" s="87"/>
      <c r="BF208" s="87"/>
      <c r="BG208" s="87"/>
      <c r="BH208" s="87"/>
      <c r="BI208" s="87"/>
      <c r="BJ208" s="87"/>
      <c r="BK208" s="453" t="str">
        <f>G206</f>
        <v/>
      </c>
    </row>
    <row r="209" spans="1:63" ht="30" customHeight="1" thickBot="1">
      <c r="A209" s="1276"/>
      <c r="B209" s="1419"/>
      <c r="C209" s="1420"/>
      <c r="D209" s="1420"/>
      <c r="E209" s="1420"/>
      <c r="F209" s="1421"/>
      <c r="G209" s="1261"/>
      <c r="H209" s="1261"/>
      <c r="I209" s="1261"/>
      <c r="J209" s="1424"/>
      <c r="K209" s="1261"/>
      <c r="L209" s="1285"/>
      <c r="M209" s="556" t="str">
        <f>IF('別紙様式2-2（４・５月分）'!P160="","",'別紙様式2-2（４・５月分）'!P160)</f>
        <v/>
      </c>
      <c r="N209" s="1402"/>
      <c r="O209" s="1382"/>
      <c r="P209" s="1384"/>
      <c r="Q209" s="1386"/>
      <c r="R209" s="1388"/>
      <c r="S209" s="1390"/>
      <c r="T209" s="1392"/>
      <c r="U209" s="1394"/>
      <c r="V209" s="1396"/>
      <c r="W209" s="1398"/>
      <c r="X209" s="1372"/>
      <c r="Y209" s="1398"/>
      <c r="Z209" s="1372"/>
      <c r="AA209" s="1398"/>
      <c r="AB209" s="1372"/>
      <c r="AC209" s="1398"/>
      <c r="AD209" s="1372"/>
      <c r="AE209" s="1372"/>
      <c r="AF209" s="1372"/>
      <c r="AG209" s="1368"/>
      <c r="AH209" s="1374"/>
      <c r="AI209" s="1376"/>
      <c r="AJ209" s="1378"/>
      <c r="AK209" s="1348"/>
      <c r="AL209" s="1352"/>
      <c r="AM209" s="1322"/>
      <c r="AN209" s="1322"/>
      <c r="AO209" s="1370"/>
      <c r="AP209" s="1322"/>
      <c r="AQ209" s="1326"/>
      <c r="AR209" s="1322"/>
      <c r="AS209" s="491" t="str">
        <f t="shared" ref="AS209" si="531">IF(AU206="","",IF(OR(T206="",AND(M209="ベア加算なし",OR(T206="新加算Ⅰ",T206="新加算Ⅱ",T206="新加算Ⅲ",T206="新加算Ⅳ"),AM206=""),AND(OR(T206="新加算Ⅰ",T206="新加算Ⅱ",T206="新加算Ⅲ",T206="新加算Ⅳ",T206="新加算Ⅴ（１）",T206="新加算Ⅴ（２）",T206="新加算Ⅴ（３）",T206="新加算Ⅴ（４）",T206="新加算Ⅴ（５）",T206="新加算Ⅴ（６）",T206="新加算Ⅴ（８）",T206="新加算Ⅴ（11）"),AN206=""),AND(OR(T206="新加算Ⅴ（７）",T206="新加算Ⅴ（９）",T206="新加算Ⅴ（10）",T206="新加算Ⅴ（12）",T206="新加算Ⅴ（13）",T206="新加算Ⅴ（14）"),AO206=""),AND(OR(T206="新加算Ⅰ",T206="新加算Ⅱ",T206="新加算Ⅲ",T206="新加算Ⅴ（１）",T206="新加算Ⅴ（３）",T206="新加算Ⅴ（８）"),AP206=""),AND(OR(T206="新加算Ⅰ",T206="新加算Ⅱ",T206="新加算Ⅴ（１）",T206="新加算Ⅴ（２）",T206="新加算Ⅴ（３）",T206="新加算Ⅴ（４）",T206="新加算Ⅴ（５）",T206="新加算Ⅴ（６）",T206="新加算Ⅴ（７）",T206="新加算Ⅴ（９）",T206="新加算Ⅴ（10）",T206="新加算Ⅴ（12）"),AQ206=""),AND(OR(T206="新加算Ⅰ",T206="新加算Ⅴ（１）",T206="新加算Ⅴ（２）",T206="新加算Ⅴ（５）",T206="新加算Ⅴ（７）",T206="新加算Ⅴ（10）"),AR206="")),"！記入が必要な欄（ピンク色のセル）に空欄があります。空欄を埋めてください。",""))</f>
        <v/>
      </c>
      <c r="AT209" s="557"/>
      <c r="AU209" s="1311"/>
      <c r="AV209" s="558" t="str">
        <f>IF('別紙様式2-2（４・５月分）'!N160="","",'別紙様式2-2（４・５月分）'!N160)</f>
        <v/>
      </c>
      <c r="AW209" s="1313"/>
      <c r="AX209" s="87"/>
      <c r="AY209" s="87"/>
      <c r="AZ209" s="87"/>
      <c r="BA209" s="87"/>
      <c r="BB209" s="87"/>
      <c r="BC209" s="87"/>
      <c r="BD209" s="87"/>
      <c r="BE209" s="87"/>
      <c r="BF209" s="87"/>
      <c r="BG209" s="87"/>
      <c r="BH209" s="87"/>
      <c r="BI209" s="87"/>
      <c r="BJ209" s="87"/>
      <c r="BK209" s="453" t="str">
        <f>G206</f>
        <v/>
      </c>
    </row>
    <row r="210" spans="1:63" ht="30" customHeight="1">
      <c r="A210" s="1301">
        <v>50</v>
      </c>
      <c r="B210" s="1243" t="str">
        <f>IF(基本情報入力シート!C103="","",基本情報入力シート!C103)</f>
        <v/>
      </c>
      <c r="C210" s="1244"/>
      <c r="D210" s="1244"/>
      <c r="E210" s="1244"/>
      <c r="F210" s="1245"/>
      <c r="G210" s="1260" t="str">
        <f>IF(基本情報入力シート!M103="","",基本情報入力シート!M103)</f>
        <v/>
      </c>
      <c r="H210" s="1260" t="str">
        <f>IF(基本情報入力シート!R103="","",基本情報入力シート!R103)</f>
        <v/>
      </c>
      <c r="I210" s="1260" t="str">
        <f>IF(基本情報入力シート!W103="","",基本情報入力シート!W103)</f>
        <v/>
      </c>
      <c r="J210" s="1423" t="str">
        <f>IF(基本情報入力シート!X103="","",基本情報入力シート!X103)</f>
        <v/>
      </c>
      <c r="K210" s="1260" t="str">
        <f>IF(基本情報入力シート!Y103="","",基本情報入力シート!Y103)</f>
        <v/>
      </c>
      <c r="L210" s="1284" t="str">
        <f>IF(基本情報入力シート!AB103="","",基本情報入力シート!AB103)</f>
        <v/>
      </c>
      <c r="M210" s="553" t="str">
        <f>IF('別紙様式2-2（４・５月分）'!P161="","",'別紙様式2-2（４・５月分）'!P161)</f>
        <v/>
      </c>
      <c r="N210" s="1399" t="str">
        <f>IF(SUM('別紙様式2-2（４・５月分）'!Q161:Q163)=0,"",SUM('別紙様式2-2（４・５月分）'!Q161:Q163))</f>
        <v/>
      </c>
      <c r="O210" s="1403" t="str">
        <f>IFERROR(VLOOKUP('別紙様式2-2（４・５月分）'!AQ161,【参考】数式用!$AR$5:$AS$22,2,FALSE),"")</f>
        <v/>
      </c>
      <c r="P210" s="1404"/>
      <c r="Q210" s="1405"/>
      <c r="R210" s="1409" t="str">
        <f>IFERROR(VLOOKUP(K210,【参考】数式用!$A$5:$AB$37,MATCH(O210,【参考】数式用!$B$4:$AB$4,0)+1,0),"")</f>
        <v/>
      </c>
      <c r="S210" s="1411" t="s">
        <v>2021</v>
      </c>
      <c r="T210" s="1413"/>
      <c r="U210" s="1415" t="str">
        <f>IFERROR(VLOOKUP(K210,【参考】数式用!$A$5:$AB$37,MATCH(T210,【参考】数式用!$B$4:$AB$4,0)+1,0),"")</f>
        <v/>
      </c>
      <c r="V210" s="1417" t="s">
        <v>15</v>
      </c>
      <c r="W210" s="1355">
        <v>6</v>
      </c>
      <c r="X210" s="1357" t="s">
        <v>10</v>
      </c>
      <c r="Y210" s="1355">
        <v>6</v>
      </c>
      <c r="Z210" s="1357" t="s">
        <v>38</v>
      </c>
      <c r="AA210" s="1355">
        <v>7</v>
      </c>
      <c r="AB210" s="1357" t="s">
        <v>10</v>
      </c>
      <c r="AC210" s="1355">
        <v>3</v>
      </c>
      <c r="AD210" s="1357" t="s">
        <v>13</v>
      </c>
      <c r="AE210" s="1357" t="s">
        <v>20</v>
      </c>
      <c r="AF210" s="1357">
        <f>IF(W210&gt;=1,(AA210*12+AC210)-(W210*12+Y210)+1,"")</f>
        <v>10</v>
      </c>
      <c r="AG210" s="1359" t="s">
        <v>33</v>
      </c>
      <c r="AH210" s="1361" t="str">
        <f t="shared" ref="AH210" si="532">IFERROR(ROUNDDOWN(ROUND(L210*U210,0),0)*AF210,"")</f>
        <v/>
      </c>
      <c r="AI210" s="1363" t="str">
        <f t="shared" ref="AI210" si="533">IFERROR(ROUNDDOWN(ROUND((L210*(U210-AW210)),0),0)*AF210,"")</f>
        <v/>
      </c>
      <c r="AJ210" s="1365">
        <f>IFERROR(IF(OR(M210="",M211="",M213=""),0,ROUNDDOWN(ROUNDDOWN(ROUND(L210*VLOOKUP(K210,【参考】数式用!$A$5:$AB$37,MATCH("新加算Ⅳ",【参考】数式用!$B$4:$AB$4,0)+1,0),0),0)*AF210*0.5,0)),"")</f>
        <v>0</v>
      </c>
      <c r="AK210" s="1349"/>
      <c r="AL210" s="1353">
        <f>IFERROR(IF(OR(M213="ベア加算",M213=""),0, IF(OR(T210="新加算Ⅰ",T210="新加算Ⅱ",T210="新加算Ⅲ",T210="新加算Ⅳ"),ROUNDDOWN(ROUND(L210*VLOOKUP(K210,【参考】数式用!$A$5:$I$37,MATCH("ベア加算",【参考】数式用!$B$4:$I$4,0)+1,0),0),0)*AF210,0)),"")</f>
        <v>0</v>
      </c>
      <c r="AM210" s="1339"/>
      <c r="AN210" s="1345"/>
      <c r="AO210" s="1341"/>
      <c r="AP210" s="1341"/>
      <c r="AQ210" s="1343"/>
      <c r="AR210" s="1323"/>
      <c r="AS210" s="466" t="str">
        <f t="shared" ref="AS210" si="534">IF(AU210="","",IF(U210&lt;N210,"！加算の要件上は問題ありませんが、令和６年４・５月と比較して令和６年６月に加算率が下がる計画になっています。",""))</f>
        <v/>
      </c>
      <c r="AT210" s="557"/>
      <c r="AU210" s="1311" t="str">
        <f>IF(K210&lt;&gt;"","V列に色付け","")</f>
        <v/>
      </c>
      <c r="AV210" s="558" t="str">
        <f>IF('別紙様式2-2（４・５月分）'!N161="","",'別紙様式2-2（４・５月分）'!N161)</f>
        <v/>
      </c>
      <c r="AW210" s="1313" t="str">
        <f>IF(SUM('別紙様式2-2（４・５月分）'!O161:O163)=0,"",SUM('別紙様式2-2（４・５月分）'!O161:O163))</f>
        <v/>
      </c>
      <c r="AX210" s="1314" t="str">
        <f>IFERROR(VLOOKUP(K210,【参考】数式用!$AH$2:$AI$34,2,FALSE),"")</f>
        <v/>
      </c>
      <c r="AY210" s="1230" t="s">
        <v>1959</v>
      </c>
      <c r="AZ210" s="1230" t="s">
        <v>1960</v>
      </c>
      <c r="BA210" s="1230" t="s">
        <v>1961</v>
      </c>
      <c r="BB210" s="1230" t="s">
        <v>1962</v>
      </c>
      <c r="BC210" s="1230" t="str">
        <f>IF(AND(O210&lt;&gt;"新加算Ⅰ",O210&lt;&gt;"新加算Ⅱ",O210&lt;&gt;"新加算Ⅲ",O210&lt;&gt;"新加算Ⅳ"),O210,IF(P212&lt;&gt;"",P212,""))</f>
        <v/>
      </c>
      <c r="BD210" s="1230"/>
      <c r="BE210" s="1230" t="str">
        <f t="shared" ref="BE210" si="535">IF(AL210&lt;&gt;0,IF(AM210="○","入力済","未入力"),"")</f>
        <v/>
      </c>
      <c r="BF210" s="1230" t="str">
        <f>IF(OR(T210="新加算Ⅰ",T210="新加算Ⅱ",T210="新加算Ⅲ",T210="新加算Ⅳ",T210="新加算Ⅴ（１）",T210="新加算Ⅴ（２）",T210="新加算Ⅴ（３）",T210="新加算ⅠⅤ（４）",T210="新加算Ⅴ（５）",T210="新加算Ⅴ（６）",T210="新加算Ⅴ（８）",T210="新加算Ⅴ（11）"),IF(OR(AN210="○",AN210="令和６年度中に満たす"),"入力済","未入力"),"")</f>
        <v/>
      </c>
      <c r="BG210" s="1230" t="str">
        <f>IF(OR(T210="新加算Ⅴ（７）",T210="新加算Ⅴ（９）",T210="新加算Ⅴ（10）",T210="新加算Ⅴ（12）",T210="新加算Ⅴ（13）",T210="新加算Ⅴ（14）"),IF(OR(AO210="○",AO210="令和６年度中に満たす"),"入力済","未入力"),"")</f>
        <v/>
      </c>
      <c r="BH210" s="1331" t="str">
        <f t="shared" ref="BH210" si="536">IF(OR(T210="新加算Ⅰ",T210="新加算Ⅱ",T210="新加算Ⅲ",T210="新加算Ⅴ（１）",T210="新加算Ⅴ（３）",T210="新加算Ⅴ（８）"),IF(OR(AP210="○",AP210="令和６年度中に満たす"),"入力済","未入力"),"")</f>
        <v/>
      </c>
      <c r="BI210" s="1333" t="str">
        <f t="shared" ref="BI210" si="537">IF(OR(T210="新加算Ⅰ",T210="新加算Ⅱ",T210="新加算Ⅴ（１）",T210="新加算Ⅴ（２）",T210="新加算Ⅴ（３）",T210="新加算Ⅴ（４）",T210="新加算Ⅴ（５）",T210="新加算Ⅴ（６）",T210="新加算Ⅴ（７）",T210="新加算Ⅴ（９）",T210="新加算Ⅴ（10）",T210="新加算Ⅴ（12）"),1,"")</f>
        <v/>
      </c>
      <c r="BJ210" s="1311" t="str">
        <f>IF(OR(T210="新加算Ⅰ",T210="新加算Ⅴ（１）",T210="新加算Ⅴ（２）",T210="新加算Ⅴ（５）",T210="新加算Ⅴ（７）",T210="新加算Ⅴ（10）"),IF(AR210="","未入力","入力済"),"")</f>
        <v/>
      </c>
      <c r="BK210" s="453" t="str">
        <f>G210</f>
        <v/>
      </c>
    </row>
    <row r="211" spans="1:63" ht="15" customHeight="1">
      <c r="A211" s="1275"/>
      <c r="B211" s="1243"/>
      <c r="C211" s="1244"/>
      <c r="D211" s="1244"/>
      <c r="E211" s="1244"/>
      <c r="F211" s="1245"/>
      <c r="G211" s="1260"/>
      <c r="H211" s="1260"/>
      <c r="I211" s="1260"/>
      <c r="J211" s="1423"/>
      <c r="K211" s="1260"/>
      <c r="L211" s="1284"/>
      <c r="M211" s="1379" t="str">
        <f>IF('別紙様式2-2（４・５月分）'!P162="","",'別紙様式2-2（４・５月分）'!P162)</f>
        <v/>
      </c>
      <c r="N211" s="1400"/>
      <c r="O211" s="1406"/>
      <c r="P211" s="1407"/>
      <c r="Q211" s="1408"/>
      <c r="R211" s="1410"/>
      <c r="S211" s="1412"/>
      <c r="T211" s="1414"/>
      <c r="U211" s="1416"/>
      <c r="V211" s="1418"/>
      <c r="W211" s="1356"/>
      <c r="X211" s="1358"/>
      <c r="Y211" s="1356"/>
      <c r="Z211" s="1358"/>
      <c r="AA211" s="1356"/>
      <c r="AB211" s="1358"/>
      <c r="AC211" s="1356"/>
      <c r="AD211" s="1358"/>
      <c r="AE211" s="1358"/>
      <c r="AF211" s="1358"/>
      <c r="AG211" s="1360"/>
      <c r="AH211" s="1362"/>
      <c r="AI211" s="1364"/>
      <c r="AJ211" s="1366"/>
      <c r="AK211" s="1350"/>
      <c r="AL211" s="1354"/>
      <c r="AM211" s="1340"/>
      <c r="AN211" s="1346"/>
      <c r="AO211" s="1342"/>
      <c r="AP211" s="1342"/>
      <c r="AQ211" s="1344"/>
      <c r="AR211" s="1324"/>
      <c r="AS211" s="1310" t="str">
        <f t="shared" ref="AS211" si="538">IF(AU210="","",IF(AF210&gt;10,"！令和６年度の新加算の「算定対象月」が10か月を超えています。標準的な「算定対象月」は令和６年６月から令和７年３月です。",IF(OR(AA210&lt;&gt;7,AC210&lt;&gt;3),"！算定期間の終わりが令和７年３月になっていません。区分変更を行う場合は、別紙様式2-4に記入してください。","")))</f>
        <v/>
      </c>
      <c r="AT211" s="557"/>
      <c r="AU211" s="1311"/>
      <c r="AV211" s="1312" t="str">
        <f>IF('別紙様式2-2（４・５月分）'!N162="","",'別紙様式2-2（４・５月分）'!N162)</f>
        <v/>
      </c>
      <c r="AW211" s="1313"/>
      <c r="AX211" s="1314"/>
      <c r="AY211" s="1230"/>
      <c r="AZ211" s="1230"/>
      <c r="BA211" s="1230"/>
      <c r="BB211" s="1230"/>
      <c r="BC211" s="1230"/>
      <c r="BD211" s="1230"/>
      <c r="BE211" s="1230"/>
      <c r="BF211" s="1230"/>
      <c r="BG211" s="1230"/>
      <c r="BH211" s="1332"/>
      <c r="BI211" s="1334"/>
      <c r="BJ211" s="1311"/>
      <c r="BK211" s="453" t="str">
        <f>G210</f>
        <v/>
      </c>
    </row>
    <row r="212" spans="1:63" ht="15" customHeight="1">
      <c r="A212" s="1303"/>
      <c r="B212" s="1243"/>
      <c r="C212" s="1244"/>
      <c r="D212" s="1244"/>
      <c r="E212" s="1244"/>
      <c r="F212" s="1245"/>
      <c r="G212" s="1260"/>
      <c r="H212" s="1260"/>
      <c r="I212" s="1260"/>
      <c r="J212" s="1423"/>
      <c r="K212" s="1260"/>
      <c r="L212" s="1284"/>
      <c r="M212" s="1380"/>
      <c r="N212" s="1401"/>
      <c r="O212" s="1381" t="s">
        <v>2025</v>
      </c>
      <c r="P212" s="1383" t="str">
        <f>IFERROR(VLOOKUP('別紙様式2-2（４・５月分）'!AQ161,【参考】数式用!$AR$5:$AT$22,3,FALSE),"")</f>
        <v/>
      </c>
      <c r="Q212" s="1385" t="s">
        <v>2036</v>
      </c>
      <c r="R212" s="1387" t="str">
        <f>IFERROR(VLOOKUP(K210,【参考】数式用!$A$5:$AB$37,MATCH(P212,【参考】数式用!$B$4:$AB$4,0)+1,0),"")</f>
        <v/>
      </c>
      <c r="S212" s="1389" t="s">
        <v>161</v>
      </c>
      <c r="T212" s="1391"/>
      <c r="U212" s="1393" t="str">
        <f>IFERROR(VLOOKUP(K210,【参考】数式用!$A$5:$AB$37,MATCH(T212,【参考】数式用!$B$4:$AB$4,0)+1,0),"")</f>
        <v/>
      </c>
      <c r="V212" s="1395" t="s">
        <v>15</v>
      </c>
      <c r="W212" s="1397">
        <v>7</v>
      </c>
      <c r="X212" s="1371" t="s">
        <v>10</v>
      </c>
      <c r="Y212" s="1397">
        <v>4</v>
      </c>
      <c r="Z212" s="1371" t="s">
        <v>38</v>
      </c>
      <c r="AA212" s="1397">
        <v>8</v>
      </c>
      <c r="AB212" s="1371" t="s">
        <v>10</v>
      </c>
      <c r="AC212" s="1397">
        <v>3</v>
      </c>
      <c r="AD212" s="1371" t="s">
        <v>13</v>
      </c>
      <c r="AE212" s="1371" t="s">
        <v>20</v>
      </c>
      <c r="AF212" s="1371">
        <f>IF(W212&gt;=1,(AA212*12+AC212)-(W212*12+Y212)+1,"")</f>
        <v>12</v>
      </c>
      <c r="AG212" s="1367" t="s">
        <v>33</v>
      </c>
      <c r="AH212" s="1373" t="str">
        <f t="shared" ref="AH212" si="539">IFERROR(ROUNDDOWN(ROUND(L210*U212,0),0)*AF212,"")</f>
        <v/>
      </c>
      <c r="AI212" s="1375" t="str">
        <f t="shared" ref="AI212" si="540">IFERROR(ROUNDDOWN(ROUND((L210*(U212-AW210)),0),0)*AF212,"")</f>
        <v/>
      </c>
      <c r="AJ212" s="1377">
        <f>IFERROR(IF(OR(M210="",M211="",M213=""),0,ROUNDDOWN(ROUNDDOWN(ROUND(L210*VLOOKUP(K210,【参考】数式用!$A$5:$AB$37,MATCH("新加算Ⅳ",【参考】数式用!$B$4:$AB$4,0)+1,0),0),0)*AF212*0.5,0)),"")</f>
        <v>0</v>
      </c>
      <c r="AK212" s="1347" t="str">
        <f t="shared" ref="AK212" si="541">IF(T212&lt;&gt;"","新規に適用","")</f>
        <v/>
      </c>
      <c r="AL212" s="1351">
        <f>IFERROR(IF(OR(M213="ベア加算",M213=""),0, IF(OR(T210="新加算Ⅰ",T210="新加算Ⅱ",T210="新加算Ⅲ",T210="新加算Ⅳ"),0,ROUNDDOWN(ROUND(L210*VLOOKUP(K210,【参考】数式用!$A$5:$I$37,MATCH("ベア加算",【参考】数式用!$B$4:$I$4,0)+1,0),0),0)*AF212)),"")</f>
        <v>0</v>
      </c>
      <c r="AM212" s="1321" t="str">
        <f>IF(AND(T212&lt;&gt;"",AM210=""),"新規に適用",IF(AND(T212&lt;&gt;"",AM210&lt;&gt;""),"継続で適用",""))</f>
        <v/>
      </c>
      <c r="AN212" s="1321" t="str">
        <f>IF(AND(T212&lt;&gt;"",AN210=""),"新規に適用",IF(AND(T212&lt;&gt;"",AN210&lt;&gt;""),"継続で適用",""))</f>
        <v/>
      </c>
      <c r="AO212" s="1369"/>
      <c r="AP212" s="1321" t="str">
        <f>IF(AND(T212&lt;&gt;"",AP210=""),"新規に適用",IF(AND(T212&lt;&gt;"",AP210&lt;&gt;""),"継続で適用",""))</f>
        <v/>
      </c>
      <c r="AQ212" s="1325" t="str">
        <f t="shared" si="420"/>
        <v/>
      </c>
      <c r="AR212" s="1321" t="str">
        <f>IF(AND(T212&lt;&gt;"",AR210=""),"新規に適用",IF(AND(T212&lt;&gt;"",AR210&lt;&gt;""),"継続で適用",""))</f>
        <v/>
      </c>
      <c r="AS212" s="1310"/>
      <c r="AT212" s="557"/>
      <c r="AU212" s="1311" t="str">
        <f>IF(K210&lt;&gt;"","V列に色付け","")</f>
        <v/>
      </c>
      <c r="AV212" s="1312"/>
      <c r="AW212" s="1313"/>
      <c r="AX212" s="87"/>
      <c r="AY212" s="87"/>
      <c r="AZ212" s="87"/>
      <c r="BA212" s="87"/>
      <c r="BB212" s="87"/>
      <c r="BC212" s="87"/>
      <c r="BD212" s="87"/>
      <c r="BE212" s="87"/>
      <c r="BF212" s="87"/>
      <c r="BG212" s="87"/>
      <c r="BH212" s="87"/>
      <c r="BI212" s="87"/>
      <c r="BJ212" s="87"/>
      <c r="BK212" s="453" t="str">
        <f>G210</f>
        <v/>
      </c>
    </row>
    <row r="213" spans="1:63" ht="30" customHeight="1" thickBot="1">
      <c r="A213" s="1276"/>
      <c r="B213" s="1419"/>
      <c r="C213" s="1420"/>
      <c r="D213" s="1420"/>
      <c r="E213" s="1420"/>
      <c r="F213" s="1421"/>
      <c r="G213" s="1261"/>
      <c r="H213" s="1261"/>
      <c r="I213" s="1261"/>
      <c r="J213" s="1424"/>
      <c r="K213" s="1261"/>
      <c r="L213" s="1285"/>
      <c r="M213" s="556" t="str">
        <f>IF('別紙様式2-2（４・５月分）'!P163="","",'別紙様式2-2（４・５月分）'!P163)</f>
        <v/>
      </c>
      <c r="N213" s="1402"/>
      <c r="O213" s="1382"/>
      <c r="P213" s="1384"/>
      <c r="Q213" s="1386"/>
      <c r="R213" s="1388"/>
      <c r="S213" s="1390"/>
      <c r="T213" s="1392"/>
      <c r="U213" s="1394"/>
      <c r="V213" s="1396"/>
      <c r="W213" s="1398"/>
      <c r="X213" s="1372"/>
      <c r="Y213" s="1398"/>
      <c r="Z213" s="1372"/>
      <c r="AA213" s="1398"/>
      <c r="AB213" s="1372"/>
      <c r="AC213" s="1398"/>
      <c r="AD213" s="1372"/>
      <c r="AE213" s="1372"/>
      <c r="AF213" s="1372"/>
      <c r="AG213" s="1368"/>
      <c r="AH213" s="1374"/>
      <c r="AI213" s="1376"/>
      <c r="AJ213" s="1378"/>
      <c r="AK213" s="1348"/>
      <c r="AL213" s="1352"/>
      <c r="AM213" s="1322"/>
      <c r="AN213" s="1322"/>
      <c r="AO213" s="1370"/>
      <c r="AP213" s="1322"/>
      <c r="AQ213" s="1326"/>
      <c r="AR213" s="1322"/>
      <c r="AS213" s="491" t="str">
        <f t="shared" ref="AS213" si="542">IF(AU210="","",IF(OR(T210="",AND(M213="ベア加算なし",OR(T210="新加算Ⅰ",T210="新加算Ⅱ",T210="新加算Ⅲ",T210="新加算Ⅳ"),AM210=""),AND(OR(T210="新加算Ⅰ",T210="新加算Ⅱ",T210="新加算Ⅲ",T210="新加算Ⅳ",T210="新加算Ⅴ（１）",T210="新加算Ⅴ（２）",T210="新加算Ⅴ（３）",T210="新加算Ⅴ（４）",T210="新加算Ⅴ（５）",T210="新加算Ⅴ（６）",T210="新加算Ⅴ（８）",T210="新加算Ⅴ（11）"),AN210=""),AND(OR(T210="新加算Ⅴ（７）",T210="新加算Ⅴ（９）",T210="新加算Ⅴ（10）",T210="新加算Ⅴ（12）",T210="新加算Ⅴ（13）",T210="新加算Ⅴ（14）"),AO210=""),AND(OR(T210="新加算Ⅰ",T210="新加算Ⅱ",T210="新加算Ⅲ",T210="新加算Ⅴ（１）",T210="新加算Ⅴ（３）",T210="新加算Ⅴ（８）"),AP210=""),AND(OR(T210="新加算Ⅰ",T210="新加算Ⅱ",T210="新加算Ⅴ（１）",T210="新加算Ⅴ（２）",T210="新加算Ⅴ（３）",T210="新加算Ⅴ（４）",T210="新加算Ⅴ（５）",T210="新加算Ⅴ（６）",T210="新加算Ⅴ（７）",T210="新加算Ⅴ（９）",T210="新加算Ⅴ（10）",T210="新加算Ⅴ（12）"),AQ210=""),AND(OR(T210="新加算Ⅰ",T210="新加算Ⅴ（１）",T210="新加算Ⅴ（２）",T210="新加算Ⅴ（５）",T210="新加算Ⅴ（７）",T210="新加算Ⅴ（10）"),AR210="")),"！記入が必要な欄（ピンク色のセル）に空欄があります。空欄を埋めてください。",""))</f>
        <v/>
      </c>
      <c r="AT213" s="557"/>
      <c r="AU213" s="1311"/>
      <c r="AV213" s="558" t="str">
        <f>IF('別紙様式2-2（４・５月分）'!N163="","",'別紙様式2-2（４・５月分）'!N163)</f>
        <v/>
      </c>
      <c r="AW213" s="1313"/>
      <c r="AX213" s="87"/>
      <c r="AY213" s="87"/>
      <c r="AZ213" s="87"/>
      <c r="BA213" s="87"/>
      <c r="BB213" s="87"/>
      <c r="BC213" s="87"/>
      <c r="BD213" s="87"/>
      <c r="BE213" s="87"/>
      <c r="BF213" s="87"/>
      <c r="BG213" s="87"/>
      <c r="BH213" s="87"/>
      <c r="BI213" s="87"/>
      <c r="BJ213" s="87"/>
      <c r="BK213" s="453" t="str">
        <f>G210</f>
        <v/>
      </c>
    </row>
    <row r="214" spans="1:63" ht="30" customHeight="1">
      <c r="A214" s="1274">
        <v>51</v>
      </c>
      <c r="B214" s="1240" t="str">
        <f>IF(基本情報入力シート!C104="","",基本情報入力シート!C104)</f>
        <v/>
      </c>
      <c r="C214" s="1241"/>
      <c r="D214" s="1241"/>
      <c r="E214" s="1241"/>
      <c r="F214" s="1242"/>
      <c r="G214" s="1259" t="str">
        <f>IF(基本情報入力シート!M104="","",基本情報入力シート!M104)</f>
        <v/>
      </c>
      <c r="H214" s="1259" t="str">
        <f>IF(基本情報入力シート!R104="","",基本情報入力シート!R104)</f>
        <v/>
      </c>
      <c r="I214" s="1259" t="str">
        <f>IF(基本情報入力シート!W104="","",基本情報入力シート!W104)</f>
        <v/>
      </c>
      <c r="J214" s="1422" t="str">
        <f>IF(基本情報入力シート!X104="","",基本情報入力シート!X104)</f>
        <v/>
      </c>
      <c r="K214" s="1259" t="str">
        <f>IF(基本情報入力シート!Y104="","",基本情報入力シート!Y104)</f>
        <v/>
      </c>
      <c r="L214" s="1283" t="str">
        <f>IF(基本情報入力シート!AB104="","",基本情報入力シート!AB104)</f>
        <v/>
      </c>
      <c r="M214" s="553" t="str">
        <f>IF('別紙様式2-2（４・５月分）'!P164="","",'別紙様式2-2（４・５月分）'!P164)</f>
        <v/>
      </c>
      <c r="N214" s="1399" t="str">
        <f>IF(SUM('別紙様式2-2（４・５月分）'!Q164:Q166)=0,"",SUM('別紙様式2-2（４・５月分）'!Q164:Q166))</f>
        <v/>
      </c>
      <c r="O214" s="1403" t="str">
        <f>IFERROR(VLOOKUP('別紙様式2-2（４・５月分）'!AQ164,【参考】数式用!$AR$5:$AS$22,2,FALSE),"")</f>
        <v/>
      </c>
      <c r="P214" s="1404"/>
      <c r="Q214" s="1405"/>
      <c r="R214" s="1409" t="str">
        <f>IFERROR(VLOOKUP(K214,【参考】数式用!$A$5:$AB$37,MATCH(O214,【参考】数式用!$B$4:$AB$4,0)+1,0),"")</f>
        <v/>
      </c>
      <c r="S214" s="1411" t="s">
        <v>2021</v>
      </c>
      <c r="T214" s="1413"/>
      <c r="U214" s="1415" t="str">
        <f>IFERROR(VLOOKUP(K214,【参考】数式用!$A$5:$AB$37,MATCH(T214,【参考】数式用!$B$4:$AB$4,0)+1,0),"")</f>
        <v/>
      </c>
      <c r="V214" s="1417" t="s">
        <v>15</v>
      </c>
      <c r="W214" s="1355">
        <v>6</v>
      </c>
      <c r="X214" s="1357" t="s">
        <v>10</v>
      </c>
      <c r="Y214" s="1355">
        <v>6</v>
      </c>
      <c r="Z214" s="1357" t="s">
        <v>38</v>
      </c>
      <c r="AA214" s="1355">
        <v>7</v>
      </c>
      <c r="AB214" s="1357" t="s">
        <v>10</v>
      </c>
      <c r="AC214" s="1355">
        <v>3</v>
      </c>
      <c r="AD214" s="1357" t="s">
        <v>13</v>
      </c>
      <c r="AE214" s="1357" t="s">
        <v>20</v>
      </c>
      <c r="AF214" s="1357">
        <f>IF(W214&gt;=1,(AA214*12+AC214)-(W214*12+Y214)+1,"")</f>
        <v>10</v>
      </c>
      <c r="AG214" s="1359" t="s">
        <v>33</v>
      </c>
      <c r="AH214" s="1361" t="str">
        <f t="shared" ref="AH214" si="543">IFERROR(ROUNDDOWN(ROUND(L214*U214,0),0)*AF214,"")</f>
        <v/>
      </c>
      <c r="AI214" s="1363" t="str">
        <f t="shared" ref="AI214" si="544">IFERROR(ROUNDDOWN(ROUND((L214*(U214-AW214)),0),0)*AF214,"")</f>
        <v/>
      </c>
      <c r="AJ214" s="1365">
        <f>IFERROR(IF(OR(M214="",M215="",M217=""),0,ROUNDDOWN(ROUNDDOWN(ROUND(L214*VLOOKUP(K214,【参考】数式用!$A$5:$AB$37,MATCH("新加算Ⅳ",【参考】数式用!$B$4:$AB$4,0)+1,0),0),0)*AF214*0.5,0)),"")</f>
        <v>0</v>
      </c>
      <c r="AK214" s="1349"/>
      <c r="AL214" s="1353">
        <f>IFERROR(IF(OR(M217="ベア加算",M217=""),0, IF(OR(T214="新加算Ⅰ",T214="新加算Ⅱ",T214="新加算Ⅲ",T214="新加算Ⅳ"),ROUNDDOWN(ROUND(L214*VLOOKUP(K214,【参考】数式用!$A$5:$I$37,MATCH("ベア加算",【参考】数式用!$B$4:$I$4,0)+1,0),0),0)*AF214,0)),"")</f>
        <v>0</v>
      </c>
      <c r="AM214" s="1339"/>
      <c r="AN214" s="1345"/>
      <c r="AO214" s="1341"/>
      <c r="AP214" s="1341"/>
      <c r="AQ214" s="1343"/>
      <c r="AR214" s="1323"/>
      <c r="AS214" s="466" t="str">
        <f t="shared" ref="AS214" si="545">IF(AU214="","",IF(U214&lt;N214,"！加算の要件上は問題ありませんが、令和６年４・５月と比較して令和６年６月に加算率が下がる計画になっています。",""))</f>
        <v/>
      </c>
      <c r="AT214" s="557"/>
      <c r="AU214" s="1311" t="str">
        <f>IF(K214&lt;&gt;"","V列に色付け","")</f>
        <v/>
      </c>
      <c r="AV214" s="558" t="str">
        <f>IF('別紙様式2-2（４・５月分）'!N164="","",'別紙様式2-2（４・５月分）'!N164)</f>
        <v/>
      </c>
      <c r="AW214" s="1313" t="str">
        <f>IF(SUM('別紙様式2-2（４・５月分）'!O164:O166)=0,"",SUM('別紙様式2-2（４・５月分）'!O164:O166))</f>
        <v/>
      </c>
      <c r="AX214" s="1314" t="str">
        <f>IFERROR(VLOOKUP(K214,【参考】数式用!$AH$2:$AI$34,2,FALSE),"")</f>
        <v/>
      </c>
      <c r="AY214" s="1230" t="s">
        <v>1959</v>
      </c>
      <c r="AZ214" s="1230" t="s">
        <v>1960</v>
      </c>
      <c r="BA214" s="1230" t="s">
        <v>1961</v>
      </c>
      <c r="BB214" s="1230" t="s">
        <v>1962</v>
      </c>
      <c r="BC214" s="1230" t="str">
        <f>IF(AND(O214&lt;&gt;"新加算Ⅰ",O214&lt;&gt;"新加算Ⅱ",O214&lt;&gt;"新加算Ⅲ",O214&lt;&gt;"新加算Ⅳ"),O214,IF(P216&lt;&gt;"",P216,""))</f>
        <v/>
      </c>
      <c r="BD214" s="1230"/>
      <c r="BE214" s="1230" t="str">
        <f t="shared" ref="BE214" si="546">IF(AL214&lt;&gt;0,IF(AM214="○","入力済","未入力"),"")</f>
        <v/>
      </c>
      <c r="BF214" s="1230" t="str">
        <f>IF(OR(T214="新加算Ⅰ",T214="新加算Ⅱ",T214="新加算Ⅲ",T214="新加算Ⅳ",T214="新加算Ⅴ（１）",T214="新加算Ⅴ（２）",T214="新加算Ⅴ（３）",T214="新加算ⅠⅤ（４）",T214="新加算Ⅴ（５）",T214="新加算Ⅴ（６）",T214="新加算Ⅴ（８）",T214="新加算Ⅴ（11）"),IF(OR(AN214="○",AN214="令和６年度中に満たす"),"入力済","未入力"),"")</f>
        <v/>
      </c>
      <c r="BG214" s="1230" t="str">
        <f>IF(OR(T214="新加算Ⅴ（７）",T214="新加算Ⅴ（９）",T214="新加算Ⅴ（10）",T214="新加算Ⅴ（12）",T214="新加算Ⅴ（13）",T214="新加算Ⅴ（14）"),IF(OR(AO214="○",AO214="令和６年度中に満たす"),"入力済","未入力"),"")</f>
        <v/>
      </c>
      <c r="BH214" s="1331" t="str">
        <f t="shared" ref="BH214" si="547">IF(OR(T214="新加算Ⅰ",T214="新加算Ⅱ",T214="新加算Ⅲ",T214="新加算Ⅴ（１）",T214="新加算Ⅴ（３）",T214="新加算Ⅴ（８）"),IF(OR(AP214="○",AP214="令和６年度中に満たす"),"入力済","未入力"),"")</f>
        <v/>
      </c>
      <c r="BI214" s="1333" t="str">
        <f t="shared" ref="BI214" si="548">IF(OR(T214="新加算Ⅰ",T214="新加算Ⅱ",T214="新加算Ⅴ（１）",T214="新加算Ⅴ（２）",T214="新加算Ⅴ（３）",T214="新加算Ⅴ（４）",T214="新加算Ⅴ（５）",T214="新加算Ⅴ（６）",T214="新加算Ⅴ（７）",T214="新加算Ⅴ（９）",T214="新加算Ⅴ（10）",T214="新加算Ⅴ（12）"),1,"")</f>
        <v/>
      </c>
      <c r="BJ214" s="1311" t="str">
        <f>IF(OR(T214="新加算Ⅰ",T214="新加算Ⅴ（１）",T214="新加算Ⅴ（２）",T214="新加算Ⅴ（５）",T214="新加算Ⅴ（７）",T214="新加算Ⅴ（10）"),IF(AR214="","未入力","入力済"),"")</f>
        <v/>
      </c>
      <c r="BK214" s="453" t="str">
        <f>G214</f>
        <v/>
      </c>
    </row>
    <row r="215" spans="1:63" ht="15" customHeight="1">
      <c r="A215" s="1275"/>
      <c r="B215" s="1243"/>
      <c r="C215" s="1244"/>
      <c r="D215" s="1244"/>
      <c r="E215" s="1244"/>
      <c r="F215" s="1245"/>
      <c r="G215" s="1260"/>
      <c r="H215" s="1260"/>
      <c r="I215" s="1260"/>
      <c r="J215" s="1423"/>
      <c r="K215" s="1260"/>
      <c r="L215" s="1284"/>
      <c r="M215" s="1379" t="str">
        <f>IF('別紙様式2-2（４・５月分）'!P165="","",'別紙様式2-2（４・５月分）'!P165)</f>
        <v/>
      </c>
      <c r="N215" s="1400"/>
      <c r="O215" s="1406"/>
      <c r="P215" s="1407"/>
      <c r="Q215" s="1408"/>
      <c r="R215" s="1410"/>
      <c r="S215" s="1412"/>
      <c r="T215" s="1414"/>
      <c r="U215" s="1416"/>
      <c r="V215" s="1418"/>
      <c r="W215" s="1356"/>
      <c r="X215" s="1358"/>
      <c r="Y215" s="1356"/>
      <c r="Z215" s="1358"/>
      <c r="AA215" s="1356"/>
      <c r="AB215" s="1358"/>
      <c r="AC215" s="1356"/>
      <c r="AD215" s="1358"/>
      <c r="AE215" s="1358"/>
      <c r="AF215" s="1358"/>
      <c r="AG215" s="1360"/>
      <c r="AH215" s="1362"/>
      <c r="AI215" s="1364"/>
      <c r="AJ215" s="1366"/>
      <c r="AK215" s="1350"/>
      <c r="AL215" s="1354"/>
      <c r="AM215" s="1340"/>
      <c r="AN215" s="1346"/>
      <c r="AO215" s="1342"/>
      <c r="AP215" s="1342"/>
      <c r="AQ215" s="1344"/>
      <c r="AR215" s="1324"/>
      <c r="AS215" s="1310" t="str">
        <f t="shared" ref="AS215" si="549">IF(AU214="","",IF(AF214&gt;10,"！令和６年度の新加算の「算定対象月」が10か月を超えています。標準的な「算定対象月」は令和６年６月から令和７年３月です。",IF(OR(AA214&lt;&gt;7,AC214&lt;&gt;3),"！算定期間の終わりが令和７年３月になっていません。区分変更を行う場合は、別紙様式2-4に記入してください。","")))</f>
        <v/>
      </c>
      <c r="AT215" s="557"/>
      <c r="AU215" s="1311"/>
      <c r="AV215" s="1312" t="str">
        <f>IF('別紙様式2-2（４・５月分）'!N165="","",'別紙様式2-2（４・５月分）'!N165)</f>
        <v/>
      </c>
      <c r="AW215" s="1313"/>
      <c r="AX215" s="1314"/>
      <c r="AY215" s="1230"/>
      <c r="AZ215" s="1230"/>
      <c r="BA215" s="1230"/>
      <c r="BB215" s="1230"/>
      <c r="BC215" s="1230"/>
      <c r="BD215" s="1230"/>
      <c r="BE215" s="1230"/>
      <c r="BF215" s="1230"/>
      <c r="BG215" s="1230"/>
      <c r="BH215" s="1332"/>
      <c r="BI215" s="1334"/>
      <c r="BJ215" s="1311"/>
      <c r="BK215" s="453" t="str">
        <f>G214</f>
        <v/>
      </c>
    </row>
    <row r="216" spans="1:63" ht="15" customHeight="1">
      <c r="A216" s="1303"/>
      <c r="B216" s="1243"/>
      <c r="C216" s="1244"/>
      <c r="D216" s="1244"/>
      <c r="E216" s="1244"/>
      <c r="F216" s="1245"/>
      <c r="G216" s="1260"/>
      <c r="H216" s="1260"/>
      <c r="I216" s="1260"/>
      <c r="J216" s="1423"/>
      <c r="K216" s="1260"/>
      <c r="L216" s="1284"/>
      <c r="M216" s="1380"/>
      <c r="N216" s="1401"/>
      <c r="O216" s="1381" t="s">
        <v>2025</v>
      </c>
      <c r="P216" s="1383" t="str">
        <f>IFERROR(VLOOKUP('別紙様式2-2（４・５月分）'!AQ164,【参考】数式用!$AR$5:$AT$22,3,FALSE),"")</f>
        <v/>
      </c>
      <c r="Q216" s="1385" t="s">
        <v>2036</v>
      </c>
      <c r="R216" s="1387" t="str">
        <f>IFERROR(VLOOKUP(K214,【参考】数式用!$A$5:$AB$37,MATCH(P216,【参考】数式用!$B$4:$AB$4,0)+1,0),"")</f>
        <v/>
      </c>
      <c r="S216" s="1389" t="s">
        <v>161</v>
      </c>
      <c r="T216" s="1391"/>
      <c r="U216" s="1393" t="str">
        <f>IFERROR(VLOOKUP(K214,【参考】数式用!$A$5:$AB$37,MATCH(T216,【参考】数式用!$B$4:$AB$4,0)+1,0),"")</f>
        <v/>
      </c>
      <c r="V216" s="1395" t="s">
        <v>15</v>
      </c>
      <c r="W216" s="1397">
        <v>7</v>
      </c>
      <c r="X216" s="1371" t="s">
        <v>10</v>
      </c>
      <c r="Y216" s="1397">
        <v>4</v>
      </c>
      <c r="Z216" s="1371" t="s">
        <v>38</v>
      </c>
      <c r="AA216" s="1397">
        <v>8</v>
      </c>
      <c r="AB216" s="1371" t="s">
        <v>10</v>
      </c>
      <c r="AC216" s="1397">
        <v>3</v>
      </c>
      <c r="AD216" s="1371" t="s">
        <v>13</v>
      </c>
      <c r="AE216" s="1371" t="s">
        <v>20</v>
      </c>
      <c r="AF216" s="1371">
        <f>IF(W216&gt;=1,(AA216*12+AC216)-(W216*12+Y216)+1,"")</f>
        <v>12</v>
      </c>
      <c r="AG216" s="1367" t="s">
        <v>33</v>
      </c>
      <c r="AH216" s="1373" t="str">
        <f t="shared" ref="AH216" si="550">IFERROR(ROUNDDOWN(ROUND(L214*U216,0),0)*AF216,"")</f>
        <v/>
      </c>
      <c r="AI216" s="1375" t="str">
        <f t="shared" ref="AI216" si="551">IFERROR(ROUNDDOWN(ROUND((L214*(U216-AW214)),0),0)*AF216,"")</f>
        <v/>
      </c>
      <c r="AJ216" s="1377">
        <f>IFERROR(IF(OR(M214="",M215="",M217=""),0,ROUNDDOWN(ROUNDDOWN(ROUND(L214*VLOOKUP(K214,【参考】数式用!$A$5:$AB$37,MATCH("新加算Ⅳ",【参考】数式用!$B$4:$AB$4,0)+1,0),0),0)*AF216*0.5,0)),"")</f>
        <v>0</v>
      </c>
      <c r="AK216" s="1347" t="str">
        <f t="shared" ref="AK216" si="552">IF(T216&lt;&gt;"","新規に適用","")</f>
        <v/>
      </c>
      <c r="AL216" s="1351">
        <f>IFERROR(IF(OR(M217="ベア加算",M217=""),0, IF(OR(T214="新加算Ⅰ",T214="新加算Ⅱ",T214="新加算Ⅲ",T214="新加算Ⅳ"),0,ROUNDDOWN(ROUND(L214*VLOOKUP(K214,【参考】数式用!$A$5:$I$37,MATCH("ベア加算",【参考】数式用!$B$4:$I$4,0)+1,0),0),0)*AF216)),"")</f>
        <v>0</v>
      </c>
      <c r="AM216" s="1321" t="str">
        <f>IF(AND(T216&lt;&gt;"",AM214=""),"新規に適用",IF(AND(T216&lt;&gt;"",AM214&lt;&gt;""),"継続で適用",""))</f>
        <v/>
      </c>
      <c r="AN216" s="1321" t="str">
        <f>IF(AND(T216&lt;&gt;"",AN214=""),"新規に適用",IF(AND(T216&lt;&gt;"",AN214&lt;&gt;""),"継続で適用",""))</f>
        <v/>
      </c>
      <c r="AO216" s="1369"/>
      <c r="AP216" s="1321" t="str">
        <f>IF(AND(T216&lt;&gt;"",AP214=""),"新規に適用",IF(AND(T216&lt;&gt;"",AP214&lt;&gt;""),"継続で適用",""))</f>
        <v/>
      </c>
      <c r="AQ216" s="1325" t="str">
        <f t="shared" si="420"/>
        <v/>
      </c>
      <c r="AR216" s="1321" t="str">
        <f>IF(AND(T216&lt;&gt;"",AR214=""),"新規に適用",IF(AND(T216&lt;&gt;"",AR214&lt;&gt;""),"継続で適用",""))</f>
        <v/>
      </c>
      <c r="AS216" s="1310"/>
      <c r="AT216" s="557"/>
      <c r="AU216" s="1311" t="str">
        <f>IF(K214&lt;&gt;"","V列に色付け","")</f>
        <v/>
      </c>
      <c r="AV216" s="1312"/>
      <c r="AW216" s="1313"/>
      <c r="AX216" s="87"/>
      <c r="AY216" s="87"/>
      <c r="AZ216" s="87"/>
      <c r="BA216" s="87"/>
      <c r="BB216" s="87"/>
      <c r="BC216" s="87"/>
      <c r="BD216" s="87"/>
      <c r="BE216" s="87"/>
      <c r="BF216" s="87"/>
      <c r="BG216" s="87"/>
      <c r="BH216" s="87"/>
      <c r="BI216" s="87"/>
      <c r="BJ216" s="87"/>
      <c r="BK216" s="453" t="str">
        <f>G214</f>
        <v/>
      </c>
    </row>
    <row r="217" spans="1:63" ht="30" customHeight="1" thickBot="1">
      <c r="A217" s="1276"/>
      <c r="B217" s="1419"/>
      <c r="C217" s="1420"/>
      <c r="D217" s="1420"/>
      <c r="E217" s="1420"/>
      <c r="F217" s="1421"/>
      <c r="G217" s="1261"/>
      <c r="H217" s="1261"/>
      <c r="I217" s="1261"/>
      <c r="J217" s="1424"/>
      <c r="K217" s="1261"/>
      <c r="L217" s="1285"/>
      <c r="M217" s="556" t="str">
        <f>IF('別紙様式2-2（４・５月分）'!P166="","",'別紙様式2-2（４・５月分）'!P166)</f>
        <v/>
      </c>
      <c r="N217" s="1402"/>
      <c r="O217" s="1382"/>
      <c r="P217" s="1384"/>
      <c r="Q217" s="1386"/>
      <c r="R217" s="1388"/>
      <c r="S217" s="1390"/>
      <c r="T217" s="1392"/>
      <c r="U217" s="1394"/>
      <c r="V217" s="1396"/>
      <c r="W217" s="1398"/>
      <c r="X217" s="1372"/>
      <c r="Y217" s="1398"/>
      <c r="Z217" s="1372"/>
      <c r="AA217" s="1398"/>
      <c r="AB217" s="1372"/>
      <c r="AC217" s="1398"/>
      <c r="AD217" s="1372"/>
      <c r="AE217" s="1372"/>
      <c r="AF217" s="1372"/>
      <c r="AG217" s="1368"/>
      <c r="AH217" s="1374"/>
      <c r="AI217" s="1376"/>
      <c r="AJ217" s="1378"/>
      <c r="AK217" s="1348"/>
      <c r="AL217" s="1352"/>
      <c r="AM217" s="1322"/>
      <c r="AN217" s="1322"/>
      <c r="AO217" s="1370"/>
      <c r="AP217" s="1322"/>
      <c r="AQ217" s="1326"/>
      <c r="AR217" s="1322"/>
      <c r="AS217" s="491" t="str">
        <f t="shared" ref="AS217" si="553">IF(AU214="","",IF(OR(T214="",AND(M217="ベア加算なし",OR(T214="新加算Ⅰ",T214="新加算Ⅱ",T214="新加算Ⅲ",T214="新加算Ⅳ"),AM214=""),AND(OR(T214="新加算Ⅰ",T214="新加算Ⅱ",T214="新加算Ⅲ",T214="新加算Ⅳ",T214="新加算Ⅴ（１）",T214="新加算Ⅴ（２）",T214="新加算Ⅴ（３）",T214="新加算Ⅴ（４）",T214="新加算Ⅴ（５）",T214="新加算Ⅴ（６）",T214="新加算Ⅴ（８）",T214="新加算Ⅴ（11）"),AN214=""),AND(OR(T214="新加算Ⅴ（７）",T214="新加算Ⅴ（９）",T214="新加算Ⅴ（10）",T214="新加算Ⅴ（12）",T214="新加算Ⅴ（13）",T214="新加算Ⅴ（14）"),AO214=""),AND(OR(T214="新加算Ⅰ",T214="新加算Ⅱ",T214="新加算Ⅲ",T214="新加算Ⅴ（１）",T214="新加算Ⅴ（３）",T214="新加算Ⅴ（８）"),AP214=""),AND(OR(T214="新加算Ⅰ",T214="新加算Ⅱ",T214="新加算Ⅴ（１）",T214="新加算Ⅴ（２）",T214="新加算Ⅴ（３）",T214="新加算Ⅴ（４）",T214="新加算Ⅴ（５）",T214="新加算Ⅴ（６）",T214="新加算Ⅴ（７）",T214="新加算Ⅴ（９）",T214="新加算Ⅴ（10）",T214="新加算Ⅴ（12）"),AQ214=""),AND(OR(T214="新加算Ⅰ",T214="新加算Ⅴ（１）",T214="新加算Ⅴ（２）",T214="新加算Ⅴ（５）",T214="新加算Ⅴ（７）",T214="新加算Ⅴ（10）"),AR214="")),"！記入が必要な欄（ピンク色のセル）に空欄があります。空欄を埋めてください。",""))</f>
        <v/>
      </c>
      <c r="AT217" s="557"/>
      <c r="AU217" s="1311"/>
      <c r="AV217" s="558" t="str">
        <f>IF('別紙様式2-2（４・５月分）'!N166="","",'別紙様式2-2（４・５月分）'!N166)</f>
        <v/>
      </c>
      <c r="AW217" s="1313"/>
      <c r="AX217" s="87"/>
      <c r="AY217" s="87"/>
      <c r="AZ217" s="87"/>
      <c r="BA217" s="87"/>
      <c r="BB217" s="87"/>
      <c r="BC217" s="87"/>
      <c r="BD217" s="87"/>
      <c r="BE217" s="87"/>
      <c r="BF217" s="87"/>
      <c r="BG217" s="87"/>
      <c r="BH217" s="87"/>
      <c r="BI217" s="87"/>
      <c r="BJ217" s="87"/>
      <c r="BK217" s="453" t="str">
        <f>G214</f>
        <v/>
      </c>
    </row>
    <row r="218" spans="1:63" ht="30" customHeight="1">
      <c r="A218" s="1301">
        <v>52</v>
      </c>
      <c r="B218" s="1243" t="str">
        <f>IF(基本情報入力シート!C105="","",基本情報入力シート!C105)</f>
        <v/>
      </c>
      <c r="C218" s="1244"/>
      <c r="D218" s="1244"/>
      <c r="E218" s="1244"/>
      <c r="F218" s="1245"/>
      <c r="G218" s="1260" t="str">
        <f>IF(基本情報入力シート!M105="","",基本情報入力シート!M105)</f>
        <v/>
      </c>
      <c r="H218" s="1260" t="str">
        <f>IF(基本情報入力シート!R105="","",基本情報入力シート!R105)</f>
        <v/>
      </c>
      <c r="I218" s="1260" t="str">
        <f>IF(基本情報入力シート!W105="","",基本情報入力シート!W105)</f>
        <v/>
      </c>
      <c r="J218" s="1423" t="str">
        <f>IF(基本情報入力シート!X105="","",基本情報入力シート!X105)</f>
        <v/>
      </c>
      <c r="K218" s="1260" t="str">
        <f>IF(基本情報入力シート!Y105="","",基本情報入力シート!Y105)</f>
        <v/>
      </c>
      <c r="L218" s="1284" t="str">
        <f>IF(基本情報入力シート!AB105="","",基本情報入力シート!AB105)</f>
        <v/>
      </c>
      <c r="M218" s="553" t="str">
        <f>IF('別紙様式2-2（４・５月分）'!P167="","",'別紙様式2-2（４・５月分）'!P167)</f>
        <v/>
      </c>
      <c r="N218" s="1399" t="str">
        <f>IF(SUM('別紙様式2-2（４・５月分）'!Q167:Q169)=0,"",SUM('別紙様式2-2（４・５月分）'!Q167:Q169))</f>
        <v/>
      </c>
      <c r="O218" s="1403" t="str">
        <f>IFERROR(VLOOKUP('別紙様式2-2（４・５月分）'!AQ167,【参考】数式用!$AR$5:$AS$22,2,FALSE),"")</f>
        <v/>
      </c>
      <c r="P218" s="1404"/>
      <c r="Q218" s="1405"/>
      <c r="R218" s="1409" t="str">
        <f>IFERROR(VLOOKUP(K218,【参考】数式用!$A$5:$AB$37,MATCH(O218,【参考】数式用!$B$4:$AB$4,0)+1,0),"")</f>
        <v/>
      </c>
      <c r="S218" s="1411" t="s">
        <v>2021</v>
      </c>
      <c r="T218" s="1413"/>
      <c r="U218" s="1415" t="str">
        <f>IFERROR(VLOOKUP(K218,【参考】数式用!$A$5:$AB$37,MATCH(T218,【参考】数式用!$B$4:$AB$4,0)+1,0),"")</f>
        <v/>
      </c>
      <c r="V218" s="1417" t="s">
        <v>15</v>
      </c>
      <c r="W218" s="1355">
        <v>6</v>
      </c>
      <c r="X218" s="1357" t="s">
        <v>10</v>
      </c>
      <c r="Y218" s="1355">
        <v>6</v>
      </c>
      <c r="Z218" s="1357" t="s">
        <v>38</v>
      </c>
      <c r="AA218" s="1355">
        <v>7</v>
      </c>
      <c r="AB218" s="1357" t="s">
        <v>10</v>
      </c>
      <c r="AC218" s="1355">
        <v>3</v>
      </c>
      <c r="AD218" s="1357" t="s">
        <v>13</v>
      </c>
      <c r="AE218" s="1357" t="s">
        <v>20</v>
      </c>
      <c r="AF218" s="1357">
        <f>IF(W218&gt;=1,(AA218*12+AC218)-(W218*12+Y218)+1,"")</f>
        <v>10</v>
      </c>
      <c r="AG218" s="1359" t="s">
        <v>33</v>
      </c>
      <c r="AH218" s="1361" t="str">
        <f t="shared" ref="AH218" si="554">IFERROR(ROUNDDOWN(ROUND(L218*U218,0),0)*AF218,"")</f>
        <v/>
      </c>
      <c r="AI218" s="1363" t="str">
        <f t="shared" ref="AI218" si="555">IFERROR(ROUNDDOWN(ROUND((L218*(U218-AW218)),0),0)*AF218,"")</f>
        <v/>
      </c>
      <c r="AJ218" s="1365">
        <f>IFERROR(IF(OR(M218="",M219="",M221=""),0,ROUNDDOWN(ROUNDDOWN(ROUND(L218*VLOOKUP(K218,【参考】数式用!$A$5:$AB$37,MATCH("新加算Ⅳ",【参考】数式用!$B$4:$AB$4,0)+1,0),0),0)*AF218*0.5,0)),"")</f>
        <v>0</v>
      </c>
      <c r="AK218" s="1349"/>
      <c r="AL218" s="1353">
        <f>IFERROR(IF(OR(M221="ベア加算",M221=""),0, IF(OR(T218="新加算Ⅰ",T218="新加算Ⅱ",T218="新加算Ⅲ",T218="新加算Ⅳ"),ROUNDDOWN(ROUND(L218*VLOOKUP(K218,【参考】数式用!$A$5:$I$37,MATCH("ベア加算",【参考】数式用!$B$4:$I$4,0)+1,0),0),0)*AF218,0)),"")</f>
        <v>0</v>
      </c>
      <c r="AM218" s="1339"/>
      <c r="AN218" s="1345"/>
      <c r="AO218" s="1341"/>
      <c r="AP218" s="1341"/>
      <c r="AQ218" s="1343"/>
      <c r="AR218" s="1323"/>
      <c r="AS218" s="466" t="str">
        <f t="shared" ref="AS218" si="556">IF(AU218="","",IF(U218&lt;N218,"！加算の要件上は問題ありませんが、令和６年４・５月と比較して令和６年６月に加算率が下がる計画になっています。",""))</f>
        <v/>
      </c>
      <c r="AT218" s="557"/>
      <c r="AU218" s="1311" t="str">
        <f>IF(K218&lt;&gt;"","V列に色付け","")</f>
        <v/>
      </c>
      <c r="AV218" s="558" t="str">
        <f>IF('別紙様式2-2（４・５月分）'!N167="","",'別紙様式2-2（４・５月分）'!N167)</f>
        <v/>
      </c>
      <c r="AW218" s="1313" t="str">
        <f>IF(SUM('別紙様式2-2（４・５月分）'!O167:O169)=0,"",SUM('別紙様式2-2（４・５月分）'!O167:O169))</f>
        <v/>
      </c>
      <c r="AX218" s="1314" t="str">
        <f>IFERROR(VLOOKUP(K218,【参考】数式用!$AH$2:$AI$34,2,FALSE),"")</f>
        <v/>
      </c>
      <c r="AY218" s="1230" t="s">
        <v>1959</v>
      </c>
      <c r="AZ218" s="1230" t="s">
        <v>1960</v>
      </c>
      <c r="BA218" s="1230" t="s">
        <v>1961</v>
      </c>
      <c r="BB218" s="1230" t="s">
        <v>1962</v>
      </c>
      <c r="BC218" s="1230" t="str">
        <f>IF(AND(O218&lt;&gt;"新加算Ⅰ",O218&lt;&gt;"新加算Ⅱ",O218&lt;&gt;"新加算Ⅲ",O218&lt;&gt;"新加算Ⅳ"),O218,IF(P220&lt;&gt;"",P220,""))</f>
        <v/>
      </c>
      <c r="BD218" s="1230"/>
      <c r="BE218" s="1230" t="str">
        <f t="shared" ref="BE218" si="557">IF(AL218&lt;&gt;0,IF(AM218="○","入力済","未入力"),"")</f>
        <v/>
      </c>
      <c r="BF218" s="1230" t="str">
        <f>IF(OR(T218="新加算Ⅰ",T218="新加算Ⅱ",T218="新加算Ⅲ",T218="新加算Ⅳ",T218="新加算Ⅴ（１）",T218="新加算Ⅴ（２）",T218="新加算Ⅴ（３）",T218="新加算ⅠⅤ（４）",T218="新加算Ⅴ（５）",T218="新加算Ⅴ（６）",T218="新加算Ⅴ（８）",T218="新加算Ⅴ（11）"),IF(OR(AN218="○",AN218="令和６年度中に満たす"),"入力済","未入力"),"")</f>
        <v/>
      </c>
      <c r="BG218" s="1230" t="str">
        <f>IF(OR(T218="新加算Ⅴ（７）",T218="新加算Ⅴ（９）",T218="新加算Ⅴ（10）",T218="新加算Ⅴ（12）",T218="新加算Ⅴ（13）",T218="新加算Ⅴ（14）"),IF(OR(AO218="○",AO218="令和６年度中に満たす"),"入力済","未入力"),"")</f>
        <v/>
      </c>
      <c r="BH218" s="1331" t="str">
        <f t="shared" ref="BH218" si="558">IF(OR(T218="新加算Ⅰ",T218="新加算Ⅱ",T218="新加算Ⅲ",T218="新加算Ⅴ（１）",T218="新加算Ⅴ（３）",T218="新加算Ⅴ（８）"),IF(OR(AP218="○",AP218="令和６年度中に満たす"),"入力済","未入力"),"")</f>
        <v/>
      </c>
      <c r="BI218" s="1333" t="str">
        <f t="shared" ref="BI218" si="559">IF(OR(T218="新加算Ⅰ",T218="新加算Ⅱ",T218="新加算Ⅴ（１）",T218="新加算Ⅴ（２）",T218="新加算Ⅴ（３）",T218="新加算Ⅴ（４）",T218="新加算Ⅴ（５）",T218="新加算Ⅴ（６）",T218="新加算Ⅴ（７）",T218="新加算Ⅴ（９）",T218="新加算Ⅴ（10）",T218="新加算Ⅴ（12）"),1,"")</f>
        <v/>
      </c>
      <c r="BJ218" s="1311" t="str">
        <f>IF(OR(T218="新加算Ⅰ",T218="新加算Ⅴ（１）",T218="新加算Ⅴ（２）",T218="新加算Ⅴ（５）",T218="新加算Ⅴ（７）",T218="新加算Ⅴ（10）"),IF(AR218="","未入力","入力済"),"")</f>
        <v/>
      </c>
      <c r="BK218" s="453" t="str">
        <f>G218</f>
        <v/>
      </c>
    </row>
    <row r="219" spans="1:63" ht="15" customHeight="1">
      <c r="A219" s="1275"/>
      <c r="B219" s="1243"/>
      <c r="C219" s="1244"/>
      <c r="D219" s="1244"/>
      <c r="E219" s="1244"/>
      <c r="F219" s="1245"/>
      <c r="G219" s="1260"/>
      <c r="H219" s="1260"/>
      <c r="I219" s="1260"/>
      <c r="J219" s="1423"/>
      <c r="K219" s="1260"/>
      <c r="L219" s="1284"/>
      <c r="M219" s="1379" t="str">
        <f>IF('別紙様式2-2（４・５月分）'!P168="","",'別紙様式2-2（４・５月分）'!P168)</f>
        <v/>
      </c>
      <c r="N219" s="1400"/>
      <c r="O219" s="1406"/>
      <c r="P219" s="1407"/>
      <c r="Q219" s="1408"/>
      <c r="R219" s="1410"/>
      <c r="S219" s="1412"/>
      <c r="T219" s="1414"/>
      <c r="U219" s="1416"/>
      <c r="V219" s="1418"/>
      <c r="W219" s="1356"/>
      <c r="X219" s="1358"/>
      <c r="Y219" s="1356"/>
      <c r="Z219" s="1358"/>
      <c r="AA219" s="1356"/>
      <c r="AB219" s="1358"/>
      <c r="AC219" s="1356"/>
      <c r="AD219" s="1358"/>
      <c r="AE219" s="1358"/>
      <c r="AF219" s="1358"/>
      <c r="AG219" s="1360"/>
      <c r="AH219" s="1362"/>
      <c r="AI219" s="1364"/>
      <c r="AJ219" s="1366"/>
      <c r="AK219" s="1350"/>
      <c r="AL219" s="1354"/>
      <c r="AM219" s="1340"/>
      <c r="AN219" s="1346"/>
      <c r="AO219" s="1342"/>
      <c r="AP219" s="1342"/>
      <c r="AQ219" s="1344"/>
      <c r="AR219" s="1324"/>
      <c r="AS219" s="1310" t="str">
        <f t="shared" ref="AS219" si="560">IF(AU218="","",IF(AF218&gt;10,"！令和６年度の新加算の「算定対象月」が10か月を超えています。標準的な「算定対象月」は令和６年６月から令和７年３月です。",IF(OR(AA218&lt;&gt;7,AC218&lt;&gt;3),"！算定期間の終わりが令和７年３月になっていません。区分変更を行う場合は、別紙様式2-4に記入してください。","")))</f>
        <v/>
      </c>
      <c r="AT219" s="557"/>
      <c r="AU219" s="1311"/>
      <c r="AV219" s="1312" t="str">
        <f>IF('別紙様式2-2（４・５月分）'!N168="","",'別紙様式2-2（４・５月分）'!N168)</f>
        <v/>
      </c>
      <c r="AW219" s="1313"/>
      <c r="AX219" s="1314"/>
      <c r="AY219" s="1230"/>
      <c r="AZ219" s="1230"/>
      <c r="BA219" s="1230"/>
      <c r="BB219" s="1230"/>
      <c r="BC219" s="1230"/>
      <c r="BD219" s="1230"/>
      <c r="BE219" s="1230"/>
      <c r="BF219" s="1230"/>
      <c r="BG219" s="1230"/>
      <c r="BH219" s="1332"/>
      <c r="BI219" s="1334"/>
      <c r="BJ219" s="1311"/>
      <c r="BK219" s="453" t="str">
        <f>G218</f>
        <v/>
      </c>
    </row>
    <row r="220" spans="1:63" ht="15" customHeight="1">
      <c r="A220" s="1303"/>
      <c r="B220" s="1243"/>
      <c r="C220" s="1244"/>
      <c r="D220" s="1244"/>
      <c r="E220" s="1244"/>
      <c r="F220" s="1245"/>
      <c r="G220" s="1260"/>
      <c r="H220" s="1260"/>
      <c r="I220" s="1260"/>
      <c r="J220" s="1423"/>
      <c r="K220" s="1260"/>
      <c r="L220" s="1284"/>
      <c r="M220" s="1380"/>
      <c r="N220" s="1401"/>
      <c r="O220" s="1381" t="s">
        <v>2025</v>
      </c>
      <c r="P220" s="1383" t="str">
        <f>IFERROR(VLOOKUP('別紙様式2-2（４・５月分）'!AQ167,【参考】数式用!$AR$5:$AT$22,3,FALSE),"")</f>
        <v/>
      </c>
      <c r="Q220" s="1385" t="s">
        <v>2036</v>
      </c>
      <c r="R220" s="1387" t="str">
        <f>IFERROR(VLOOKUP(K218,【参考】数式用!$A$5:$AB$37,MATCH(P220,【参考】数式用!$B$4:$AB$4,0)+1,0),"")</f>
        <v/>
      </c>
      <c r="S220" s="1389" t="s">
        <v>161</v>
      </c>
      <c r="T220" s="1391"/>
      <c r="U220" s="1393" t="str">
        <f>IFERROR(VLOOKUP(K218,【参考】数式用!$A$5:$AB$37,MATCH(T220,【参考】数式用!$B$4:$AB$4,0)+1,0),"")</f>
        <v/>
      </c>
      <c r="V220" s="1395" t="s">
        <v>15</v>
      </c>
      <c r="W220" s="1397">
        <v>7</v>
      </c>
      <c r="X220" s="1371" t="s">
        <v>10</v>
      </c>
      <c r="Y220" s="1397">
        <v>4</v>
      </c>
      <c r="Z220" s="1371" t="s">
        <v>38</v>
      </c>
      <c r="AA220" s="1397">
        <v>8</v>
      </c>
      <c r="AB220" s="1371" t="s">
        <v>10</v>
      </c>
      <c r="AC220" s="1397">
        <v>3</v>
      </c>
      <c r="AD220" s="1371" t="s">
        <v>13</v>
      </c>
      <c r="AE220" s="1371" t="s">
        <v>20</v>
      </c>
      <c r="AF220" s="1371">
        <f>IF(W220&gt;=1,(AA220*12+AC220)-(W220*12+Y220)+1,"")</f>
        <v>12</v>
      </c>
      <c r="AG220" s="1367" t="s">
        <v>33</v>
      </c>
      <c r="AH220" s="1373" t="str">
        <f t="shared" ref="AH220" si="561">IFERROR(ROUNDDOWN(ROUND(L218*U220,0),0)*AF220,"")</f>
        <v/>
      </c>
      <c r="AI220" s="1375" t="str">
        <f t="shared" ref="AI220" si="562">IFERROR(ROUNDDOWN(ROUND((L218*(U220-AW218)),0),0)*AF220,"")</f>
        <v/>
      </c>
      <c r="AJ220" s="1377">
        <f>IFERROR(IF(OR(M218="",M219="",M221=""),0,ROUNDDOWN(ROUNDDOWN(ROUND(L218*VLOOKUP(K218,【参考】数式用!$A$5:$AB$37,MATCH("新加算Ⅳ",【参考】数式用!$B$4:$AB$4,0)+1,0),0),0)*AF220*0.5,0)),"")</f>
        <v>0</v>
      </c>
      <c r="AK220" s="1347" t="str">
        <f t="shared" ref="AK220" si="563">IF(T220&lt;&gt;"","新規に適用","")</f>
        <v/>
      </c>
      <c r="AL220" s="1351">
        <f>IFERROR(IF(OR(M221="ベア加算",M221=""),0, IF(OR(T218="新加算Ⅰ",T218="新加算Ⅱ",T218="新加算Ⅲ",T218="新加算Ⅳ"),0,ROUNDDOWN(ROUND(L218*VLOOKUP(K218,【参考】数式用!$A$5:$I$37,MATCH("ベア加算",【参考】数式用!$B$4:$I$4,0)+1,0),0),0)*AF220)),"")</f>
        <v>0</v>
      </c>
      <c r="AM220" s="1321" t="str">
        <f>IF(AND(T220&lt;&gt;"",AM218=""),"新規に適用",IF(AND(T220&lt;&gt;"",AM218&lt;&gt;""),"継続で適用",""))</f>
        <v/>
      </c>
      <c r="AN220" s="1321" t="str">
        <f>IF(AND(T220&lt;&gt;"",AN218=""),"新規に適用",IF(AND(T220&lt;&gt;"",AN218&lt;&gt;""),"継続で適用",""))</f>
        <v/>
      </c>
      <c r="AO220" s="1369"/>
      <c r="AP220" s="1321" t="str">
        <f>IF(AND(T220&lt;&gt;"",AP218=""),"新規に適用",IF(AND(T220&lt;&gt;"",AP218&lt;&gt;""),"継続で適用",""))</f>
        <v/>
      </c>
      <c r="AQ220" s="1325" t="str">
        <f t="shared" si="420"/>
        <v/>
      </c>
      <c r="AR220" s="1321" t="str">
        <f>IF(AND(T220&lt;&gt;"",AR218=""),"新規に適用",IF(AND(T220&lt;&gt;"",AR218&lt;&gt;""),"継続で適用",""))</f>
        <v/>
      </c>
      <c r="AS220" s="1310"/>
      <c r="AT220" s="557"/>
      <c r="AU220" s="1311" t="str">
        <f>IF(K218&lt;&gt;"","V列に色付け","")</f>
        <v/>
      </c>
      <c r="AV220" s="1312"/>
      <c r="AW220" s="1313"/>
      <c r="AX220" s="87"/>
      <c r="AY220" s="87"/>
      <c r="AZ220" s="87"/>
      <c r="BA220" s="87"/>
      <c r="BB220" s="87"/>
      <c r="BC220" s="87"/>
      <c r="BD220" s="87"/>
      <c r="BE220" s="87"/>
      <c r="BF220" s="87"/>
      <c r="BG220" s="87"/>
      <c r="BH220" s="87"/>
      <c r="BI220" s="87"/>
      <c r="BJ220" s="87"/>
      <c r="BK220" s="453" t="str">
        <f>G218</f>
        <v/>
      </c>
    </row>
    <row r="221" spans="1:63" ht="30" customHeight="1" thickBot="1">
      <c r="A221" s="1276"/>
      <c r="B221" s="1419"/>
      <c r="C221" s="1420"/>
      <c r="D221" s="1420"/>
      <c r="E221" s="1420"/>
      <c r="F221" s="1421"/>
      <c r="G221" s="1261"/>
      <c r="H221" s="1261"/>
      <c r="I221" s="1261"/>
      <c r="J221" s="1424"/>
      <c r="K221" s="1261"/>
      <c r="L221" s="1285"/>
      <c r="M221" s="556" t="str">
        <f>IF('別紙様式2-2（４・５月分）'!P169="","",'別紙様式2-2（４・５月分）'!P169)</f>
        <v/>
      </c>
      <c r="N221" s="1402"/>
      <c r="O221" s="1382"/>
      <c r="P221" s="1384"/>
      <c r="Q221" s="1386"/>
      <c r="R221" s="1388"/>
      <c r="S221" s="1390"/>
      <c r="T221" s="1392"/>
      <c r="U221" s="1394"/>
      <c r="V221" s="1396"/>
      <c r="W221" s="1398"/>
      <c r="X221" s="1372"/>
      <c r="Y221" s="1398"/>
      <c r="Z221" s="1372"/>
      <c r="AA221" s="1398"/>
      <c r="AB221" s="1372"/>
      <c r="AC221" s="1398"/>
      <c r="AD221" s="1372"/>
      <c r="AE221" s="1372"/>
      <c r="AF221" s="1372"/>
      <c r="AG221" s="1368"/>
      <c r="AH221" s="1374"/>
      <c r="AI221" s="1376"/>
      <c r="AJ221" s="1378"/>
      <c r="AK221" s="1348"/>
      <c r="AL221" s="1352"/>
      <c r="AM221" s="1322"/>
      <c r="AN221" s="1322"/>
      <c r="AO221" s="1370"/>
      <c r="AP221" s="1322"/>
      <c r="AQ221" s="1326"/>
      <c r="AR221" s="1322"/>
      <c r="AS221" s="491" t="str">
        <f t="shared" ref="AS221" si="564">IF(AU218="","",IF(OR(T218="",AND(M221="ベア加算なし",OR(T218="新加算Ⅰ",T218="新加算Ⅱ",T218="新加算Ⅲ",T218="新加算Ⅳ"),AM218=""),AND(OR(T218="新加算Ⅰ",T218="新加算Ⅱ",T218="新加算Ⅲ",T218="新加算Ⅳ",T218="新加算Ⅴ（１）",T218="新加算Ⅴ（２）",T218="新加算Ⅴ（３）",T218="新加算Ⅴ（４）",T218="新加算Ⅴ（５）",T218="新加算Ⅴ（６）",T218="新加算Ⅴ（８）",T218="新加算Ⅴ（11）"),AN218=""),AND(OR(T218="新加算Ⅴ（７）",T218="新加算Ⅴ（９）",T218="新加算Ⅴ（10）",T218="新加算Ⅴ（12）",T218="新加算Ⅴ（13）",T218="新加算Ⅴ（14）"),AO218=""),AND(OR(T218="新加算Ⅰ",T218="新加算Ⅱ",T218="新加算Ⅲ",T218="新加算Ⅴ（１）",T218="新加算Ⅴ（３）",T218="新加算Ⅴ（８）"),AP218=""),AND(OR(T218="新加算Ⅰ",T218="新加算Ⅱ",T218="新加算Ⅴ（１）",T218="新加算Ⅴ（２）",T218="新加算Ⅴ（３）",T218="新加算Ⅴ（４）",T218="新加算Ⅴ（５）",T218="新加算Ⅴ（６）",T218="新加算Ⅴ（７）",T218="新加算Ⅴ（９）",T218="新加算Ⅴ（10）",T218="新加算Ⅴ（12）"),AQ218=""),AND(OR(T218="新加算Ⅰ",T218="新加算Ⅴ（１）",T218="新加算Ⅴ（２）",T218="新加算Ⅴ（５）",T218="新加算Ⅴ（７）",T218="新加算Ⅴ（10）"),AR218="")),"！記入が必要な欄（ピンク色のセル）に空欄があります。空欄を埋めてください。",""))</f>
        <v/>
      </c>
      <c r="AT221" s="557"/>
      <c r="AU221" s="1311"/>
      <c r="AV221" s="558" t="str">
        <f>IF('別紙様式2-2（４・５月分）'!N169="","",'別紙様式2-2（４・５月分）'!N169)</f>
        <v/>
      </c>
      <c r="AW221" s="1313"/>
      <c r="AX221" s="87"/>
      <c r="AY221" s="87"/>
      <c r="AZ221" s="87"/>
      <c r="BA221" s="87"/>
      <c r="BB221" s="87"/>
      <c r="BC221" s="87"/>
      <c r="BD221" s="87"/>
      <c r="BE221" s="87"/>
      <c r="BF221" s="87"/>
      <c r="BG221" s="87"/>
      <c r="BH221" s="87"/>
      <c r="BI221" s="87"/>
      <c r="BJ221" s="87"/>
      <c r="BK221" s="453" t="str">
        <f>G218</f>
        <v/>
      </c>
    </row>
    <row r="222" spans="1:63" ht="30" customHeight="1">
      <c r="A222" s="1274">
        <v>53</v>
      </c>
      <c r="B222" s="1240" t="str">
        <f>IF(基本情報入力シート!C106="","",基本情報入力シート!C106)</f>
        <v/>
      </c>
      <c r="C222" s="1241"/>
      <c r="D222" s="1241"/>
      <c r="E222" s="1241"/>
      <c r="F222" s="1242"/>
      <c r="G222" s="1259" t="str">
        <f>IF(基本情報入力シート!M106="","",基本情報入力シート!M106)</f>
        <v/>
      </c>
      <c r="H222" s="1259" t="str">
        <f>IF(基本情報入力シート!R106="","",基本情報入力シート!R106)</f>
        <v/>
      </c>
      <c r="I222" s="1259" t="str">
        <f>IF(基本情報入力シート!W106="","",基本情報入力シート!W106)</f>
        <v/>
      </c>
      <c r="J222" s="1422" t="str">
        <f>IF(基本情報入力シート!X106="","",基本情報入力シート!X106)</f>
        <v/>
      </c>
      <c r="K222" s="1259" t="str">
        <f>IF(基本情報入力シート!Y106="","",基本情報入力シート!Y106)</f>
        <v/>
      </c>
      <c r="L222" s="1283" t="str">
        <f>IF(基本情報入力シート!AB106="","",基本情報入力シート!AB106)</f>
        <v/>
      </c>
      <c r="M222" s="553" t="str">
        <f>IF('別紙様式2-2（４・５月分）'!P170="","",'別紙様式2-2（４・５月分）'!P170)</f>
        <v/>
      </c>
      <c r="N222" s="1399" t="str">
        <f>IF(SUM('別紙様式2-2（４・５月分）'!Q170:Q172)=0,"",SUM('別紙様式2-2（４・５月分）'!Q170:Q172))</f>
        <v/>
      </c>
      <c r="O222" s="1403" t="str">
        <f>IFERROR(VLOOKUP('別紙様式2-2（４・５月分）'!AQ170,【参考】数式用!$AR$5:$AS$22,2,FALSE),"")</f>
        <v/>
      </c>
      <c r="P222" s="1404"/>
      <c r="Q222" s="1405"/>
      <c r="R222" s="1409" t="str">
        <f>IFERROR(VLOOKUP(K222,【参考】数式用!$A$5:$AB$37,MATCH(O222,【参考】数式用!$B$4:$AB$4,0)+1,0),"")</f>
        <v/>
      </c>
      <c r="S222" s="1411" t="s">
        <v>2021</v>
      </c>
      <c r="T222" s="1413"/>
      <c r="U222" s="1415" t="str">
        <f>IFERROR(VLOOKUP(K222,【参考】数式用!$A$5:$AB$37,MATCH(T222,【参考】数式用!$B$4:$AB$4,0)+1,0),"")</f>
        <v/>
      </c>
      <c r="V222" s="1417" t="s">
        <v>15</v>
      </c>
      <c r="W222" s="1355">
        <v>6</v>
      </c>
      <c r="X222" s="1357" t="s">
        <v>10</v>
      </c>
      <c r="Y222" s="1355">
        <v>6</v>
      </c>
      <c r="Z222" s="1357" t="s">
        <v>38</v>
      </c>
      <c r="AA222" s="1355">
        <v>7</v>
      </c>
      <c r="AB222" s="1357" t="s">
        <v>10</v>
      </c>
      <c r="AC222" s="1355">
        <v>3</v>
      </c>
      <c r="AD222" s="1357" t="s">
        <v>13</v>
      </c>
      <c r="AE222" s="1357" t="s">
        <v>20</v>
      </c>
      <c r="AF222" s="1357">
        <f>IF(W222&gt;=1,(AA222*12+AC222)-(W222*12+Y222)+1,"")</f>
        <v>10</v>
      </c>
      <c r="AG222" s="1359" t="s">
        <v>33</v>
      </c>
      <c r="AH222" s="1361" t="str">
        <f t="shared" ref="AH222" si="565">IFERROR(ROUNDDOWN(ROUND(L222*U222,0),0)*AF222,"")</f>
        <v/>
      </c>
      <c r="AI222" s="1363" t="str">
        <f t="shared" ref="AI222" si="566">IFERROR(ROUNDDOWN(ROUND((L222*(U222-AW222)),0),0)*AF222,"")</f>
        <v/>
      </c>
      <c r="AJ222" s="1365">
        <f>IFERROR(IF(OR(M222="",M223="",M225=""),0,ROUNDDOWN(ROUNDDOWN(ROUND(L222*VLOOKUP(K222,【参考】数式用!$A$5:$AB$37,MATCH("新加算Ⅳ",【参考】数式用!$B$4:$AB$4,0)+1,0),0),0)*AF222*0.5,0)),"")</f>
        <v>0</v>
      </c>
      <c r="AK222" s="1349"/>
      <c r="AL222" s="1353">
        <f>IFERROR(IF(OR(M225="ベア加算",M225=""),0, IF(OR(T222="新加算Ⅰ",T222="新加算Ⅱ",T222="新加算Ⅲ",T222="新加算Ⅳ"),ROUNDDOWN(ROUND(L222*VLOOKUP(K222,【参考】数式用!$A$5:$I$37,MATCH("ベア加算",【参考】数式用!$B$4:$I$4,0)+1,0),0),0)*AF222,0)),"")</f>
        <v>0</v>
      </c>
      <c r="AM222" s="1339"/>
      <c r="AN222" s="1345"/>
      <c r="AO222" s="1341"/>
      <c r="AP222" s="1341"/>
      <c r="AQ222" s="1343"/>
      <c r="AR222" s="1323"/>
      <c r="AS222" s="466" t="str">
        <f t="shared" ref="AS222" si="567">IF(AU222="","",IF(U222&lt;N222,"！加算の要件上は問題ありませんが、令和６年４・５月と比較して令和６年６月に加算率が下がる計画になっています。",""))</f>
        <v/>
      </c>
      <c r="AT222" s="557"/>
      <c r="AU222" s="1311" t="str">
        <f>IF(K222&lt;&gt;"","V列に色付け","")</f>
        <v/>
      </c>
      <c r="AV222" s="558" t="str">
        <f>IF('別紙様式2-2（４・５月分）'!N170="","",'別紙様式2-2（４・５月分）'!N170)</f>
        <v/>
      </c>
      <c r="AW222" s="1313" t="str">
        <f>IF(SUM('別紙様式2-2（４・５月分）'!O170:O172)=0,"",SUM('別紙様式2-2（４・５月分）'!O170:O172))</f>
        <v/>
      </c>
      <c r="AX222" s="1314" t="str">
        <f>IFERROR(VLOOKUP(K222,【参考】数式用!$AH$2:$AI$34,2,FALSE),"")</f>
        <v/>
      </c>
      <c r="AY222" s="1230" t="s">
        <v>1959</v>
      </c>
      <c r="AZ222" s="1230" t="s">
        <v>1960</v>
      </c>
      <c r="BA222" s="1230" t="s">
        <v>1961</v>
      </c>
      <c r="BB222" s="1230" t="s">
        <v>1962</v>
      </c>
      <c r="BC222" s="1230" t="str">
        <f>IF(AND(O222&lt;&gt;"新加算Ⅰ",O222&lt;&gt;"新加算Ⅱ",O222&lt;&gt;"新加算Ⅲ",O222&lt;&gt;"新加算Ⅳ"),O222,IF(P224&lt;&gt;"",P224,""))</f>
        <v/>
      </c>
      <c r="BD222" s="1230"/>
      <c r="BE222" s="1230" t="str">
        <f t="shared" ref="BE222" si="568">IF(AL222&lt;&gt;0,IF(AM222="○","入力済","未入力"),"")</f>
        <v/>
      </c>
      <c r="BF222" s="1230" t="str">
        <f>IF(OR(T222="新加算Ⅰ",T222="新加算Ⅱ",T222="新加算Ⅲ",T222="新加算Ⅳ",T222="新加算Ⅴ（１）",T222="新加算Ⅴ（２）",T222="新加算Ⅴ（３）",T222="新加算ⅠⅤ（４）",T222="新加算Ⅴ（５）",T222="新加算Ⅴ（６）",T222="新加算Ⅴ（８）",T222="新加算Ⅴ（11）"),IF(OR(AN222="○",AN222="令和６年度中に満たす"),"入力済","未入力"),"")</f>
        <v/>
      </c>
      <c r="BG222" s="1230" t="str">
        <f>IF(OR(T222="新加算Ⅴ（７）",T222="新加算Ⅴ（９）",T222="新加算Ⅴ（10）",T222="新加算Ⅴ（12）",T222="新加算Ⅴ（13）",T222="新加算Ⅴ（14）"),IF(OR(AO222="○",AO222="令和６年度中に満たす"),"入力済","未入力"),"")</f>
        <v/>
      </c>
      <c r="BH222" s="1331" t="str">
        <f t="shared" ref="BH222" si="569">IF(OR(T222="新加算Ⅰ",T222="新加算Ⅱ",T222="新加算Ⅲ",T222="新加算Ⅴ（１）",T222="新加算Ⅴ（３）",T222="新加算Ⅴ（８）"),IF(OR(AP222="○",AP222="令和６年度中に満たす"),"入力済","未入力"),"")</f>
        <v/>
      </c>
      <c r="BI222" s="1333" t="str">
        <f t="shared" ref="BI222" si="570">IF(OR(T222="新加算Ⅰ",T222="新加算Ⅱ",T222="新加算Ⅴ（１）",T222="新加算Ⅴ（２）",T222="新加算Ⅴ（３）",T222="新加算Ⅴ（４）",T222="新加算Ⅴ（５）",T222="新加算Ⅴ（６）",T222="新加算Ⅴ（７）",T222="新加算Ⅴ（９）",T222="新加算Ⅴ（10）",T222="新加算Ⅴ（12）"),1,"")</f>
        <v/>
      </c>
      <c r="BJ222" s="1311" t="str">
        <f>IF(OR(T222="新加算Ⅰ",T222="新加算Ⅴ（１）",T222="新加算Ⅴ（２）",T222="新加算Ⅴ（５）",T222="新加算Ⅴ（７）",T222="新加算Ⅴ（10）"),IF(AR222="","未入力","入力済"),"")</f>
        <v/>
      </c>
      <c r="BK222" s="453" t="str">
        <f>G222</f>
        <v/>
      </c>
    </row>
    <row r="223" spans="1:63" ht="15" customHeight="1">
      <c r="A223" s="1275"/>
      <c r="B223" s="1243"/>
      <c r="C223" s="1244"/>
      <c r="D223" s="1244"/>
      <c r="E223" s="1244"/>
      <c r="F223" s="1245"/>
      <c r="G223" s="1260"/>
      <c r="H223" s="1260"/>
      <c r="I223" s="1260"/>
      <c r="J223" s="1423"/>
      <c r="K223" s="1260"/>
      <c r="L223" s="1284"/>
      <c r="M223" s="1379" t="str">
        <f>IF('別紙様式2-2（４・５月分）'!P171="","",'別紙様式2-2（４・５月分）'!P171)</f>
        <v/>
      </c>
      <c r="N223" s="1400"/>
      <c r="O223" s="1406"/>
      <c r="P223" s="1407"/>
      <c r="Q223" s="1408"/>
      <c r="R223" s="1410"/>
      <c r="S223" s="1412"/>
      <c r="T223" s="1414"/>
      <c r="U223" s="1416"/>
      <c r="V223" s="1418"/>
      <c r="W223" s="1356"/>
      <c r="X223" s="1358"/>
      <c r="Y223" s="1356"/>
      <c r="Z223" s="1358"/>
      <c r="AA223" s="1356"/>
      <c r="AB223" s="1358"/>
      <c r="AC223" s="1356"/>
      <c r="AD223" s="1358"/>
      <c r="AE223" s="1358"/>
      <c r="AF223" s="1358"/>
      <c r="AG223" s="1360"/>
      <c r="AH223" s="1362"/>
      <c r="AI223" s="1364"/>
      <c r="AJ223" s="1366"/>
      <c r="AK223" s="1350"/>
      <c r="AL223" s="1354"/>
      <c r="AM223" s="1340"/>
      <c r="AN223" s="1346"/>
      <c r="AO223" s="1342"/>
      <c r="AP223" s="1342"/>
      <c r="AQ223" s="1344"/>
      <c r="AR223" s="1324"/>
      <c r="AS223" s="1310" t="str">
        <f t="shared" ref="AS223" si="571">IF(AU222="","",IF(AF222&gt;10,"！令和６年度の新加算の「算定対象月」が10か月を超えています。標準的な「算定対象月」は令和６年６月から令和７年３月です。",IF(OR(AA222&lt;&gt;7,AC222&lt;&gt;3),"！算定期間の終わりが令和７年３月になっていません。区分変更を行う場合は、別紙様式2-4に記入してください。","")))</f>
        <v/>
      </c>
      <c r="AT223" s="557"/>
      <c r="AU223" s="1311"/>
      <c r="AV223" s="1312" t="str">
        <f>IF('別紙様式2-2（４・５月分）'!N171="","",'別紙様式2-2（４・５月分）'!N171)</f>
        <v/>
      </c>
      <c r="AW223" s="1313"/>
      <c r="AX223" s="1314"/>
      <c r="AY223" s="1230"/>
      <c r="AZ223" s="1230"/>
      <c r="BA223" s="1230"/>
      <c r="BB223" s="1230"/>
      <c r="BC223" s="1230"/>
      <c r="BD223" s="1230"/>
      <c r="BE223" s="1230"/>
      <c r="BF223" s="1230"/>
      <c r="BG223" s="1230"/>
      <c r="BH223" s="1332"/>
      <c r="BI223" s="1334"/>
      <c r="BJ223" s="1311"/>
      <c r="BK223" s="453" t="str">
        <f>G222</f>
        <v/>
      </c>
    </row>
    <row r="224" spans="1:63" ht="15" customHeight="1">
      <c r="A224" s="1303"/>
      <c r="B224" s="1243"/>
      <c r="C224" s="1244"/>
      <c r="D224" s="1244"/>
      <c r="E224" s="1244"/>
      <c r="F224" s="1245"/>
      <c r="G224" s="1260"/>
      <c r="H224" s="1260"/>
      <c r="I224" s="1260"/>
      <c r="J224" s="1423"/>
      <c r="K224" s="1260"/>
      <c r="L224" s="1284"/>
      <c r="M224" s="1380"/>
      <c r="N224" s="1401"/>
      <c r="O224" s="1381" t="s">
        <v>2025</v>
      </c>
      <c r="P224" s="1383" t="str">
        <f>IFERROR(VLOOKUP('別紙様式2-2（４・５月分）'!AQ170,【参考】数式用!$AR$5:$AT$22,3,FALSE),"")</f>
        <v/>
      </c>
      <c r="Q224" s="1385" t="s">
        <v>2036</v>
      </c>
      <c r="R224" s="1387" t="str">
        <f>IFERROR(VLOOKUP(K222,【参考】数式用!$A$5:$AB$37,MATCH(P224,【参考】数式用!$B$4:$AB$4,0)+1,0),"")</f>
        <v/>
      </c>
      <c r="S224" s="1389" t="s">
        <v>161</v>
      </c>
      <c r="T224" s="1391"/>
      <c r="U224" s="1393" t="str">
        <f>IFERROR(VLOOKUP(K222,【参考】数式用!$A$5:$AB$37,MATCH(T224,【参考】数式用!$B$4:$AB$4,0)+1,0),"")</f>
        <v/>
      </c>
      <c r="V224" s="1395" t="s">
        <v>15</v>
      </c>
      <c r="W224" s="1397">
        <v>7</v>
      </c>
      <c r="X224" s="1371" t="s">
        <v>10</v>
      </c>
      <c r="Y224" s="1397">
        <v>4</v>
      </c>
      <c r="Z224" s="1371" t="s">
        <v>38</v>
      </c>
      <c r="AA224" s="1397">
        <v>8</v>
      </c>
      <c r="AB224" s="1371" t="s">
        <v>10</v>
      </c>
      <c r="AC224" s="1397">
        <v>3</v>
      </c>
      <c r="AD224" s="1371" t="s">
        <v>13</v>
      </c>
      <c r="AE224" s="1371" t="s">
        <v>20</v>
      </c>
      <c r="AF224" s="1371">
        <f>IF(W224&gt;=1,(AA224*12+AC224)-(W224*12+Y224)+1,"")</f>
        <v>12</v>
      </c>
      <c r="AG224" s="1367" t="s">
        <v>33</v>
      </c>
      <c r="AH224" s="1373" t="str">
        <f t="shared" ref="AH224" si="572">IFERROR(ROUNDDOWN(ROUND(L222*U224,0),0)*AF224,"")</f>
        <v/>
      </c>
      <c r="AI224" s="1375" t="str">
        <f t="shared" ref="AI224" si="573">IFERROR(ROUNDDOWN(ROUND((L222*(U224-AW222)),0),0)*AF224,"")</f>
        <v/>
      </c>
      <c r="AJ224" s="1377">
        <f>IFERROR(IF(OR(M222="",M223="",M225=""),0,ROUNDDOWN(ROUNDDOWN(ROUND(L222*VLOOKUP(K222,【参考】数式用!$A$5:$AB$37,MATCH("新加算Ⅳ",【参考】数式用!$B$4:$AB$4,0)+1,0),0),0)*AF224*0.5,0)),"")</f>
        <v>0</v>
      </c>
      <c r="AK224" s="1347" t="str">
        <f t="shared" ref="AK224" si="574">IF(T224&lt;&gt;"","新規に適用","")</f>
        <v/>
      </c>
      <c r="AL224" s="1351">
        <f>IFERROR(IF(OR(M225="ベア加算",M225=""),0, IF(OR(T222="新加算Ⅰ",T222="新加算Ⅱ",T222="新加算Ⅲ",T222="新加算Ⅳ"),0,ROUNDDOWN(ROUND(L222*VLOOKUP(K222,【参考】数式用!$A$5:$I$37,MATCH("ベア加算",【参考】数式用!$B$4:$I$4,0)+1,0),0),0)*AF224)),"")</f>
        <v>0</v>
      </c>
      <c r="AM224" s="1321" t="str">
        <f>IF(AND(T224&lt;&gt;"",AM222=""),"新規に適用",IF(AND(T224&lt;&gt;"",AM222&lt;&gt;""),"継続で適用",""))</f>
        <v/>
      </c>
      <c r="AN224" s="1321" t="str">
        <f>IF(AND(T224&lt;&gt;"",AN222=""),"新規に適用",IF(AND(T224&lt;&gt;"",AN222&lt;&gt;""),"継続で適用",""))</f>
        <v/>
      </c>
      <c r="AO224" s="1369"/>
      <c r="AP224" s="1321" t="str">
        <f>IF(AND(T224&lt;&gt;"",AP222=""),"新規に適用",IF(AND(T224&lt;&gt;"",AP222&lt;&gt;""),"継続で適用",""))</f>
        <v/>
      </c>
      <c r="AQ224" s="1325" t="str">
        <f t="shared" si="420"/>
        <v/>
      </c>
      <c r="AR224" s="1321" t="str">
        <f>IF(AND(T224&lt;&gt;"",AR222=""),"新規に適用",IF(AND(T224&lt;&gt;"",AR222&lt;&gt;""),"継続で適用",""))</f>
        <v/>
      </c>
      <c r="AS224" s="1310"/>
      <c r="AT224" s="557"/>
      <c r="AU224" s="1311" t="str">
        <f>IF(K222&lt;&gt;"","V列に色付け","")</f>
        <v/>
      </c>
      <c r="AV224" s="1312"/>
      <c r="AW224" s="1313"/>
      <c r="AX224" s="87"/>
      <c r="AY224" s="87"/>
      <c r="AZ224" s="87"/>
      <c r="BA224" s="87"/>
      <c r="BB224" s="87"/>
      <c r="BC224" s="87"/>
      <c r="BD224" s="87"/>
      <c r="BE224" s="87"/>
      <c r="BF224" s="87"/>
      <c r="BG224" s="87"/>
      <c r="BH224" s="87"/>
      <c r="BI224" s="87"/>
      <c r="BJ224" s="87"/>
      <c r="BK224" s="453" t="str">
        <f>G222</f>
        <v/>
      </c>
    </row>
    <row r="225" spans="1:63" ht="30" customHeight="1" thickBot="1">
      <c r="A225" s="1276"/>
      <c r="B225" s="1419"/>
      <c r="C225" s="1420"/>
      <c r="D225" s="1420"/>
      <c r="E225" s="1420"/>
      <c r="F225" s="1421"/>
      <c r="G225" s="1261"/>
      <c r="H225" s="1261"/>
      <c r="I225" s="1261"/>
      <c r="J225" s="1424"/>
      <c r="K225" s="1261"/>
      <c r="L225" s="1285"/>
      <c r="M225" s="556" t="str">
        <f>IF('別紙様式2-2（４・５月分）'!P172="","",'別紙様式2-2（４・５月分）'!P172)</f>
        <v/>
      </c>
      <c r="N225" s="1402"/>
      <c r="O225" s="1382"/>
      <c r="P225" s="1384"/>
      <c r="Q225" s="1386"/>
      <c r="R225" s="1388"/>
      <c r="S225" s="1390"/>
      <c r="T225" s="1392"/>
      <c r="U225" s="1394"/>
      <c r="V225" s="1396"/>
      <c r="W225" s="1398"/>
      <c r="X225" s="1372"/>
      <c r="Y225" s="1398"/>
      <c r="Z225" s="1372"/>
      <c r="AA225" s="1398"/>
      <c r="AB225" s="1372"/>
      <c r="AC225" s="1398"/>
      <c r="AD225" s="1372"/>
      <c r="AE225" s="1372"/>
      <c r="AF225" s="1372"/>
      <c r="AG225" s="1368"/>
      <c r="AH225" s="1374"/>
      <c r="AI225" s="1376"/>
      <c r="AJ225" s="1378"/>
      <c r="AK225" s="1348"/>
      <c r="AL225" s="1352"/>
      <c r="AM225" s="1322"/>
      <c r="AN225" s="1322"/>
      <c r="AO225" s="1370"/>
      <c r="AP225" s="1322"/>
      <c r="AQ225" s="1326"/>
      <c r="AR225" s="1322"/>
      <c r="AS225" s="491" t="str">
        <f t="shared" ref="AS225" si="575">IF(AU222="","",IF(OR(T222="",AND(M225="ベア加算なし",OR(T222="新加算Ⅰ",T222="新加算Ⅱ",T222="新加算Ⅲ",T222="新加算Ⅳ"),AM222=""),AND(OR(T222="新加算Ⅰ",T222="新加算Ⅱ",T222="新加算Ⅲ",T222="新加算Ⅳ",T222="新加算Ⅴ（１）",T222="新加算Ⅴ（２）",T222="新加算Ⅴ（３）",T222="新加算Ⅴ（４）",T222="新加算Ⅴ（５）",T222="新加算Ⅴ（６）",T222="新加算Ⅴ（８）",T222="新加算Ⅴ（11）"),AN222=""),AND(OR(T222="新加算Ⅴ（７）",T222="新加算Ⅴ（９）",T222="新加算Ⅴ（10）",T222="新加算Ⅴ（12）",T222="新加算Ⅴ（13）",T222="新加算Ⅴ（14）"),AO222=""),AND(OR(T222="新加算Ⅰ",T222="新加算Ⅱ",T222="新加算Ⅲ",T222="新加算Ⅴ（１）",T222="新加算Ⅴ（３）",T222="新加算Ⅴ（８）"),AP222=""),AND(OR(T222="新加算Ⅰ",T222="新加算Ⅱ",T222="新加算Ⅴ（１）",T222="新加算Ⅴ（２）",T222="新加算Ⅴ（３）",T222="新加算Ⅴ（４）",T222="新加算Ⅴ（５）",T222="新加算Ⅴ（６）",T222="新加算Ⅴ（７）",T222="新加算Ⅴ（９）",T222="新加算Ⅴ（10）",T222="新加算Ⅴ（12）"),AQ222=""),AND(OR(T222="新加算Ⅰ",T222="新加算Ⅴ（１）",T222="新加算Ⅴ（２）",T222="新加算Ⅴ（５）",T222="新加算Ⅴ（７）",T222="新加算Ⅴ（10）"),AR222="")),"！記入が必要な欄（ピンク色のセル）に空欄があります。空欄を埋めてください。",""))</f>
        <v/>
      </c>
      <c r="AT225" s="557"/>
      <c r="AU225" s="1311"/>
      <c r="AV225" s="558" t="str">
        <f>IF('別紙様式2-2（４・５月分）'!N172="","",'別紙様式2-2（４・５月分）'!N172)</f>
        <v/>
      </c>
      <c r="AW225" s="1313"/>
      <c r="AX225" s="87"/>
      <c r="AY225" s="87"/>
      <c r="AZ225" s="87"/>
      <c r="BA225" s="87"/>
      <c r="BB225" s="87"/>
      <c r="BC225" s="87"/>
      <c r="BD225" s="87"/>
      <c r="BE225" s="87"/>
      <c r="BF225" s="87"/>
      <c r="BG225" s="87"/>
      <c r="BH225" s="87"/>
      <c r="BI225" s="87"/>
      <c r="BJ225" s="87"/>
      <c r="BK225" s="453" t="str">
        <f>G222</f>
        <v/>
      </c>
    </row>
    <row r="226" spans="1:63" ht="30" customHeight="1">
      <c r="A226" s="1301">
        <v>54</v>
      </c>
      <c r="B226" s="1243" t="str">
        <f>IF(基本情報入力シート!C107="","",基本情報入力シート!C107)</f>
        <v/>
      </c>
      <c r="C226" s="1244"/>
      <c r="D226" s="1244"/>
      <c r="E226" s="1244"/>
      <c r="F226" s="1245"/>
      <c r="G226" s="1260" t="str">
        <f>IF(基本情報入力シート!M107="","",基本情報入力シート!M107)</f>
        <v/>
      </c>
      <c r="H226" s="1260" t="str">
        <f>IF(基本情報入力シート!R107="","",基本情報入力シート!R107)</f>
        <v/>
      </c>
      <c r="I226" s="1260" t="str">
        <f>IF(基本情報入力シート!W107="","",基本情報入力シート!W107)</f>
        <v/>
      </c>
      <c r="J226" s="1423" t="str">
        <f>IF(基本情報入力シート!X107="","",基本情報入力シート!X107)</f>
        <v/>
      </c>
      <c r="K226" s="1260" t="str">
        <f>IF(基本情報入力シート!Y107="","",基本情報入力シート!Y107)</f>
        <v/>
      </c>
      <c r="L226" s="1284" t="str">
        <f>IF(基本情報入力シート!AB107="","",基本情報入力シート!AB107)</f>
        <v/>
      </c>
      <c r="M226" s="553" t="str">
        <f>IF('別紙様式2-2（４・５月分）'!P173="","",'別紙様式2-2（４・５月分）'!P173)</f>
        <v/>
      </c>
      <c r="N226" s="1399" t="str">
        <f>IF(SUM('別紙様式2-2（４・５月分）'!Q173:Q175)=0,"",SUM('別紙様式2-2（４・５月分）'!Q173:Q175))</f>
        <v/>
      </c>
      <c r="O226" s="1403" t="str">
        <f>IFERROR(VLOOKUP('別紙様式2-2（４・５月分）'!AQ173,【参考】数式用!$AR$5:$AS$22,2,FALSE),"")</f>
        <v/>
      </c>
      <c r="P226" s="1404"/>
      <c r="Q226" s="1405"/>
      <c r="R226" s="1409" t="str">
        <f>IFERROR(VLOOKUP(K226,【参考】数式用!$A$5:$AB$37,MATCH(O226,【参考】数式用!$B$4:$AB$4,0)+1,0),"")</f>
        <v/>
      </c>
      <c r="S226" s="1411" t="s">
        <v>2021</v>
      </c>
      <c r="T226" s="1413"/>
      <c r="U226" s="1415" t="str">
        <f>IFERROR(VLOOKUP(K226,【参考】数式用!$A$5:$AB$37,MATCH(T226,【参考】数式用!$B$4:$AB$4,0)+1,0),"")</f>
        <v/>
      </c>
      <c r="V226" s="1417" t="s">
        <v>15</v>
      </c>
      <c r="W226" s="1355">
        <v>6</v>
      </c>
      <c r="X226" s="1357" t="s">
        <v>10</v>
      </c>
      <c r="Y226" s="1355">
        <v>6</v>
      </c>
      <c r="Z226" s="1357" t="s">
        <v>38</v>
      </c>
      <c r="AA226" s="1355">
        <v>7</v>
      </c>
      <c r="AB226" s="1357" t="s">
        <v>10</v>
      </c>
      <c r="AC226" s="1355">
        <v>3</v>
      </c>
      <c r="AD226" s="1357" t="s">
        <v>13</v>
      </c>
      <c r="AE226" s="1357" t="s">
        <v>20</v>
      </c>
      <c r="AF226" s="1357">
        <f>IF(W226&gt;=1,(AA226*12+AC226)-(W226*12+Y226)+1,"")</f>
        <v>10</v>
      </c>
      <c r="AG226" s="1359" t="s">
        <v>33</v>
      </c>
      <c r="AH226" s="1361" t="str">
        <f t="shared" ref="AH226" si="576">IFERROR(ROUNDDOWN(ROUND(L226*U226,0),0)*AF226,"")</f>
        <v/>
      </c>
      <c r="AI226" s="1363" t="str">
        <f t="shared" ref="AI226" si="577">IFERROR(ROUNDDOWN(ROUND((L226*(U226-AW226)),0),0)*AF226,"")</f>
        <v/>
      </c>
      <c r="AJ226" s="1365">
        <f>IFERROR(IF(OR(M226="",M227="",M229=""),0,ROUNDDOWN(ROUNDDOWN(ROUND(L226*VLOOKUP(K226,【参考】数式用!$A$5:$AB$37,MATCH("新加算Ⅳ",【参考】数式用!$B$4:$AB$4,0)+1,0),0),0)*AF226*0.5,0)),"")</f>
        <v>0</v>
      </c>
      <c r="AK226" s="1349"/>
      <c r="AL226" s="1353">
        <f>IFERROR(IF(OR(M229="ベア加算",M229=""),0, IF(OR(T226="新加算Ⅰ",T226="新加算Ⅱ",T226="新加算Ⅲ",T226="新加算Ⅳ"),ROUNDDOWN(ROUND(L226*VLOOKUP(K226,【参考】数式用!$A$5:$I$37,MATCH("ベア加算",【参考】数式用!$B$4:$I$4,0)+1,0),0),0)*AF226,0)),"")</f>
        <v>0</v>
      </c>
      <c r="AM226" s="1339"/>
      <c r="AN226" s="1345"/>
      <c r="AO226" s="1341"/>
      <c r="AP226" s="1341"/>
      <c r="AQ226" s="1343"/>
      <c r="AR226" s="1323"/>
      <c r="AS226" s="466" t="str">
        <f t="shared" ref="AS226" si="578">IF(AU226="","",IF(U226&lt;N226,"！加算の要件上は問題ありませんが、令和６年４・５月と比較して令和６年６月に加算率が下がる計画になっています。",""))</f>
        <v/>
      </c>
      <c r="AT226" s="557"/>
      <c r="AU226" s="1311" t="str">
        <f>IF(K226&lt;&gt;"","V列に色付け","")</f>
        <v/>
      </c>
      <c r="AV226" s="558" t="str">
        <f>IF('別紙様式2-2（４・５月分）'!N173="","",'別紙様式2-2（４・５月分）'!N173)</f>
        <v/>
      </c>
      <c r="AW226" s="1313" t="str">
        <f>IF(SUM('別紙様式2-2（４・５月分）'!O173:O175)=0,"",SUM('別紙様式2-2（４・５月分）'!O173:O175))</f>
        <v/>
      </c>
      <c r="AX226" s="1314" t="str">
        <f>IFERROR(VLOOKUP(K226,【参考】数式用!$AH$2:$AI$34,2,FALSE),"")</f>
        <v/>
      </c>
      <c r="AY226" s="1230" t="s">
        <v>1959</v>
      </c>
      <c r="AZ226" s="1230" t="s">
        <v>1960</v>
      </c>
      <c r="BA226" s="1230" t="s">
        <v>1961</v>
      </c>
      <c r="BB226" s="1230" t="s">
        <v>1962</v>
      </c>
      <c r="BC226" s="1230" t="str">
        <f>IF(AND(O226&lt;&gt;"新加算Ⅰ",O226&lt;&gt;"新加算Ⅱ",O226&lt;&gt;"新加算Ⅲ",O226&lt;&gt;"新加算Ⅳ"),O226,IF(P228&lt;&gt;"",P228,""))</f>
        <v/>
      </c>
      <c r="BD226" s="1230"/>
      <c r="BE226" s="1230" t="str">
        <f t="shared" ref="BE226" si="579">IF(AL226&lt;&gt;0,IF(AM226="○","入力済","未入力"),"")</f>
        <v/>
      </c>
      <c r="BF226" s="1230" t="str">
        <f>IF(OR(T226="新加算Ⅰ",T226="新加算Ⅱ",T226="新加算Ⅲ",T226="新加算Ⅳ",T226="新加算Ⅴ（１）",T226="新加算Ⅴ（２）",T226="新加算Ⅴ（３）",T226="新加算ⅠⅤ（４）",T226="新加算Ⅴ（５）",T226="新加算Ⅴ（６）",T226="新加算Ⅴ（８）",T226="新加算Ⅴ（11）"),IF(OR(AN226="○",AN226="令和６年度中に満たす"),"入力済","未入力"),"")</f>
        <v/>
      </c>
      <c r="BG226" s="1230" t="str">
        <f>IF(OR(T226="新加算Ⅴ（７）",T226="新加算Ⅴ（９）",T226="新加算Ⅴ（10）",T226="新加算Ⅴ（12）",T226="新加算Ⅴ（13）",T226="新加算Ⅴ（14）"),IF(OR(AO226="○",AO226="令和６年度中に満たす"),"入力済","未入力"),"")</f>
        <v/>
      </c>
      <c r="BH226" s="1331" t="str">
        <f t="shared" ref="BH226" si="580">IF(OR(T226="新加算Ⅰ",T226="新加算Ⅱ",T226="新加算Ⅲ",T226="新加算Ⅴ（１）",T226="新加算Ⅴ（３）",T226="新加算Ⅴ（８）"),IF(OR(AP226="○",AP226="令和６年度中に満たす"),"入力済","未入力"),"")</f>
        <v/>
      </c>
      <c r="BI226" s="1333" t="str">
        <f t="shared" ref="BI226" si="581">IF(OR(T226="新加算Ⅰ",T226="新加算Ⅱ",T226="新加算Ⅴ（１）",T226="新加算Ⅴ（２）",T226="新加算Ⅴ（３）",T226="新加算Ⅴ（４）",T226="新加算Ⅴ（５）",T226="新加算Ⅴ（６）",T226="新加算Ⅴ（７）",T226="新加算Ⅴ（９）",T226="新加算Ⅴ（10）",T226="新加算Ⅴ（12）"),1,"")</f>
        <v/>
      </c>
      <c r="BJ226" s="1311" t="str">
        <f>IF(OR(T226="新加算Ⅰ",T226="新加算Ⅴ（１）",T226="新加算Ⅴ（２）",T226="新加算Ⅴ（５）",T226="新加算Ⅴ（７）",T226="新加算Ⅴ（10）"),IF(AR226="","未入力","入力済"),"")</f>
        <v/>
      </c>
      <c r="BK226" s="453" t="str">
        <f>G226</f>
        <v/>
      </c>
    </row>
    <row r="227" spans="1:63" ht="15" customHeight="1">
      <c r="A227" s="1275"/>
      <c r="B227" s="1243"/>
      <c r="C227" s="1244"/>
      <c r="D227" s="1244"/>
      <c r="E227" s="1244"/>
      <c r="F227" s="1245"/>
      <c r="G227" s="1260"/>
      <c r="H227" s="1260"/>
      <c r="I227" s="1260"/>
      <c r="J227" s="1423"/>
      <c r="K227" s="1260"/>
      <c r="L227" s="1284"/>
      <c r="M227" s="1379" t="str">
        <f>IF('別紙様式2-2（４・５月分）'!P174="","",'別紙様式2-2（４・５月分）'!P174)</f>
        <v/>
      </c>
      <c r="N227" s="1400"/>
      <c r="O227" s="1406"/>
      <c r="P227" s="1407"/>
      <c r="Q227" s="1408"/>
      <c r="R227" s="1410"/>
      <c r="S227" s="1412"/>
      <c r="T227" s="1414"/>
      <c r="U227" s="1416"/>
      <c r="V227" s="1418"/>
      <c r="W227" s="1356"/>
      <c r="X227" s="1358"/>
      <c r="Y227" s="1356"/>
      <c r="Z227" s="1358"/>
      <c r="AA227" s="1356"/>
      <c r="AB227" s="1358"/>
      <c r="AC227" s="1356"/>
      <c r="AD227" s="1358"/>
      <c r="AE227" s="1358"/>
      <c r="AF227" s="1358"/>
      <c r="AG227" s="1360"/>
      <c r="AH227" s="1362"/>
      <c r="AI227" s="1364"/>
      <c r="AJ227" s="1366"/>
      <c r="AK227" s="1350"/>
      <c r="AL227" s="1354"/>
      <c r="AM227" s="1340"/>
      <c r="AN227" s="1346"/>
      <c r="AO227" s="1342"/>
      <c r="AP227" s="1342"/>
      <c r="AQ227" s="1344"/>
      <c r="AR227" s="1324"/>
      <c r="AS227" s="1310" t="str">
        <f t="shared" ref="AS227" si="582">IF(AU226="","",IF(AF226&gt;10,"！令和６年度の新加算の「算定対象月」が10か月を超えています。標準的な「算定対象月」は令和６年６月から令和７年３月です。",IF(OR(AA226&lt;&gt;7,AC226&lt;&gt;3),"！算定期間の終わりが令和７年３月になっていません。区分変更を行う場合は、別紙様式2-4に記入してください。","")))</f>
        <v/>
      </c>
      <c r="AT227" s="557"/>
      <c r="AU227" s="1311"/>
      <c r="AV227" s="1312" t="str">
        <f>IF('別紙様式2-2（４・５月分）'!N174="","",'別紙様式2-2（４・５月分）'!N174)</f>
        <v/>
      </c>
      <c r="AW227" s="1313"/>
      <c r="AX227" s="1314"/>
      <c r="AY227" s="1230"/>
      <c r="AZ227" s="1230"/>
      <c r="BA227" s="1230"/>
      <c r="BB227" s="1230"/>
      <c r="BC227" s="1230"/>
      <c r="BD227" s="1230"/>
      <c r="BE227" s="1230"/>
      <c r="BF227" s="1230"/>
      <c r="BG227" s="1230"/>
      <c r="BH227" s="1332"/>
      <c r="BI227" s="1334"/>
      <c r="BJ227" s="1311"/>
      <c r="BK227" s="453" t="str">
        <f>G226</f>
        <v/>
      </c>
    </row>
    <row r="228" spans="1:63" ht="15" customHeight="1">
      <c r="A228" s="1303"/>
      <c r="B228" s="1243"/>
      <c r="C228" s="1244"/>
      <c r="D228" s="1244"/>
      <c r="E228" s="1244"/>
      <c r="F228" s="1245"/>
      <c r="G228" s="1260"/>
      <c r="H228" s="1260"/>
      <c r="I228" s="1260"/>
      <c r="J228" s="1423"/>
      <c r="K228" s="1260"/>
      <c r="L228" s="1284"/>
      <c r="M228" s="1380"/>
      <c r="N228" s="1401"/>
      <c r="O228" s="1381" t="s">
        <v>2025</v>
      </c>
      <c r="P228" s="1383" t="str">
        <f>IFERROR(VLOOKUP('別紙様式2-2（４・５月分）'!AQ173,【参考】数式用!$AR$5:$AT$22,3,FALSE),"")</f>
        <v/>
      </c>
      <c r="Q228" s="1385" t="s">
        <v>2036</v>
      </c>
      <c r="R228" s="1387" t="str">
        <f>IFERROR(VLOOKUP(K226,【参考】数式用!$A$5:$AB$37,MATCH(P228,【参考】数式用!$B$4:$AB$4,0)+1,0),"")</f>
        <v/>
      </c>
      <c r="S228" s="1389" t="s">
        <v>161</v>
      </c>
      <c r="T228" s="1391"/>
      <c r="U228" s="1393" t="str">
        <f>IFERROR(VLOOKUP(K226,【参考】数式用!$A$5:$AB$37,MATCH(T228,【参考】数式用!$B$4:$AB$4,0)+1,0),"")</f>
        <v/>
      </c>
      <c r="V228" s="1395" t="s">
        <v>15</v>
      </c>
      <c r="W228" s="1397">
        <v>7</v>
      </c>
      <c r="X228" s="1371" t="s">
        <v>10</v>
      </c>
      <c r="Y228" s="1397">
        <v>4</v>
      </c>
      <c r="Z228" s="1371" t="s">
        <v>38</v>
      </c>
      <c r="AA228" s="1397">
        <v>8</v>
      </c>
      <c r="AB228" s="1371" t="s">
        <v>10</v>
      </c>
      <c r="AC228" s="1397">
        <v>3</v>
      </c>
      <c r="AD228" s="1371" t="s">
        <v>13</v>
      </c>
      <c r="AE228" s="1371" t="s">
        <v>20</v>
      </c>
      <c r="AF228" s="1371">
        <f>IF(W228&gt;=1,(AA228*12+AC228)-(W228*12+Y228)+1,"")</f>
        <v>12</v>
      </c>
      <c r="AG228" s="1367" t="s">
        <v>33</v>
      </c>
      <c r="AH228" s="1373" t="str">
        <f t="shared" ref="AH228" si="583">IFERROR(ROUNDDOWN(ROUND(L226*U228,0),0)*AF228,"")</f>
        <v/>
      </c>
      <c r="AI228" s="1375" t="str">
        <f t="shared" ref="AI228" si="584">IFERROR(ROUNDDOWN(ROUND((L226*(U228-AW226)),0),0)*AF228,"")</f>
        <v/>
      </c>
      <c r="AJ228" s="1377">
        <f>IFERROR(IF(OR(M226="",M227="",M229=""),0,ROUNDDOWN(ROUNDDOWN(ROUND(L226*VLOOKUP(K226,【参考】数式用!$A$5:$AB$37,MATCH("新加算Ⅳ",【参考】数式用!$B$4:$AB$4,0)+1,0),0),0)*AF228*0.5,0)),"")</f>
        <v>0</v>
      </c>
      <c r="AK228" s="1347" t="str">
        <f t="shared" ref="AK228" si="585">IF(T228&lt;&gt;"","新規に適用","")</f>
        <v/>
      </c>
      <c r="AL228" s="1351">
        <f>IFERROR(IF(OR(M229="ベア加算",M229=""),0, IF(OR(T226="新加算Ⅰ",T226="新加算Ⅱ",T226="新加算Ⅲ",T226="新加算Ⅳ"),0,ROUNDDOWN(ROUND(L226*VLOOKUP(K226,【参考】数式用!$A$5:$I$37,MATCH("ベア加算",【参考】数式用!$B$4:$I$4,0)+1,0),0),0)*AF228)),"")</f>
        <v>0</v>
      </c>
      <c r="AM228" s="1321" t="str">
        <f>IF(AND(T228&lt;&gt;"",AM226=""),"新規に適用",IF(AND(T228&lt;&gt;"",AM226&lt;&gt;""),"継続で適用",""))</f>
        <v/>
      </c>
      <c r="AN228" s="1321" t="str">
        <f>IF(AND(T228&lt;&gt;"",AN226=""),"新規に適用",IF(AND(T228&lt;&gt;"",AN226&lt;&gt;""),"継続で適用",""))</f>
        <v/>
      </c>
      <c r="AO228" s="1369"/>
      <c r="AP228" s="1321" t="str">
        <f>IF(AND(T228&lt;&gt;"",AP226=""),"新規に適用",IF(AND(T228&lt;&gt;"",AP226&lt;&gt;""),"継続で適用",""))</f>
        <v/>
      </c>
      <c r="AQ228" s="1325" t="str">
        <f t="shared" si="420"/>
        <v/>
      </c>
      <c r="AR228" s="1321" t="str">
        <f>IF(AND(T228&lt;&gt;"",AR226=""),"新規に適用",IF(AND(T228&lt;&gt;"",AR226&lt;&gt;""),"継続で適用",""))</f>
        <v/>
      </c>
      <c r="AS228" s="1310"/>
      <c r="AT228" s="557"/>
      <c r="AU228" s="1311" t="str">
        <f>IF(K226&lt;&gt;"","V列に色付け","")</f>
        <v/>
      </c>
      <c r="AV228" s="1312"/>
      <c r="AW228" s="1313"/>
      <c r="AX228" s="87"/>
      <c r="AY228" s="87"/>
      <c r="AZ228" s="87"/>
      <c r="BA228" s="87"/>
      <c r="BB228" s="87"/>
      <c r="BC228" s="87"/>
      <c r="BD228" s="87"/>
      <c r="BE228" s="87"/>
      <c r="BF228" s="87"/>
      <c r="BG228" s="87"/>
      <c r="BH228" s="87"/>
      <c r="BI228" s="87"/>
      <c r="BJ228" s="87"/>
      <c r="BK228" s="453" t="str">
        <f>G226</f>
        <v/>
      </c>
    </row>
    <row r="229" spans="1:63" ht="30" customHeight="1" thickBot="1">
      <c r="A229" s="1276"/>
      <c r="B229" s="1419"/>
      <c r="C229" s="1420"/>
      <c r="D229" s="1420"/>
      <c r="E229" s="1420"/>
      <c r="F229" s="1421"/>
      <c r="G229" s="1261"/>
      <c r="H229" s="1261"/>
      <c r="I229" s="1261"/>
      <c r="J229" s="1424"/>
      <c r="K229" s="1261"/>
      <c r="L229" s="1285"/>
      <c r="M229" s="556" t="str">
        <f>IF('別紙様式2-2（４・５月分）'!P175="","",'別紙様式2-2（４・５月分）'!P175)</f>
        <v/>
      </c>
      <c r="N229" s="1402"/>
      <c r="O229" s="1382"/>
      <c r="P229" s="1384"/>
      <c r="Q229" s="1386"/>
      <c r="R229" s="1388"/>
      <c r="S229" s="1390"/>
      <c r="T229" s="1392"/>
      <c r="U229" s="1394"/>
      <c r="V229" s="1396"/>
      <c r="W229" s="1398"/>
      <c r="X229" s="1372"/>
      <c r="Y229" s="1398"/>
      <c r="Z229" s="1372"/>
      <c r="AA229" s="1398"/>
      <c r="AB229" s="1372"/>
      <c r="AC229" s="1398"/>
      <c r="AD229" s="1372"/>
      <c r="AE229" s="1372"/>
      <c r="AF229" s="1372"/>
      <c r="AG229" s="1368"/>
      <c r="AH229" s="1374"/>
      <c r="AI229" s="1376"/>
      <c r="AJ229" s="1378"/>
      <c r="AK229" s="1348"/>
      <c r="AL229" s="1352"/>
      <c r="AM229" s="1322"/>
      <c r="AN229" s="1322"/>
      <c r="AO229" s="1370"/>
      <c r="AP229" s="1322"/>
      <c r="AQ229" s="1326"/>
      <c r="AR229" s="1322"/>
      <c r="AS229" s="491" t="str">
        <f t="shared" ref="AS229" si="586">IF(AU226="","",IF(OR(T226="",AND(M229="ベア加算なし",OR(T226="新加算Ⅰ",T226="新加算Ⅱ",T226="新加算Ⅲ",T226="新加算Ⅳ"),AM226=""),AND(OR(T226="新加算Ⅰ",T226="新加算Ⅱ",T226="新加算Ⅲ",T226="新加算Ⅳ",T226="新加算Ⅴ（１）",T226="新加算Ⅴ（２）",T226="新加算Ⅴ（３）",T226="新加算Ⅴ（４）",T226="新加算Ⅴ（５）",T226="新加算Ⅴ（６）",T226="新加算Ⅴ（８）",T226="新加算Ⅴ（11）"),AN226=""),AND(OR(T226="新加算Ⅴ（７）",T226="新加算Ⅴ（９）",T226="新加算Ⅴ（10）",T226="新加算Ⅴ（12）",T226="新加算Ⅴ（13）",T226="新加算Ⅴ（14）"),AO226=""),AND(OR(T226="新加算Ⅰ",T226="新加算Ⅱ",T226="新加算Ⅲ",T226="新加算Ⅴ（１）",T226="新加算Ⅴ（３）",T226="新加算Ⅴ（８）"),AP226=""),AND(OR(T226="新加算Ⅰ",T226="新加算Ⅱ",T226="新加算Ⅴ（１）",T226="新加算Ⅴ（２）",T226="新加算Ⅴ（３）",T226="新加算Ⅴ（４）",T226="新加算Ⅴ（５）",T226="新加算Ⅴ（６）",T226="新加算Ⅴ（７）",T226="新加算Ⅴ（９）",T226="新加算Ⅴ（10）",T226="新加算Ⅴ（12）"),AQ226=""),AND(OR(T226="新加算Ⅰ",T226="新加算Ⅴ（１）",T226="新加算Ⅴ（２）",T226="新加算Ⅴ（５）",T226="新加算Ⅴ（７）",T226="新加算Ⅴ（10）"),AR226="")),"！記入が必要な欄（ピンク色のセル）に空欄があります。空欄を埋めてください。",""))</f>
        <v/>
      </c>
      <c r="AT229" s="557"/>
      <c r="AU229" s="1311"/>
      <c r="AV229" s="558" t="str">
        <f>IF('別紙様式2-2（４・５月分）'!N175="","",'別紙様式2-2（４・５月分）'!N175)</f>
        <v/>
      </c>
      <c r="AW229" s="1313"/>
      <c r="AX229" s="87"/>
      <c r="AY229" s="87"/>
      <c r="AZ229" s="87"/>
      <c r="BA229" s="87"/>
      <c r="BB229" s="87"/>
      <c r="BC229" s="87"/>
      <c r="BD229" s="87"/>
      <c r="BE229" s="87"/>
      <c r="BF229" s="87"/>
      <c r="BG229" s="87"/>
      <c r="BH229" s="87"/>
      <c r="BI229" s="87"/>
      <c r="BJ229" s="87"/>
      <c r="BK229" s="453" t="str">
        <f>G226</f>
        <v/>
      </c>
    </row>
    <row r="230" spans="1:63" ht="30" customHeight="1">
      <c r="A230" s="1274">
        <v>55</v>
      </c>
      <c r="B230" s="1240" t="str">
        <f>IF(基本情報入力シート!C108="","",基本情報入力シート!C108)</f>
        <v/>
      </c>
      <c r="C230" s="1241"/>
      <c r="D230" s="1241"/>
      <c r="E230" s="1241"/>
      <c r="F230" s="1242"/>
      <c r="G230" s="1259" t="str">
        <f>IF(基本情報入力シート!M108="","",基本情報入力シート!M108)</f>
        <v/>
      </c>
      <c r="H230" s="1259" t="str">
        <f>IF(基本情報入力シート!R108="","",基本情報入力シート!R108)</f>
        <v/>
      </c>
      <c r="I230" s="1259" t="str">
        <f>IF(基本情報入力シート!W108="","",基本情報入力シート!W108)</f>
        <v/>
      </c>
      <c r="J230" s="1422" t="str">
        <f>IF(基本情報入力シート!X108="","",基本情報入力シート!X108)</f>
        <v/>
      </c>
      <c r="K230" s="1259" t="str">
        <f>IF(基本情報入力シート!Y108="","",基本情報入力シート!Y108)</f>
        <v/>
      </c>
      <c r="L230" s="1283" t="str">
        <f>IF(基本情報入力シート!AB108="","",基本情報入力シート!AB108)</f>
        <v/>
      </c>
      <c r="M230" s="553" t="str">
        <f>IF('別紙様式2-2（４・５月分）'!P176="","",'別紙様式2-2（４・５月分）'!P176)</f>
        <v/>
      </c>
      <c r="N230" s="1399" t="str">
        <f>IF(SUM('別紙様式2-2（４・５月分）'!Q176:Q178)=0,"",SUM('別紙様式2-2（４・５月分）'!Q176:Q178))</f>
        <v/>
      </c>
      <c r="O230" s="1403" t="str">
        <f>IFERROR(VLOOKUP('別紙様式2-2（４・５月分）'!AQ176,【参考】数式用!$AR$5:$AS$22,2,FALSE),"")</f>
        <v/>
      </c>
      <c r="P230" s="1404"/>
      <c r="Q230" s="1405"/>
      <c r="R230" s="1409" t="str">
        <f>IFERROR(VLOOKUP(K230,【参考】数式用!$A$5:$AB$37,MATCH(O230,【参考】数式用!$B$4:$AB$4,0)+1,0),"")</f>
        <v/>
      </c>
      <c r="S230" s="1411" t="s">
        <v>2021</v>
      </c>
      <c r="T230" s="1413"/>
      <c r="U230" s="1415" t="str">
        <f>IFERROR(VLOOKUP(K230,【参考】数式用!$A$5:$AB$37,MATCH(T230,【参考】数式用!$B$4:$AB$4,0)+1,0),"")</f>
        <v/>
      </c>
      <c r="V230" s="1417" t="s">
        <v>15</v>
      </c>
      <c r="W230" s="1355">
        <v>6</v>
      </c>
      <c r="X230" s="1357" t="s">
        <v>10</v>
      </c>
      <c r="Y230" s="1355">
        <v>6</v>
      </c>
      <c r="Z230" s="1357" t="s">
        <v>38</v>
      </c>
      <c r="AA230" s="1355">
        <v>7</v>
      </c>
      <c r="AB230" s="1357" t="s">
        <v>10</v>
      </c>
      <c r="AC230" s="1355">
        <v>3</v>
      </c>
      <c r="AD230" s="1357" t="s">
        <v>13</v>
      </c>
      <c r="AE230" s="1357" t="s">
        <v>20</v>
      </c>
      <c r="AF230" s="1357">
        <f>IF(W230&gt;=1,(AA230*12+AC230)-(W230*12+Y230)+1,"")</f>
        <v>10</v>
      </c>
      <c r="AG230" s="1359" t="s">
        <v>33</v>
      </c>
      <c r="AH230" s="1361" t="str">
        <f t="shared" ref="AH230" si="587">IFERROR(ROUNDDOWN(ROUND(L230*U230,0),0)*AF230,"")</f>
        <v/>
      </c>
      <c r="AI230" s="1363" t="str">
        <f t="shared" ref="AI230" si="588">IFERROR(ROUNDDOWN(ROUND((L230*(U230-AW230)),0),0)*AF230,"")</f>
        <v/>
      </c>
      <c r="AJ230" s="1365">
        <f>IFERROR(IF(OR(M230="",M231="",M233=""),0,ROUNDDOWN(ROUNDDOWN(ROUND(L230*VLOOKUP(K230,【参考】数式用!$A$5:$AB$37,MATCH("新加算Ⅳ",【参考】数式用!$B$4:$AB$4,0)+1,0),0),0)*AF230*0.5,0)),"")</f>
        <v>0</v>
      </c>
      <c r="AK230" s="1349"/>
      <c r="AL230" s="1353">
        <f>IFERROR(IF(OR(M233="ベア加算",M233=""),0, IF(OR(T230="新加算Ⅰ",T230="新加算Ⅱ",T230="新加算Ⅲ",T230="新加算Ⅳ"),ROUNDDOWN(ROUND(L230*VLOOKUP(K230,【参考】数式用!$A$5:$I$37,MATCH("ベア加算",【参考】数式用!$B$4:$I$4,0)+1,0),0),0)*AF230,0)),"")</f>
        <v>0</v>
      </c>
      <c r="AM230" s="1339"/>
      <c r="AN230" s="1345"/>
      <c r="AO230" s="1341"/>
      <c r="AP230" s="1341"/>
      <c r="AQ230" s="1343"/>
      <c r="AR230" s="1323"/>
      <c r="AS230" s="466" t="str">
        <f t="shared" ref="AS230" si="589">IF(AU230="","",IF(U230&lt;N230,"！加算の要件上は問題ありませんが、令和６年４・５月と比較して令和６年６月に加算率が下がる計画になっています。",""))</f>
        <v/>
      </c>
      <c r="AT230" s="557"/>
      <c r="AU230" s="1311" t="str">
        <f>IF(K230&lt;&gt;"","V列に色付け","")</f>
        <v/>
      </c>
      <c r="AV230" s="558" t="str">
        <f>IF('別紙様式2-2（４・５月分）'!N176="","",'別紙様式2-2（４・５月分）'!N176)</f>
        <v/>
      </c>
      <c r="AW230" s="1313" t="str">
        <f>IF(SUM('別紙様式2-2（４・５月分）'!O176:O178)=0,"",SUM('別紙様式2-2（４・５月分）'!O176:O178))</f>
        <v/>
      </c>
      <c r="AX230" s="1314" t="str">
        <f>IFERROR(VLOOKUP(K230,【参考】数式用!$AH$2:$AI$34,2,FALSE),"")</f>
        <v/>
      </c>
      <c r="AY230" s="1230" t="s">
        <v>1959</v>
      </c>
      <c r="AZ230" s="1230" t="s">
        <v>1960</v>
      </c>
      <c r="BA230" s="1230" t="s">
        <v>1961</v>
      </c>
      <c r="BB230" s="1230" t="s">
        <v>1962</v>
      </c>
      <c r="BC230" s="1230" t="str">
        <f>IF(AND(O230&lt;&gt;"新加算Ⅰ",O230&lt;&gt;"新加算Ⅱ",O230&lt;&gt;"新加算Ⅲ",O230&lt;&gt;"新加算Ⅳ"),O230,IF(P232&lt;&gt;"",P232,""))</f>
        <v/>
      </c>
      <c r="BD230" s="1230"/>
      <c r="BE230" s="1230" t="str">
        <f t="shared" ref="BE230" si="590">IF(AL230&lt;&gt;0,IF(AM230="○","入力済","未入力"),"")</f>
        <v/>
      </c>
      <c r="BF230" s="1230" t="str">
        <f>IF(OR(T230="新加算Ⅰ",T230="新加算Ⅱ",T230="新加算Ⅲ",T230="新加算Ⅳ",T230="新加算Ⅴ（１）",T230="新加算Ⅴ（２）",T230="新加算Ⅴ（３）",T230="新加算ⅠⅤ（４）",T230="新加算Ⅴ（５）",T230="新加算Ⅴ（６）",T230="新加算Ⅴ（８）",T230="新加算Ⅴ（11）"),IF(OR(AN230="○",AN230="令和６年度中に満たす"),"入力済","未入力"),"")</f>
        <v/>
      </c>
      <c r="BG230" s="1230" t="str">
        <f>IF(OR(T230="新加算Ⅴ（７）",T230="新加算Ⅴ（９）",T230="新加算Ⅴ（10）",T230="新加算Ⅴ（12）",T230="新加算Ⅴ（13）",T230="新加算Ⅴ（14）"),IF(OR(AO230="○",AO230="令和６年度中に満たす"),"入力済","未入力"),"")</f>
        <v/>
      </c>
      <c r="BH230" s="1331" t="str">
        <f t="shared" ref="BH230" si="591">IF(OR(T230="新加算Ⅰ",T230="新加算Ⅱ",T230="新加算Ⅲ",T230="新加算Ⅴ（１）",T230="新加算Ⅴ（３）",T230="新加算Ⅴ（８）"),IF(OR(AP230="○",AP230="令和６年度中に満たす"),"入力済","未入力"),"")</f>
        <v/>
      </c>
      <c r="BI230" s="1333" t="str">
        <f t="shared" ref="BI230" si="592">IF(OR(T230="新加算Ⅰ",T230="新加算Ⅱ",T230="新加算Ⅴ（１）",T230="新加算Ⅴ（２）",T230="新加算Ⅴ（３）",T230="新加算Ⅴ（４）",T230="新加算Ⅴ（５）",T230="新加算Ⅴ（６）",T230="新加算Ⅴ（７）",T230="新加算Ⅴ（９）",T230="新加算Ⅴ（10）",T230="新加算Ⅴ（12）"),1,"")</f>
        <v/>
      </c>
      <c r="BJ230" s="1311" t="str">
        <f>IF(OR(T230="新加算Ⅰ",T230="新加算Ⅴ（１）",T230="新加算Ⅴ（２）",T230="新加算Ⅴ（５）",T230="新加算Ⅴ（７）",T230="新加算Ⅴ（10）"),IF(AR230="","未入力","入力済"),"")</f>
        <v/>
      </c>
      <c r="BK230" s="453" t="str">
        <f>G230</f>
        <v/>
      </c>
    </row>
    <row r="231" spans="1:63" ht="15" customHeight="1">
      <c r="A231" s="1275"/>
      <c r="B231" s="1243"/>
      <c r="C231" s="1244"/>
      <c r="D231" s="1244"/>
      <c r="E231" s="1244"/>
      <c r="F231" s="1245"/>
      <c r="G231" s="1260"/>
      <c r="H231" s="1260"/>
      <c r="I231" s="1260"/>
      <c r="J231" s="1423"/>
      <c r="K231" s="1260"/>
      <c r="L231" s="1284"/>
      <c r="M231" s="1379" t="str">
        <f>IF('別紙様式2-2（４・５月分）'!P177="","",'別紙様式2-2（４・５月分）'!P177)</f>
        <v/>
      </c>
      <c r="N231" s="1400"/>
      <c r="O231" s="1406"/>
      <c r="P231" s="1407"/>
      <c r="Q231" s="1408"/>
      <c r="R231" s="1410"/>
      <c r="S231" s="1412"/>
      <c r="T231" s="1414"/>
      <c r="U231" s="1416"/>
      <c r="V231" s="1418"/>
      <c r="W231" s="1356"/>
      <c r="X231" s="1358"/>
      <c r="Y231" s="1356"/>
      <c r="Z231" s="1358"/>
      <c r="AA231" s="1356"/>
      <c r="AB231" s="1358"/>
      <c r="AC231" s="1356"/>
      <c r="AD231" s="1358"/>
      <c r="AE231" s="1358"/>
      <c r="AF231" s="1358"/>
      <c r="AG231" s="1360"/>
      <c r="AH231" s="1362"/>
      <c r="AI231" s="1364"/>
      <c r="AJ231" s="1366"/>
      <c r="AK231" s="1350"/>
      <c r="AL231" s="1354"/>
      <c r="AM231" s="1340"/>
      <c r="AN231" s="1346"/>
      <c r="AO231" s="1342"/>
      <c r="AP231" s="1342"/>
      <c r="AQ231" s="1344"/>
      <c r="AR231" s="1324"/>
      <c r="AS231" s="1310" t="str">
        <f t="shared" ref="AS231" si="593">IF(AU230="","",IF(AF230&gt;10,"！令和６年度の新加算の「算定対象月」が10か月を超えています。標準的な「算定対象月」は令和６年６月から令和７年３月です。",IF(OR(AA230&lt;&gt;7,AC230&lt;&gt;3),"！算定期間の終わりが令和７年３月になっていません。区分変更を行う場合は、別紙様式2-4に記入してください。","")))</f>
        <v/>
      </c>
      <c r="AT231" s="557"/>
      <c r="AU231" s="1311"/>
      <c r="AV231" s="1312" t="str">
        <f>IF('別紙様式2-2（４・５月分）'!N177="","",'別紙様式2-2（４・５月分）'!N177)</f>
        <v/>
      </c>
      <c r="AW231" s="1313"/>
      <c r="AX231" s="1314"/>
      <c r="AY231" s="1230"/>
      <c r="AZ231" s="1230"/>
      <c r="BA231" s="1230"/>
      <c r="BB231" s="1230"/>
      <c r="BC231" s="1230"/>
      <c r="BD231" s="1230"/>
      <c r="BE231" s="1230"/>
      <c r="BF231" s="1230"/>
      <c r="BG231" s="1230"/>
      <c r="BH231" s="1332"/>
      <c r="BI231" s="1334"/>
      <c r="BJ231" s="1311"/>
      <c r="BK231" s="453" t="str">
        <f>G230</f>
        <v/>
      </c>
    </row>
    <row r="232" spans="1:63" ht="15" customHeight="1">
      <c r="A232" s="1303"/>
      <c r="B232" s="1243"/>
      <c r="C232" s="1244"/>
      <c r="D232" s="1244"/>
      <c r="E232" s="1244"/>
      <c r="F232" s="1245"/>
      <c r="G232" s="1260"/>
      <c r="H232" s="1260"/>
      <c r="I232" s="1260"/>
      <c r="J232" s="1423"/>
      <c r="K232" s="1260"/>
      <c r="L232" s="1284"/>
      <c r="M232" s="1380"/>
      <c r="N232" s="1401"/>
      <c r="O232" s="1381" t="s">
        <v>2025</v>
      </c>
      <c r="P232" s="1383" t="str">
        <f>IFERROR(VLOOKUP('別紙様式2-2（４・５月分）'!AQ176,【参考】数式用!$AR$5:$AT$22,3,FALSE),"")</f>
        <v/>
      </c>
      <c r="Q232" s="1385" t="s">
        <v>2036</v>
      </c>
      <c r="R232" s="1387" t="str">
        <f>IFERROR(VLOOKUP(K230,【参考】数式用!$A$5:$AB$37,MATCH(P232,【参考】数式用!$B$4:$AB$4,0)+1,0),"")</f>
        <v/>
      </c>
      <c r="S232" s="1389" t="s">
        <v>161</v>
      </c>
      <c r="T232" s="1391"/>
      <c r="U232" s="1393" t="str">
        <f>IFERROR(VLOOKUP(K230,【参考】数式用!$A$5:$AB$37,MATCH(T232,【参考】数式用!$B$4:$AB$4,0)+1,0),"")</f>
        <v/>
      </c>
      <c r="V232" s="1395" t="s">
        <v>15</v>
      </c>
      <c r="W232" s="1397">
        <v>7</v>
      </c>
      <c r="X232" s="1371" t="s">
        <v>10</v>
      </c>
      <c r="Y232" s="1397">
        <v>4</v>
      </c>
      <c r="Z232" s="1371" t="s">
        <v>38</v>
      </c>
      <c r="AA232" s="1397">
        <v>8</v>
      </c>
      <c r="AB232" s="1371" t="s">
        <v>10</v>
      </c>
      <c r="AC232" s="1397">
        <v>3</v>
      </c>
      <c r="AD232" s="1371" t="s">
        <v>13</v>
      </c>
      <c r="AE232" s="1371" t="s">
        <v>20</v>
      </c>
      <c r="AF232" s="1371">
        <f>IF(W232&gt;=1,(AA232*12+AC232)-(W232*12+Y232)+1,"")</f>
        <v>12</v>
      </c>
      <c r="AG232" s="1367" t="s">
        <v>33</v>
      </c>
      <c r="AH232" s="1373" t="str">
        <f t="shared" ref="AH232" si="594">IFERROR(ROUNDDOWN(ROUND(L230*U232,0),0)*AF232,"")</f>
        <v/>
      </c>
      <c r="AI232" s="1375" t="str">
        <f t="shared" ref="AI232" si="595">IFERROR(ROUNDDOWN(ROUND((L230*(U232-AW230)),0),0)*AF232,"")</f>
        <v/>
      </c>
      <c r="AJ232" s="1377">
        <f>IFERROR(IF(OR(M230="",M231="",M233=""),0,ROUNDDOWN(ROUNDDOWN(ROUND(L230*VLOOKUP(K230,【参考】数式用!$A$5:$AB$37,MATCH("新加算Ⅳ",【参考】数式用!$B$4:$AB$4,0)+1,0),0),0)*AF232*0.5,0)),"")</f>
        <v>0</v>
      </c>
      <c r="AK232" s="1347" t="str">
        <f t="shared" ref="AK232" si="596">IF(T232&lt;&gt;"","新規に適用","")</f>
        <v/>
      </c>
      <c r="AL232" s="1351">
        <f>IFERROR(IF(OR(M233="ベア加算",M233=""),0, IF(OR(T230="新加算Ⅰ",T230="新加算Ⅱ",T230="新加算Ⅲ",T230="新加算Ⅳ"),0,ROUNDDOWN(ROUND(L230*VLOOKUP(K230,【参考】数式用!$A$5:$I$37,MATCH("ベア加算",【参考】数式用!$B$4:$I$4,0)+1,0),0),0)*AF232)),"")</f>
        <v>0</v>
      </c>
      <c r="AM232" s="1321" t="str">
        <f>IF(AND(T232&lt;&gt;"",AM230=""),"新規に適用",IF(AND(T232&lt;&gt;"",AM230&lt;&gt;""),"継続で適用",""))</f>
        <v/>
      </c>
      <c r="AN232" s="1321" t="str">
        <f>IF(AND(T232&lt;&gt;"",AN230=""),"新規に適用",IF(AND(T232&lt;&gt;"",AN230&lt;&gt;""),"継続で適用",""))</f>
        <v/>
      </c>
      <c r="AO232" s="1369"/>
      <c r="AP232" s="1321" t="str">
        <f>IF(AND(T232&lt;&gt;"",AP230=""),"新規に適用",IF(AND(T232&lt;&gt;"",AP230&lt;&gt;""),"継続で適用",""))</f>
        <v/>
      </c>
      <c r="AQ232" s="1325" t="str">
        <f t="shared" ref="AQ232:AQ292" si="597">IF(AND(T232&lt;&gt;"",AN230=""),"新規に適用",IF(AND(T232&lt;&gt;"",OR(T230="新加算Ⅰ",T230="新加算Ⅱ",T230="新加算Ⅴ（１）",T230="新加算Ⅴ（２）",T230="新加算Ⅴ（３）",T230="新加算Ⅴ（４）",T230="新加算Ⅴ（５）",T230="新加算Ⅴ（６）",T230="新加算Ⅴ（７）",T230="新加算Ⅴ（９）",T230="新加算Ⅴ（10）",T230="新加算Ⅴ（12）")),"継続で適用",""))</f>
        <v/>
      </c>
      <c r="AR232" s="1321" t="str">
        <f>IF(AND(T232&lt;&gt;"",AR230=""),"新規に適用",IF(AND(T232&lt;&gt;"",AR230&lt;&gt;""),"継続で適用",""))</f>
        <v/>
      </c>
      <c r="AS232" s="1310"/>
      <c r="AT232" s="557"/>
      <c r="AU232" s="1311" t="str">
        <f>IF(K230&lt;&gt;"","V列に色付け","")</f>
        <v/>
      </c>
      <c r="AV232" s="1312"/>
      <c r="AW232" s="1313"/>
      <c r="AX232" s="87"/>
      <c r="AY232" s="87"/>
      <c r="AZ232" s="87"/>
      <c r="BA232" s="87"/>
      <c r="BB232" s="87"/>
      <c r="BC232" s="87"/>
      <c r="BD232" s="87"/>
      <c r="BE232" s="87"/>
      <c r="BF232" s="87"/>
      <c r="BG232" s="87"/>
      <c r="BH232" s="87"/>
      <c r="BI232" s="87"/>
      <c r="BJ232" s="87"/>
      <c r="BK232" s="453" t="str">
        <f>G230</f>
        <v/>
      </c>
    </row>
    <row r="233" spans="1:63" ht="30" customHeight="1" thickBot="1">
      <c r="A233" s="1276"/>
      <c r="B233" s="1419"/>
      <c r="C233" s="1420"/>
      <c r="D233" s="1420"/>
      <c r="E233" s="1420"/>
      <c r="F233" s="1421"/>
      <c r="G233" s="1261"/>
      <c r="H233" s="1261"/>
      <c r="I233" s="1261"/>
      <c r="J233" s="1424"/>
      <c r="K233" s="1261"/>
      <c r="L233" s="1285"/>
      <c r="M233" s="556" t="str">
        <f>IF('別紙様式2-2（４・５月分）'!P178="","",'別紙様式2-2（４・５月分）'!P178)</f>
        <v/>
      </c>
      <c r="N233" s="1402"/>
      <c r="O233" s="1382"/>
      <c r="P233" s="1384"/>
      <c r="Q233" s="1386"/>
      <c r="R233" s="1388"/>
      <c r="S233" s="1390"/>
      <c r="T233" s="1392"/>
      <c r="U233" s="1394"/>
      <c r="V233" s="1396"/>
      <c r="W233" s="1398"/>
      <c r="X233" s="1372"/>
      <c r="Y233" s="1398"/>
      <c r="Z233" s="1372"/>
      <c r="AA233" s="1398"/>
      <c r="AB233" s="1372"/>
      <c r="AC233" s="1398"/>
      <c r="AD233" s="1372"/>
      <c r="AE233" s="1372"/>
      <c r="AF233" s="1372"/>
      <c r="AG233" s="1368"/>
      <c r="AH233" s="1374"/>
      <c r="AI233" s="1376"/>
      <c r="AJ233" s="1378"/>
      <c r="AK233" s="1348"/>
      <c r="AL233" s="1352"/>
      <c r="AM233" s="1322"/>
      <c r="AN233" s="1322"/>
      <c r="AO233" s="1370"/>
      <c r="AP233" s="1322"/>
      <c r="AQ233" s="1326"/>
      <c r="AR233" s="1322"/>
      <c r="AS233" s="491" t="str">
        <f t="shared" ref="AS233" si="598">IF(AU230="","",IF(OR(T230="",AND(M233="ベア加算なし",OR(T230="新加算Ⅰ",T230="新加算Ⅱ",T230="新加算Ⅲ",T230="新加算Ⅳ"),AM230=""),AND(OR(T230="新加算Ⅰ",T230="新加算Ⅱ",T230="新加算Ⅲ",T230="新加算Ⅳ",T230="新加算Ⅴ（１）",T230="新加算Ⅴ（２）",T230="新加算Ⅴ（３）",T230="新加算Ⅴ（４）",T230="新加算Ⅴ（５）",T230="新加算Ⅴ（６）",T230="新加算Ⅴ（８）",T230="新加算Ⅴ（11）"),AN230=""),AND(OR(T230="新加算Ⅴ（７）",T230="新加算Ⅴ（９）",T230="新加算Ⅴ（10）",T230="新加算Ⅴ（12）",T230="新加算Ⅴ（13）",T230="新加算Ⅴ（14）"),AO230=""),AND(OR(T230="新加算Ⅰ",T230="新加算Ⅱ",T230="新加算Ⅲ",T230="新加算Ⅴ（１）",T230="新加算Ⅴ（３）",T230="新加算Ⅴ（８）"),AP230=""),AND(OR(T230="新加算Ⅰ",T230="新加算Ⅱ",T230="新加算Ⅴ（１）",T230="新加算Ⅴ（２）",T230="新加算Ⅴ（３）",T230="新加算Ⅴ（４）",T230="新加算Ⅴ（５）",T230="新加算Ⅴ（６）",T230="新加算Ⅴ（７）",T230="新加算Ⅴ（９）",T230="新加算Ⅴ（10）",T230="新加算Ⅴ（12）"),AQ230=""),AND(OR(T230="新加算Ⅰ",T230="新加算Ⅴ（１）",T230="新加算Ⅴ（２）",T230="新加算Ⅴ（５）",T230="新加算Ⅴ（７）",T230="新加算Ⅴ（10）"),AR230="")),"！記入が必要な欄（ピンク色のセル）に空欄があります。空欄を埋めてください。",""))</f>
        <v/>
      </c>
      <c r="AT233" s="557"/>
      <c r="AU233" s="1311"/>
      <c r="AV233" s="558" t="str">
        <f>IF('別紙様式2-2（４・５月分）'!N178="","",'別紙様式2-2（４・５月分）'!N178)</f>
        <v/>
      </c>
      <c r="AW233" s="1313"/>
      <c r="AX233" s="87"/>
      <c r="AY233" s="87"/>
      <c r="AZ233" s="87"/>
      <c r="BA233" s="87"/>
      <c r="BB233" s="87"/>
      <c r="BC233" s="87"/>
      <c r="BD233" s="87"/>
      <c r="BE233" s="87"/>
      <c r="BF233" s="87"/>
      <c r="BG233" s="87"/>
      <c r="BH233" s="87"/>
      <c r="BI233" s="87"/>
      <c r="BJ233" s="87"/>
      <c r="BK233" s="453" t="str">
        <f>G230</f>
        <v/>
      </c>
    </row>
    <row r="234" spans="1:63" ht="30" customHeight="1">
      <c r="A234" s="1301">
        <v>56</v>
      </c>
      <c r="B234" s="1243" t="str">
        <f>IF(基本情報入力シート!C109="","",基本情報入力シート!C109)</f>
        <v/>
      </c>
      <c r="C234" s="1244"/>
      <c r="D234" s="1244"/>
      <c r="E234" s="1244"/>
      <c r="F234" s="1245"/>
      <c r="G234" s="1260" t="str">
        <f>IF(基本情報入力シート!M109="","",基本情報入力シート!M109)</f>
        <v/>
      </c>
      <c r="H234" s="1260" t="str">
        <f>IF(基本情報入力シート!R109="","",基本情報入力シート!R109)</f>
        <v/>
      </c>
      <c r="I234" s="1260" t="str">
        <f>IF(基本情報入力シート!W109="","",基本情報入力シート!W109)</f>
        <v/>
      </c>
      <c r="J234" s="1423" t="str">
        <f>IF(基本情報入力シート!X109="","",基本情報入力シート!X109)</f>
        <v/>
      </c>
      <c r="K234" s="1260" t="str">
        <f>IF(基本情報入力シート!Y109="","",基本情報入力シート!Y109)</f>
        <v/>
      </c>
      <c r="L234" s="1284" t="str">
        <f>IF(基本情報入力シート!AB109="","",基本情報入力シート!AB109)</f>
        <v/>
      </c>
      <c r="M234" s="553" t="str">
        <f>IF('別紙様式2-2（４・５月分）'!P179="","",'別紙様式2-2（４・５月分）'!P179)</f>
        <v/>
      </c>
      <c r="N234" s="1399" t="str">
        <f>IF(SUM('別紙様式2-2（４・５月分）'!Q179:Q181)=0,"",SUM('別紙様式2-2（４・５月分）'!Q179:Q181))</f>
        <v/>
      </c>
      <c r="O234" s="1403" t="str">
        <f>IFERROR(VLOOKUP('別紙様式2-2（４・５月分）'!AQ179,【参考】数式用!$AR$5:$AS$22,2,FALSE),"")</f>
        <v/>
      </c>
      <c r="P234" s="1404"/>
      <c r="Q234" s="1405"/>
      <c r="R234" s="1409" t="str">
        <f>IFERROR(VLOOKUP(K234,【参考】数式用!$A$5:$AB$37,MATCH(O234,【参考】数式用!$B$4:$AB$4,0)+1,0),"")</f>
        <v/>
      </c>
      <c r="S234" s="1411" t="s">
        <v>2021</v>
      </c>
      <c r="T234" s="1413"/>
      <c r="U234" s="1415" t="str">
        <f>IFERROR(VLOOKUP(K234,【参考】数式用!$A$5:$AB$37,MATCH(T234,【参考】数式用!$B$4:$AB$4,0)+1,0),"")</f>
        <v/>
      </c>
      <c r="V234" s="1417" t="s">
        <v>15</v>
      </c>
      <c r="W234" s="1355">
        <v>6</v>
      </c>
      <c r="X234" s="1357" t="s">
        <v>10</v>
      </c>
      <c r="Y234" s="1355">
        <v>6</v>
      </c>
      <c r="Z234" s="1357" t="s">
        <v>38</v>
      </c>
      <c r="AA234" s="1355">
        <v>7</v>
      </c>
      <c r="AB234" s="1357" t="s">
        <v>10</v>
      </c>
      <c r="AC234" s="1355">
        <v>3</v>
      </c>
      <c r="AD234" s="1357" t="s">
        <v>13</v>
      </c>
      <c r="AE234" s="1357" t="s">
        <v>20</v>
      </c>
      <c r="AF234" s="1357">
        <f>IF(W234&gt;=1,(AA234*12+AC234)-(W234*12+Y234)+1,"")</f>
        <v>10</v>
      </c>
      <c r="AG234" s="1359" t="s">
        <v>33</v>
      </c>
      <c r="AH234" s="1361" t="str">
        <f t="shared" ref="AH234" si="599">IFERROR(ROUNDDOWN(ROUND(L234*U234,0),0)*AF234,"")</f>
        <v/>
      </c>
      <c r="AI234" s="1363" t="str">
        <f t="shared" ref="AI234" si="600">IFERROR(ROUNDDOWN(ROUND((L234*(U234-AW234)),0),0)*AF234,"")</f>
        <v/>
      </c>
      <c r="AJ234" s="1365">
        <f>IFERROR(IF(OR(M234="",M235="",M237=""),0,ROUNDDOWN(ROUNDDOWN(ROUND(L234*VLOOKUP(K234,【参考】数式用!$A$5:$AB$37,MATCH("新加算Ⅳ",【参考】数式用!$B$4:$AB$4,0)+1,0),0),0)*AF234*0.5,0)),"")</f>
        <v>0</v>
      </c>
      <c r="AK234" s="1349"/>
      <c r="AL234" s="1353">
        <f>IFERROR(IF(OR(M237="ベア加算",M237=""),0, IF(OR(T234="新加算Ⅰ",T234="新加算Ⅱ",T234="新加算Ⅲ",T234="新加算Ⅳ"),ROUNDDOWN(ROUND(L234*VLOOKUP(K234,【参考】数式用!$A$5:$I$37,MATCH("ベア加算",【参考】数式用!$B$4:$I$4,0)+1,0),0),0)*AF234,0)),"")</f>
        <v>0</v>
      </c>
      <c r="AM234" s="1339"/>
      <c r="AN234" s="1345"/>
      <c r="AO234" s="1341"/>
      <c r="AP234" s="1341"/>
      <c r="AQ234" s="1343"/>
      <c r="AR234" s="1323"/>
      <c r="AS234" s="466" t="str">
        <f t="shared" ref="AS234" si="601">IF(AU234="","",IF(U234&lt;N234,"！加算の要件上は問題ありませんが、令和６年４・５月と比較して令和６年６月に加算率が下がる計画になっています。",""))</f>
        <v/>
      </c>
      <c r="AT234" s="557"/>
      <c r="AU234" s="1311" t="str">
        <f>IF(K234&lt;&gt;"","V列に色付け","")</f>
        <v/>
      </c>
      <c r="AV234" s="558" t="str">
        <f>IF('別紙様式2-2（４・５月分）'!N179="","",'別紙様式2-2（４・５月分）'!N179)</f>
        <v/>
      </c>
      <c r="AW234" s="1313" t="str">
        <f>IF(SUM('別紙様式2-2（４・５月分）'!O179:O181)=0,"",SUM('別紙様式2-2（４・５月分）'!O179:O181))</f>
        <v/>
      </c>
      <c r="AX234" s="1314" t="str">
        <f>IFERROR(VLOOKUP(K234,【参考】数式用!$AH$2:$AI$34,2,FALSE),"")</f>
        <v/>
      </c>
      <c r="AY234" s="1230" t="s">
        <v>1959</v>
      </c>
      <c r="AZ234" s="1230" t="s">
        <v>1960</v>
      </c>
      <c r="BA234" s="1230" t="s">
        <v>1961</v>
      </c>
      <c r="BB234" s="1230" t="s">
        <v>1962</v>
      </c>
      <c r="BC234" s="1230" t="str">
        <f>IF(AND(O234&lt;&gt;"新加算Ⅰ",O234&lt;&gt;"新加算Ⅱ",O234&lt;&gt;"新加算Ⅲ",O234&lt;&gt;"新加算Ⅳ"),O234,IF(P236&lt;&gt;"",P236,""))</f>
        <v/>
      </c>
      <c r="BD234" s="1230"/>
      <c r="BE234" s="1230" t="str">
        <f t="shared" ref="BE234" si="602">IF(AL234&lt;&gt;0,IF(AM234="○","入力済","未入力"),"")</f>
        <v/>
      </c>
      <c r="BF234" s="1230" t="str">
        <f>IF(OR(T234="新加算Ⅰ",T234="新加算Ⅱ",T234="新加算Ⅲ",T234="新加算Ⅳ",T234="新加算Ⅴ（１）",T234="新加算Ⅴ（２）",T234="新加算Ⅴ（３）",T234="新加算ⅠⅤ（４）",T234="新加算Ⅴ（５）",T234="新加算Ⅴ（６）",T234="新加算Ⅴ（８）",T234="新加算Ⅴ（11）"),IF(OR(AN234="○",AN234="令和６年度中に満たす"),"入力済","未入力"),"")</f>
        <v/>
      </c>
      <c r="BG234" s="1230" t="str">
        <f>IF(OR(T234="新加算Ⅴ（７）",T234="新加算Ⅴ（９）",T234="新加算Ⅴ（10）",T234="新加算Ⅴ（12）",T234="新加算Ⅴ（13）",T234="新加算Ⅴ（14）"),IF(OR(AO234="○",AO234="令和６年度中に満たす"),"入力済","未入力"),"")</f>
        <v/>
      </c>
      <c r="BH234" s="1331" t="str">
        <f t="shared" ref="BH234" si="603">IF(OR(T234="新加算Ⅰ",T234="新加算Ⅱ",T234="新加算Ⅲ",T234="新加算Ⅴ（１）",T234="新加算Ⅴ（３）",T234="新加算Ⅴ（８）"),IF(OR(AP234="○",AP234="令和６年度中に満たす"),"入力済","未入力"),"")</f>
        <v/>
      </c>
      <c r="BI234" s="1333" t="str">
        <f t="shared" ref="BI234" si="604">IF(OR(T234="新加算Ⅰ",T234="新加算Ⅱ",T234="新加算Ⅴ（１）",T234="新加算Ⅴ（２）",T234="新加算Ⅴ（３）",T234="新加算Ⅴ（４）",T234="新加算Ⅴ（５）",T234="新加算Ⅴ（６）",T234="新加算Ⅴ（７）",T234="新加算Ⅴ（９）",T234="新加算Ⅴ（10）",T234="新加算Ⅴ（12）"),1,"")</f>
        <v/>
      </c>
      <c r="BJ234" s="1311" t="str">
        <f>IF(OR(T234="新加算Ⅰ",T234="新加算Ⅴ（１）",T234="新加算Ⅴ（２）",T234="新加算Ⅴ（５）",T234="新加算Ⅴ（７）",T234="新加算Ⅴ（10）"),IF(AR234="","未入力","入力済"),"")</f>
        <v/>
      </c>
      <c r="BK234" s="453" t="str">
        <f>G234</f>
        <v/>
      </c>
    </row>
    <row r="235" spans="1:63" ht="15" customHeight="1">
      <c r="A235" s="1275"/>
      <c r="B235" s="1243"/>
      <c r="C235" s="1244"/>
      <c r="D235" s="1244"/>
      <c r="E235" s="1244"/>
      <c r="F235" s="1245"/>
      <c r="G235" s="1260"/>
      <c r="H235" s="1260"/>
      <c r="I235" s="1260"/>
      <c r="J235" s="1423"/>
      <c r="K235" s="1260"/>
      <c r="L235" s="1284"/>
      <c r="M235" s="1379" t="str">
        <f>IF('別紙様式2-2（４・５月分）'!P180="","",'別紙様式2-2（４・５月分）'!P180)</f>
        <v/>
      </c>
      <c r="N235" s="1400"/>
      <c r="O235" s="1406"/>
      <c r="P235" s="1407"/>
      <c r="Q235" s="1408"/>
      <c r="R235" s="1410"/>
      <c r="S235" s="1412"/>
      <c r="T235" s="1414"/>
      <c r="U235" s="1416"/>
      <c r="V235" s="1418"/>
      <c r="W235" s="1356"/>
      <c r="X235" s="1358"/>
      <c r="Y235" s="1356"/>
      <c r="Z235" s="1358"/>
      <c r="AA235" s="1356"/>
      <c r="AB235" s="1358"/>
      <c r="AC235" s="1356"/>
      <c r="AD235" s="1358"/>
      <c r="AE235" s="1358"/>
      <c r="AF235" s="1358"/>
      <c r="AG235" s="1360"/>
      <c r="AH235" s="1362"/>
      <c r="AI235" s="1364"/>
      <c r="AJ235" s="1366"/>
      <c r="AK235" s="1350"/>
      <c r="AL235" s="1354"/>
      <c r="AM235" s="1340"/>
      <c r="AN235" s="1346"/>
      <c r="AO235" s="1342"/>
      <c r="AP235" s="1342"/>
      <c r="AQ235" s="1344"/>
      <c r="AR235" s="1324"/>
      <c r="AS235" s="1310" t="str">
        <f t="shared" ref="AS235" si="605">IF(AU234="","",IF(AF234&gt;10,"！令和６年度の新加算の「算定対象月」が10か月を超えています。標準的な「算定対象月」は令和６年６月から令和７年３月です。",IF(OR(AA234&lt;&gt;7,AC234&lt;&gt;3),"！算定期間の終わりが令和７年３月になっていません。区分変更を行う場合は、別紙様式2-4に記入してください。","")))</f>
        <v/>
      </c>
      <c r="AT235" s="557"/>
      <c r="AU235" s="1311"/>
      <c r="AV235" s="1312" t="str">
        <f>IF('別紙様式2-2（４・５月分）'!N180="","",'別紙様式2-2（４・５月分）'!N180)</f>
        <v/>
      </c>
      <c r="AW235" s="1313"/>
      <c r="AX235" s="1314"/>
      <c r="AY235" s="1230"/>
      <c r="AZ235" s="1230"/>
      <c r="BA235" s="1230"/>
      <c r="BB235" s="1230"/>
      <c r="BC235" s="1230"/>
      <c r="BD235" s="1230"/>
      <c r="BE235" s="1230"/>
      <c r="BF235" s="1230"/>
      <c r="BG235" s="1230"/>
      <c r="BH235" s="1332"/>
      <c r="BI235" s="1334"/>
      <c r="BJ235" s="1311"/>
      <c r="BK235" s="453" t="str">
        <f>G234</f>
        <v/>
      </c>
    </row>
    <row r="236" spans="1:63" ht="15" customHeight="1">
      <c r="A236" s="1303"/>
      <c r="B236" s="1243"/>
      <c r="C236" s="1244"/>
      <c r="D236" s="1244"/>
      <c r="E236" s="1244"/>
      <c r="F236" s="1245"/>
      <c r="G236" s="1260"/>
      <c r="H236" s="1260"/>
      <c r="I236" s="1260"/>
      <c r="J236" s="1423"/>
      <c r="K236" s="1260"/>
      <c r="L236" s="1284"/>
      <c r="M236" s="1380"/>
      <c r="N236" s="1401"/>
      <c r="O236" s="1381" t="s">
        <v>2025</v>
      </c>
      <c r="P236" s="1383" t="str">
        <f>IFERROR(VLOOKUP('別紙様式2-2（４・５月分）'!AQ179,【参考】数式用!$AR$5:$AT$22,3,FALSE),"")</f>
        <v/>
      </c>
      <c r="Q236" s="1385" t="s">
        <v>2036</v>
      </c>
      <c r="R236" s="1387" t="str">
        <f>IFERROR(VLOOKUP(K234,【参考】数式用!$A$5:$AB$37,MATCH(P236,【参考】数式用!$B$4:$AB$4,0)+1,0),"")</f>
        <v/>
      </c>
      <c r="S236" s="1389" t="s">
        <v>161</v>
      </c>
      <c r="T236" s="1391"/>
      <c r="U236" s="1393" t="str">
        <f>IFERROR(VLOOKUP(K234,【参考】数式用!$A$5:$AB$37,MATCH(T236,【参考】数式用!$B$4:$AB$4,0)+1,0),"")</f>
        <v/>
      </c>
      <c r="V236" s="1395" t="s">
        <v>15</v>
      </c>
      <c r="W236" s="1397">
        <v>7</v>
      </c>
      <c r="X236" s="1371" t="s">
        <v>10</v>
      </c>
      <c r="Y236" s="1397">
        <v>4</v>
      </c>
      <c r="Z236" s="1371" t="s">
        <v>38</v>
      </c>
      <c r="AA236" s="1397">
        <v>8</v>
      </c>
      <c r="AB236" s="1371" t="s">
        <v>10</v>
      </c>
      <c r="AC236" s="1397">
        <v>3</v>
      </c>
      <c r="AD236" s="1371" t="s">
        <v>13</v>
      </c>
      <c r="AE236" s="1371" t="s">
        <v>20</v>
      </c>
      <c r="AF236" s="1371">
        <f>IF(W236&gt;=1,(AA236*12+AC236)-(W236*12+Y236)+1,"")</f>
        <v>12</v>
      </c>
      <c r="AG236" s="1367" t="s">
        <v>33</v>
      </c>
      <c r="AH236" s="1373" t="str">
        <f t="shared" ref="AH236" si="606">IFERROR(ROUNDDOWN(ROUND(L234*U236,0),0)*AF236,"")</f>
        <v/>
      </c>
      <c r="AI236" s="1375" t="str">
        <f t="shared" ref="AI236" si="607">IFERROR(ROUNDDOWN(ROUND((L234*(U236-AW234)),0),0)*AF236,"")</f>
        <v/>
      </c>
      <c r="AJ236" s="1377">
        <f>IFERROR(IF(OR(M234="",M235="",M237=""),0,ROUNDDOWN(ROUNDDOWN(ROUND(L234*VLOOKUP(K234,【参考】数式用!$A$5:$AB$37,MATCH("新加算Ⅳ",【参考】数式用!$B$4:$AB$4,0)+1,0),0),0)*AF236*0.5,0)),"")</f>
        <v>0</v>
      </c>
      <c r="AK236" s="1347" t="str">
        <f t="shared" ref="AK236" si="608">IF(T236&lt;&gt;"","新規に適用","")</f>
        <v/>
      </c>
      <c r="AL236" s="1351">
        <f>IFERROR(IF(OR(M237="ベア加算",M237=""),0, IF(OR(T234="新加算Ⅰ",T234="新加算Ⅱ",T234="新加算Ⅲ",T234="新加算Ⅳ"),0,ROUNDDOWN(ROUND(L234*VLOOKUP(K234,【参考】数式用!$A$5:$I$37,MATCH("ベア加算",【参考】数式用!$B$4:$I$4,0)+1,0),0),0)*AF236)),"")</f>
        <v>0</v>
      </c>
      <c r="AM236" s="1321" t="str">
        <f>IF(AND(T236&lt;&gt;"",AM234=""),"新規に適用",IF(AND(T236&lt;&gt;"",AM234&lt;&gt;""),"継続で適用",""))</f>
        <v/>
      </c>
      <c r="AN236" s="1321" t="str">
        <f>IF(AND(T236&lt;&gt;"",AN234=""),"新規に適用",IF(AND(T236&lt;&gt;"",AN234&lt;&gt;""),"継続で適用",""))</f>
        <v/>
      </c>
      <c r="AO236" s="1369"/>
      <c r="AP236" s="1321" t="str">
        <f>IF(AND(T236&lt;&gt;"",AP234=""),"新規に適用",IF(AND(T236&lt;&gt;"",AP234&lt;&gt;""),"継続で適用",""))</f>
        <v/>
      </c>
      <c r="AQ236" s="1325" t="str">
        <f t="shared" si="597"/>
        <v/>
      </c>
      <c r="AR236" s="1321" t="str">
        <f>IF(AND(T236&lt;&gt;"",AR234=""),"新規に適用",IF(AND(T236&lt;&gt;"",AR234&lt;&gt;""),"継続で適用",""))</f>
        <v/>
      </c>
      <c r="AS236" s="1310"/>
      <c r="AT236" s="557"/>
      <c r="AU236" s="1311" t="str">
        <f>IF(K234&lt;&gt;"","V列に色付け","")</f>
        <v/>
      </c>
      <c r="AV236" s="1312"/>
      <c r="AW236" s="1313"/>
      <c r="AX236" s="87"/>
      <c r="AY236" s="87"/>
      <c r="AZ236" s="87"/>
      <c r="BA236" s="87"/>
      <c r="BB236" s="87"/>
      <c r="BC236" s="87"/>
      <c r="BD236" s="87"/>
      <c r="BE236" s="87"/>
      <c r="BF236" s="87"/>
      <c r="BG236" s="87"/>
      <c r="BH236" s="87"/>
      <c r="BI236" s="87"/>
      <c r="BJ236" s="87"/>
      <c r="BK236" s="453" t="str">
        <f>G234</f>
        <v/>
      </c>
    </row>
    <row r="237" spans="1:63" ht="30" customHeight="1" thickBot="1">
      <c r="A237" s="1276"/>
      <c r="B237" s="1419"/>
      <c r="C237" s="1420"/>
      <c r="D237" s="1420"/>
      <c r="E237" s="1420"/>
      <c r="F237" s="1421"/>
      <c r="G237" s="1261"/>
      <c r="H237" s="1261"/>
      <c r="I237" s="1261"/>
      <c r="J237" s="1424"/>
      <c r="K237" s="1261"/>
      <c r="L237" s="1285"/>
      <c r="M237" s="556" t="str">
        <f>IF('別紙様式2-2（４・５月分）'!P181="","",'別紙様式2-2（４・５月分）'!P181)</f>
        <v/>
      </c>
      <c r="N237" s="1402"/>
      <c r="O237" s="1382"/>
      <c r="P237" s="1384"/>
      <c r="Q237" s="1386"/>
      <c r="R237" s="1388"/>
      <c r="S237" s="1390"/>
      <c r="T237" s="1392"/>
      <c r="U237" s="1394"/>
      <c r="V237" s="1396"/>
      <c r="W237" s="1398"/>
      <c r="X237" s="1372"/>
      <c r="Y237" s="1398"/>
      <c r="Z237" s="1372"/>
      <c r="AA237" s="1398"/>
      <c r="AB237" s="1372"/>
      <c r="AC237" s="1398"/>
      <c r="AD237" s="1372"/>
      <c r="AE237" s="1372"/>
      <c r="AF237" s="1372"/>
      <c r="AG237" s="1368"/>
      <c r="AH237" s="1374"/>
      <c r="AI237" s="1376"/>
      <c r="AJ237" s="1378"/>
      <c r="AK237" s="1348"/>
      <c r="AL237" s="1352"/>
      <c r="AM237" s="1322"/>
      <c r="AN237" s="1322"/>
      <c r="AO237" s="1370"/>
      <c r="AP237" s="1322"/>
      <c r="AQ237" s="1326"/>
      <c r="AR237" s="1322"/>
      <c r="AS237" s="491" t="str">
        <f t="shared" ref="AS237" si="609">IF(AU234="","",IF(OR(T234="",AND(M237="ベア加算なし",OR(T234="新加算Ⅰ",T234="新加算Ⅱ",T234="新加算Ⅲ",T234="新加算Ⅳ"),AM234=""),AND(OR(T234="新加算Ⅰ",T234="新加算Ⅱ",T234="新加算Ⅲ",T234="新加算Ⅳ",T234="新加算Ⅴ（１）",T234="新加算Ⅴ（２）",T234="新加算Ⅴ（３）",T234="新加算Ⅴ（４）",T234="新加算Ⅴ（５）",T234="新加算Ⅴ（６）",T234="新加算Ⅴ（８）",T234="新加算Ⅴ（11）"),AN234=""),AND(OR(T234="新加算Ⅴ（７）",T234="新加算Ⅴ（９）",T234="新加算Ⅴ（10）",T234="新加算Ⅴ（12）",T234="新加算Ⅴ（13）",T234="新加算Ⅴ（14）"),AO234=""),AND(OR(T234="新加算Ⅰ",T234="新加算Ⅱ",T234="新加算Ⅲ",T234="新加算Ⅴ（１）",T234="新加算Ⅴ（３）",T234="新加算Ⅴ（８）"),AP234=""),AND(OR(T234="新加算Ⅰ",T234="新加算Ⅱ",T234="新加算Ⅴ（１）",T234="新加算Ⅴ（２）",T234="新加算Ⅴ（３）",T234="新加算Ⅴ（４）",T234="新加算Ⅴ（５）",T234="新加算Ⅴ（６）",T234="新加算Ⅴ（７）",T234="新加算Ⅴ（９）",T234="新加算Ⅴ（10）",T234="新加算Ⅴ（12）"),AQ234=""),AND(OR(T234="新加算Ⅰ",T234="新加算Ⅴ（１）",T234="新加算Ⅴ（２）",T234="新加算Ⅴ（５）",T234="新加算Ⅴ（７）",T234="新加算Ⅴ（10）"),AR234="")),"！記入が必要な欄（ピンク色のセル）に空欄があります。空欄を埋めてください。",""))</f>
        <v/>
      </c>
      <c r="AT237" s="557"/>
      <c r="AU237" s="1311"/>
      <c r="AV237" s="558" t="str">
        <f>IF('別紙様式2-2（４・５月分）'!N181="","",'別紙様式2-2（４・５月分）'!N181)</f>
        <v/>
      </c>
      <c r="AW237" s="1313"/>
      <c r="AX237" s="87"/>
      <c r="AY237" s="87"/>
      <c r="AZ237" s="87"/>
      <c r="BA237" s="87"/>
      <c r="BB237" s="87"/>
      <c r="BC237" s="87"/>
      <c r="BD237" s="87"/>
      <c r="BE237" s="87"/>
      <c r="BF237" s="87"/>
      <c r="BG237" s="87"/>
      <c r="BH237" s="87"/>
      <c r="BI237" s="87"/>
      <c r="BJ237" s="87"/>
      <c r="BK237" s="453" t="str">
        <f>G234</f>
        <v/>
      </c>
    </row>
    <row r="238" spans="1:63" ht="30" customHeight="1">
      <c r="A238" s="1274">
        <v>57</v>
      </c>
      <c r="B238" s="1243" t="str">
        <f>IF(基本情報入力シート!C110="","",基本情報入力シート!C110)</f>
        <v/>
      </c>
      <c r="C238" s="1244"/>
      <c r="D238" s="1244"/>
      <c r="E238" s="1244"/>
      <c r="F238" s="1245"/>
      <c r="G238" s="1260" t="str">
        <f>IF(基本情報入力シート!M110="","",基本情報入力シート!M110)</f>
        <v/>
      </c>
      <c r="H238" s="1260" t="str">
        <f>IF(基本情報入力シート!R110="","",基本情報入力シート!R110)</f>
        <v/>
      </c>
      <c r="I238" s="1260" t="str">
        <f>IF(基本情報入力シート!W110="","",基本情報入力シート!W110)</f>
        <v/>
      </c>
      <c r="J238" s="1423" t="str">
        <f>IF(基本情報入力シート!X110="","",基本情報入力シート!X110)</f>
        <v/>
      </c>
      <c r="K238" s="1260" t="str">
        <f>IF(基本情報入力シート!Y110="","",基本情報入力シート!Y110)</f>
        <v/>
      </c>
      <c r="L238" s="1284" t="str">
        <f>IF(基本情報入力シート!AB110="","",基本情報入力シート!AB110)</f>
        <v/>
      </c>
      <c r="M238" s="553" t="str">
        <f>IF('別紙様式2-2（４・５月分）'!P182="","",'別紙様式2-2（４・５月分）'!P182)</f>
        <v/>
      </c>
      <c r="N238" s="1399" t="str">
        <f>IF(SUM('別紙様式2-2（４・５月分）'!Q182:Q184)=0,"",SUM('別紙様式2-2（４・５月分）'!Q182:Q184))</f>
        <v/>
      </c>
      <c r="O238" s="1403" t="str">
        <f>IFERROR(VLOOKUP('別紙様式2-2（４・５月分）'!AQ182,【参考】数式用!$AR$5:$AS$22,2,FALSE),"")</f>
        <v/>
      </c>
      <c r="P238" s="1404"/>
      <c r="Q238" s="1405"/>
      <c r="R238" s="1409" t="str">
        <f>IFERROR(VLOOKUP(K238,【参考】数式用!$A$5:$AB$37,MATCH(O238,【参考】数式用!$B$4:$AB$4,0)+1,0),"")</f>
        <v/>
      </c>
      <c r="S238" s="1411" t="s">
        <v>2021</v>
      </c>
      <c r="T238" s="1413"/>
      <c r="U238" s="1415" t="str">
        <f>IFERROR(VLOOKUP(K238,【参考】数式用!$A$5:$AB$37,MATCH(T238,【参考】数式用!$B$4:$AB$4,0)+1,0),"")</f>
        <v/>
      </c>
      <c r="V238" s="1417" t="s">
        <v>15</v>
      </c>
      <c r="W238" s="1355">
        <v>6</v>
      </c>
      <c r="X238" s="1357" t="s">
        <v>10</v>
      </c>
      <c r="Y238" s="1355">
        <v>6</v>
      </c>
      <c r="Z238" s="1357" t="s">
        <v>38</v>
      </c>
      <c r="AA238" s="1355">
        <v>7</v>
      </c>
      <c r="AB238" s="1357" t="s">
        <v>10</v>
      </c>
      <c r="AC238" s="1355">
        <v>3</v>
      </c>
      <c r="AD238" s="1357" t="s">
        <v>13</v>
      </c>
      <c r="AE238" s="1357" t="s">
        <v>20</v>
      </c>
      <c r="AF238" s="1357">
        <f>IF(W238&gt;=1,(AA238*12+AC238)-(W238*12+Y238)+1,"")</f>
        <v>10</v>
      </c>
      <c r="AG238" s="1359" t="s">
        <v>33</v>
      </c>
      <c r="AH238" s="1361" t="str">
        <f t="shared" ref="AH238" si="610">IFERROR(ROUNDDOWN(ROUND(L238*U238,0),0)*AF238,"")</f>
        <v/>
      </c>
      <c r="AI238" s="1363" t="str">
        <f t="shared" ref="AI238" si="611">IFERROR(ROUNDDOWN(ROUND((L238*(U238-AW238)),0),0)*AF238,"")</f>
        <v/>
      </c>
      <c r="AJ238" s="1365">
        <f>IFERROR(IF(OR(M238="",M239="",M241=""),0,ROUNDDOWN(ROUNDDOWN(ROUND(L238*VLOOKUP(K238,【参考】数式用!$A$5:$AB$37,MATCH("新加算Ⅳ",【参考】数式用!$B$4:$AB$4,0)+1,0),0),0)*AF238*0.5,0)),"")</f>
        <v>0</v>
      </c>
      <c r="AK238" s="1349"/>
      <c r="AL238" s="1353">
        <f>IFERROR(IF(OR(M241="ベア加算",M241=""),0, IF(OR(T238="新加算Ⅰ",T238="新加算Ⅱ",T238="新加算Ⅲ",T238="新加算Ⅳ"),ROUNDDOWN(ROUND(L238*VLOOKUP(K238,【参考】数式用!$A$5:$I$37,MATCH("ベア加算",【参考】数式用!$B$4:$I$4,0)+1,0),0),0)*AF238,0)),"")</f>
        <v>0</v>
      </c>
      <c r="AM238" s="1339"/>
      <c r="AN238" s="1345"/>
      <c r="AO238" s="1341"/>
      <c r="AP238" s="1341"/>
      <c r="AQ238" s="1343"/>
      <c r="AR238" s="1323"/>
      <c r="AS238" s="466" t="str">
        <f t="shared" ref="AS238" si="612">IF(AU238="","",IF(U238&lt;N238,"！加算の要件上は問題ありませんが、令和６年４・５月と比較して令和６年６月に加算率が下がる計画になっています。",""))</f>
        <v/>
      </c>
      <c r="AT238" s="557"/>
      <c r="AU238" s="1311" t="str">
        <f>IF(K238&lt;&gt;"","V列に色付け","")</f>
        <v/>
      </c>
      <c r="AV238" s="558" t="str">
        <f>IF('別紙様式2-2（４・５月分）'!N182="","",'別紙様式2-2（４・５月分）'!N182)</f>
        <v/>
      </c>
      <c r="AW238" s="1313" t="str">
        <f>IF(SUM('別紙様式2-2（４・５月分）'!O182:O184)=0,"",SUM('別紙様式2-2（４・５月分）'!O182:O184))</f>
        <v/>
      </c>
      <c r="AX238" s="1314" t="str">
        <f>IFERROR(VLOOKUP(K238,【参考】数式用!$AH$2:$AI$34,2,FALSE),"")</f>
        <v/>
      </c>
      <c r="AY238" s="1230" t="s">
        <v>1959</v>
      </c>
      <c r="AZ238" s="1230" t="s">
        <v>1960</v>
      </c>
      <c r="BA238" s="1230" t="s">
        <v>1961</v>
      </c>
      <c r="BB238" s="1230" t="s">
        <v>1962</v>
      </c>
      <c r="BC238" s="1230" t="str">
        <f>IF(AND(O238&lt;&gt;"新加算Ⅰ",O238&lt;&gt;"新加算Ⅱ",O238&lt;&gt;"新加算Ⅲ",O238&lt;&gt;"新加算Ⅳ"),O238,IF(P240&lt;&gt;"",P240,""))</f>
        <v/>
      </c>
      <c r="BD238" s="1230"/>
      <c r="BE238" s="1230" t="str">
        <f t="shared" ref="BE238" si="613">IF(AL238&lt;&gt;0,IF(AM238="○","入力済","未入力"),"")</f>
        <v/>
      </c>
      <c r="BF238" s="1230" t="str">
        <f>IF(OR(T238="新加算Ⅰ",T238="新加算Ⅱ",T238="新加算Ⅲ",T238="新加算Ⅳ",T238="新加算Ⅴ（１）",T238="新加算Ⅴ（２）",T238="新加算Ⅴ（３）",T238="新加算ⅠⅤ（４）",T238="新加算Ⅴ（５）",T238="新加算Ⅴ（６）",T238="新加算Ⅴ（８）",T238="新加算Ⅴ（11）"),IF(OR(AN238="○",AN238="令和６年度中に満たす"),"入力済","未入力"),"")</f>
        <v/>
      </c>
      <c r="BG238" s="1230" t="str">
        <f>IF(OR(T238="新加算Ⅴ（７）",T238="新加算Ⅴ（９）",T238="新加算Ⅴ（10）",T238="新加算Ⅴ（12）",T238="新加算Ⅴ（13）",T238="新加算Ⅴ（14）"),IF(OR(AO238="○",AO238="令和６年度中に満たす"),"入力済","未入力"),"")</f>
        <v/>
      </c>
      <c r="BH238" s="1331" t="str">
        <f t="shared" ref="BH238" si="614">IF(OR(T238="新加算Ⅰ",T238="新加算Ⅱ",T238="新加算Ⅲ",T238="新加算Ⅴ（１）",T238="新加算Ⅴ（３）",T238="新加算Ⅴ（８）"),IF(OR(AP238="○",AP238="令和６年度中に満たす"),"入力済","未入力"),"")</f>
        <v/>
      </c>
      <c r="BI238" s="1333" t="str">
        <f t="shared" ref="BI238" si="615">IF(OR(T238="新加算Ⅰ",T238="新加算Ⅱ",T238="新加算Ⅴ（１）",T238="新加算Ⅴ（２）",T238="新加算Ⅴ（３）",T238="新加算Ⅴ（４）",T238="新加算Ⅴ（５）",T238="新加算Ⅴ（６）",T238="新加算Ⅴ（７）",T238="新加算Ⅴ（９）",T238="新加算Ⅴ（10）",T238="新加算Ⅴ（12）"),1,"")</f>
        <v/>
      </c>
      <c r="BJ238" s="1311" t="str">
        <f>IF(OR(T238="新加算Ⅰ",T238="新加算Ⅴ（１）",T238="新加算Ⅴ（２）",T238="新加算Ⅴ（５）",T238="新加算Ⅴ（７）",T238="新加算Ⅴ（10）"),IF(AR238="","未入力","入力済"),"")</f>
        <v/>
      </c>
      <c r="BK238" s="453" t="str">
        <f>G238</f>
        <v/>
      </c>
    </row>
    <row r="239" spans="1:63" ht="15" customHeight="1">
      <c r="A239" s="1275"/>
      <c r="B239" s="1243"/>
      <c r="C239" s="1244"/>
      <c r="D239" s="1244"/>
      <c r="E239" s="1244"/>
      <c r="F239" s="1245"/>
      <c r="G239" s="1260"/>
      <c r="H239" s="1260"/>
      <c r="I239" s="1260"/>
      <c r="J239" s="1423"/>
      <c r="K239" s="1260"/>
      <c r="L239" s="1284"/>
      <c r="M239" s="1379" t="str">
        <f>IF('別紙様式2-2（４・５月分）'!P183="","",'別紙様式2-2（４・５月分）'!P183)</f>
        <v/>
      </c>
      <c r="N239" s="1400"/>
      <c r="O239" s="1406"/>
      <c r="P239" s="1407"/>
      <c r="Q239" s="1408"/>
      <c r="R239" s="1410"/>
      <c r="S239" s="1412"/>
      <c r="T239" s="1414"/>
      <c r="U239" s="1416"/>
      <c r="V239" s="1418"/>
      <c r="W239" s="1356"/>
      <c r="X239" s="1358"/>
      <c r="Y239" s="1356"/>
      <c r="Z239" s="1358"/>
      <c r="AA239" s="1356"/>
      <c r="AB239" s="1358"/>
      <c r="AC239" s="1356"/>
      <c r="AD239" s="1358"/>
      <c r="AE239" s="1358"/>
      <c r="AF239" s="1358"/>
      <c r="AG239" s="1360"/>
      <c r="AH239" s="1362"/>
      <c r="AI239" s="1364"/>
      <c r="AJ239" s="1366"/>
      <c r="AK239" s="1350"/>
      <c r="AL239" s="1354"/>
      <c r="AM239" s="1340"/>
      <c r="AN239" s="1346"/>
      <c r="AO239" s="1342"/>
      <c r="AP239" s="1342"/>
      <c r="AQ239" s="1344"/>
      <c r="AR239" s="1324"/>
      <c r="AS239" s="1310" t="str">
        <f t="shared" ref="AS239" si="616">IF(AU238="","",IF(AF238&gt;10,"！令和６年度の新加算の「算定対象月」が10か月を超えています。標準的な「算定対象月」は令和６年６月から令和７年３月です。",IF(OR(AA238&lt;&gt;7,AC238&lt;&gt;3),"！算定期間の終わりが令和７年３月になっていません。区分変更を行う場合は、別紙様式2-4に記入してください。","")))</f>
        <v/>
      </c>
      <c r="AT239" s="557"/>
      <c r="AU239" s="1311"/>
      <c r="AV239" s="1312" t="str">
        <f>IF('別紙様式2-2（４・５月分）'!N183="","",'別紙様式2-2（４・５月分）'!N183)</f>
        <v/>
      </c>
      <c r="AW239" s="1313"/>
      <c r="AX239" s="1314"/>
      <c r="AY239" s="1230"/>
      <c r="AZ239" s="1230"/>
      <c r="BA239" s="1230"/>
      <c r="BB239" s="1230"/>
      <c r="BC239" s="1230"/>
      <c r="BD239" s="1230"/>
      <c r="BE239" s="1230"/>
      <c r="BF239" s="1230"/>
      <c r="BG239" s="1230"/>
      <c r="BH239" s="1332"/>
      <c r="BI239" s="1334"/>
      <c r="BJ239" s="1311"/>
      <c r="BK239" s="453" t="str">
        <f>G238</f>
        <v/>
      </c>
    </row>
    <row r="240" spans="1:63" ht="15" customHeight="1">
      <c r="A240" s="1303"/>
      <c r="B240" s="1243"/>
      <c r="C240" s="1244"/>
      <c r="D240" s="1244"/>
      <c r="E240" s="1244"/>
      <c r="F240" s="1245"/>
      <c r="G240" s="1260"/>
      <c r="H240" s="1260"/>
      <c r="I240" s="1260"/>
      <c r="J240" s="1423"/>
      <c r="K240" s="1260"/>
      <c r="L240" s="1284"/>
      <c r="M240" s="1380"/>
      <c r="N240" s="1401"/>
      <c r="O240" s="1381" t="s">
        <v>2025</v>
      </c>
      <c r="P240" s="1383" t="str">
        <f>IFERROR(VLOOKUP('別紙様式2-2（４・５月分）'!AQ182,【参考】数式用!$AR$5:$AT$22,3,FALSE),"")</f>
        <v/>
      </c>
      <c r="Q240" s="1385" t="s">
        <v>2036</v>
      </c>
      <c r="R240" s="1387" t="str">
        <f>IFERROR(VLOOKUP(K238,【参考】数式用!$A$5:$AB$37,MATCH(P240,【参考】数式用!$B$4:$AB$4,0)+1,0),"")</f>
        <v/>
      </c>
      <c r="S240" s="1389" t="s">
        <v>161</v>
      </c>
      <c r="T240" s="1391"/>
      <c r="U240" s="1393" t="str">
        <f>IFERROR(VLOOKUP(K238,【参考】数式用!$A$5:$AB$37,MATCH(T240,【参考】数式用!$B$4:$AB$4,0)+1,0),"")</f>
        <v/>
      </c>
      <c r="V240" s="1395" t="s">
        <v>15</v>
      </c>
      <c r="W240" s="1397">
        <v>7</v>
      </c>
      <c r="X240" s="1371" t="s">
        <v>10</v>
      </c>
      <c r="Y240" s="1397">
        <v>4</v>
      </c>
      <c r="Z240" s="1371" t="s">
        <v>38</v>
      </c>
      <c r="AA240" s="1397">
        <v>8</v>
      </c>
      <c r="AB240" s="1371" t="s">
        <v>10</v>
      </c>
      <c r="AC240" s="1397">
        <v>3</v>
      </c>
      <c r="AD240" s="1371" t="s">
        <v>13</v>
      </c>
      <c r="AE240" s="1371" t="s">
        <v>20</v>
      </c>
      <c r="AF240" s="1371">
        <f>IF(W240&gt;=1,(AA240*12+AC240)-(W240*12+Y240)+1,"")</f>
        <v>12</v>
      </c>
      <c r="AG240" s="1367" t="s">
        <v>33</v>
      </c>
      <c r="AH240" s="1373" t="str">
        <f t="shared" ref="AH240" si="617">IFERROR(ROUNDDOWN(ROUND(L238*U240,0),0)*AF240,"")</f>
        <v/>
      </c>
      <c r="AI240" s="1375" t="str">
        <f t="shared" ref="AI240" si="618">IFERROR(ROUNDDOWN(ROUND((L238*(U240-AW238)),0),0)*AF240,"")</f>
        <v/>
      </c>
      <c r="AJ240" s="1377">
        <f>IFERROR(IF(OR(M238="",M239="",M241=""),0,ROUNDDOWN(ROUNDDOWN(ROUND(L238*VLOOKUP(K238,【参考】数式用!$A$5:$AB$37,MATCH("新加算Ⅳ",【参考】数式用!$B$4:$AB$4,0)+1,0),0),0)*AF240*0.5,0)),"")</f>
        <v>0</v>
      </c>
      <c r="AK240" s="1347" t="str">
        <f t="shared" ref="AK240" si="619">IF(T240&lt;&gt;"","新規に適用","")</f>
        <v/>
      </c>
      <c r="AL240" s="1351">
        <f>IFERROR(IF(OR(M241="ベア加算",M241=""),0, IF(OR(T238="新加算Ⅰ",T238="新加算Ⅱ",T238="新加算Ⅲ",T238="新加算Ⅳ"),0,ROUNDDOWN(ROUND(L238*VLOOKUP(K238,【参考】数式用!$A$5:$I$37,MATCH("ベア加算",【参考】数式用!$B$4:$I$4,0)+1,0),0),0)*AF240)),"")</f>
        <v>0</v>
      </c>
      <c r="AM240" s="1321" t="str">
        <f>IF(AND(T240&lt;&gt;"",AM238=""),"新規に適用",IF(AND(T240&lt;&gt;"",AM238&lt;&gt;""),"継続で適用",""))</f>
        <v/>
      </c>
      <c r="AN240" s="1321" t="str">
        <f>IF(AND(T240&lt;&gt;"",AN238=""),"新規に適用",IF(AND(T240&lt;&gt;"",AN238&lt;&gt;""),"継続で適用",""))</f>
        <v/>
      </c>
      <c r="AO240" s="1369"/>
      <c r="AP240" s="1321" t="str">
        <f>IF(AND(T240&lt;&gt;"",AP238=""),"新規に適用",IF(AND(T240&lt;&gt;"",AP238&lt;&gt;""),"継続で適用",""))</f>
        <v/>
      </c>
      <c r="AQ240" s="1325" t="str">
        <f t="shared" si="597"/>
        <v/>
      </c>
      <c r="AR240" s="1321" t="str">
        <f>IF(AND(T240&lt;&gt;"",AR238=""),"新規に適用",IF(AND(T240&lt;&gt;"",AR238&lt;&gt;""),"継続で適用",""))</f>
        <v/>
      </c>
      <c r="AS240" s="1310"/>
      <c r="AT240" s="557"/>
      <c r="AU240" s="1311" t="str">
        <f>IF(K238&lt;&gt;"","V列に色付け","")</f>
        <v/>
      </c>
      <c r="AV240" s="1312"/>
      <c r="AW240" s="1313"/>
      <c r="AX240" s="87"/>
      <c r="AY240" s="87"/>
      <c r="AZ240" s="87"/>
      <c r="BA240" s="87"/>
      <c r="BB240" s="87"/>
      <c r="BC240" s="87"/>
      <c r="BD240" s="87"/>
      <c r="BE240" s="87"/>
      <c r="BF240" s="87"/>
      <c r="BG240" s="87"/>
      <c r="BH240" s="87"/>
      <c r="BI240" s="87"/>
      <c r="BJ240" s="87"/>
      <c r="BK240" s="453" t="str">
        <f>G238</f>
        <v/>
      </c>
    </row>
    <row r="241" spans="1:63" ht="30" customHeight="1" thickBot="1">
      <c r="A241" s="1276"/>
      <c r="B241" s="1419"/>
      <c r="C241" s="1420"/>
      <c r="D241" s="1420"/>
      <c r="E241" s="1420"/>
      <c r="F241" s="1421"/>
      <c r="G241" s="1261"/>
      <c r="H241" s="1261"/>
      <c r="I241" s="1261"/>
      <c r="J241" s="1424"/>
      <c r="K241" s="1261"/>
      <c r="L241" s="1285"/>
      <c r="M241" s="556" t="str">
        <f>IF('別紙様式2-2（４・５月分）'!P184="","",'別紙様式2-2（４・５月分）'!P184)</f>
        <v/>
      </c>
      <c r="N241" s="1402"/>
      <c r="O241" s="1382"/>
      <c r="P241" s="1384"/>
      <c r="Q241" s="1386"/>
      <c r="R241" s="1388"/>
      <c r="S241" s="1390"/>
      <c r="T241" s="1392"/>
      <c r="U241" s="1394"/>
      <c r="V241" s="1396"/>
      <c r="W241" s="1398"/>
      <c r="X241" s="1372"/>
      <c r="Y241" s="1398"/>
      <c r="Z241" s="1372"/>
      <c r="AA241" s="1398"/>
      <c r="AB241" s="1372"/>
      <c r="AC241" s="1398"/>
      <c r="AD241" s="1372"/>
      <c r="AE241" s="1372"/>
      <c r="AF241" s="1372"/>
      <c r="AG241" s="1368"/>
      <c r="AH241" s="1374"/>
      <c r="AI241" s="1376"/>
      <c r="AJ241" s="1378"/>
      <c r="AK241" s="1348"/>
      <c r="AL241" s="1352"/>
      <c r="AM241" s="1322"/>
      <c r="AN241" s="1322"/>
      <c r="AO241" s="1370"/>
      <c r="AP241" s="1322"/>
      <c r="AQ241" s="1326"/>
      <c r="AR241" s="1322"/>
      <c r="AS241" s="491" t="str">
        <f t="shared" ref="AS241" si="620">IF(AU238="","",IF(OR(T238="",AND(M241="ベア加算なし",OR(T238="新加算Ⅰ",T238="新加算Ⅱ",T238="新加算Ⅲ",T238="新加算Ⅳ"),AM238=""),AND(OR(T238="新加算Ⅰ",T238="新加算Ⅱ",T238="新加算Ⅲ",T238="新加算Ⅳ",T238="新加算Ⅴ（１）",T238="新加算Ⅴ（２）",T238="新加算Ⅴ（３）",T238="新加算Ⅴ（４）",T238="新加算Ⅴ（５）",T238="新加算Ⅴ（６）",T238="新加算Ⅴ（８）",T238="新加算Ⅴ（11）"),AN238=""),AND(OR(T238="新加算Ⅴ（７）",T238="新加算Ⅴ（９）",T238="新加算Ⅴ（10）",T238="新加算Ⅴ（12）",T238="新加算Ⅴ（13）",T238="新加算Ⅴ（14）"),AO238=""),AND(OR(T238="新加算Ⅰ",T238="新加算Ⅱ",T238="新加算Ⅲ",T238="新加算Ⅴ（１）",T238="新加算Ⅴ（３）",T238="新加算Ⅴ（８）"),AP238=""),AND(OR(T238="新加算Ⅰ",T238="新加算Ⅱ",T238="新加算Ⅴ（１）",T238="新加算Ⅴ（２）",T238="新加算Ⅴ（３）",T238="新加算Ⅴ（４）",T238="新加算Ⅴ（５）",T238="新加算Ⅴ（６）",T238="新加算Ⅴ（７）",T238="新加算Ⅴ（９）",T238="新加算Ⅴ（10）",T238="新加算Ⅴ（12）"),AQ238=""),AND(OR(T238="新加算Ⅰ",T238="新加算Ⅴ（１）",T238="新加算Ⅴ（２）",T238="新加算Ⅴ（５）",T238="新加算Ⅴ（７）",T238="新加算Ⅴ（10）"),AR238="")),"！記入が必要な欄（ピンク色のセル）に空欄があります。空欄を埋めてください。",""))</f>
        <v/>
      </c>
      <c r="AT241" s="557"/>
      <c r="AU241" s="1311"/>
      <c r="AV241" s="558" t="str">
        <f>IF('別紙様式2-2（４・５月分）'!N184="","",'別紙様式2-2（４・５月分）'!N184)</f>
        <v/>
      </c>
      <c r="AW241" s="1313"/>
      <c r="AX241" s="87"/>
      <c r="AY241" s="87"/>
      <c r="AZ241" s="87"/>
      <c r="BA241" s="87"/>
      <c r="BB241" s="87"/>
      <c r="BC241" s="87"/>
      <c r="BD241" s="87"/>
      <c r="BE241" s="87"/>
      <c r="BF241" s="87"/>
      <c r="BG241" s="87"/>
      <c r="BH241" s="87"/>
      <c r="BI241" s="87"/>
      <c r="BJ241" s="87"/>
      <c r="BK241" s="453" t="str">
        <f>G238</f>
        <v/>
      </c>
    </row>
    <row r="242" spans="1:63" ht="30" customHeight="1">
      <c r="A242" s="1301">
        <v>58</v>
      </c>
      <c r="B242" s="1240" t="str">
        <f>IF(基本情報入力シート!C111="","",基本情報入力シート!C111)</f>
        <v/>
      </c>
      <c r="C242" s="1241"/>
      <c r="D242" s="1241"/>
      <c r="E242" s="1241"/>
      <c r="F242" s="1242"/>
      <c r="G242" s="1259" t="str">
        <f>IF(基本情報入力シート!M111="","",基本情報入力シート!M111)</f>
        <v/>
      </c>
      <c r="H242" s="1259" t="str">
        <f>IF(基本情報入力シート!R111="","",基本情報入力シート!R111)</f>
        <v/>
      </c>
      <c r="I242" s="1259" t="str">
        <f>IF(基本情報入力シート!W111="","",基本情報入力シート!W111)</f>
        <v/>
      </c>
      <c r="J242" s="1422" t="str">
        <f>IF(基本情報入力シート!X111="","",基本情報入力シート!X111)</f>
        <v/>
      </c>
      <c r="K242" s="1259" t="str">
        <f>IF(基本情報入力シート!Y111="","",基本情報入力シート!Y111)</f>
        <v/>
      </c>
      <c r="L242" s="1283" t="str">
        <f>IF(基本情報入力シート!AB111="","",基本情報入力シート!AB111)</f>
        <v/>
      </c>
      <c r="M242" s="553" t="str">
        <f>IF('別紙様式2-2（４・５月分）'!P185="","",'別紙様式2-2（４・５月分）'!P185)</f>
        <v/>
      </c>
      <c r="N242" s="1399" t="str">
        <f>IF(SUM('別紙様式2-2（４・５月分）'!Q185:Q187)=0,"",SUM('別紙様式2-2（４・５月分）'!Q185:Q187))</f>
        <v/>
      </c>
      <c r="O242" s="1403" t="str">
        <f>IFERROR(VLOOKUP('別紙様式2-2（４・５月分）'!AQ185,【参考】数式用!$AR$5:$AS$22,2,FALSE),"")</f>
        <v/>
      </c>
      <c r="P242" s="1404"/>
      <c r="Q242" s="1405"/>
      <c r="R242" s="1409" t="str">
        <f>IFERROR(VLOOKUP(K242,【参考】数式用!$A$5:$AB$37,MATCH(O242,【参考】数式用!$B$4:$AB$4,0)+1,0),"")</f>
        <v/>
      </c>
      <c r="S242" s="1411" t="s">
        <v>2021</v>
      </c>
      <c r="T242" s="1413"/>
      <c r="U242" s="1415" t="str">
        <f>IFERROR(VLOOKUP(K242,【参考】数式用!$A$5:$AB$37,MATCH(T242,【参考】数式用!$B$4:$AB$4,0)+1,0),"")</f>
        <v/>
      </c>
      <c r="V242" s="1417" t="s">
        <v>15</v>
      </c>
      <c r="W242" s="1355">
        <v>6</v>
      </c>
      <c r="X242" s="1357" t="s">
        <v>10</v>
      </c>
      <c r="Y242" s="1355">
        <v>6</v>
      </c>
      <c r="Z242" s="1357" t="s">
        <v>38</v>
      </c>
      <c r="AA242" s="1355">
        <v>7</v>
      </c>
      <c r="AB242" s="1357" t="s">
        <v>10</v>
      </c>
      <c r="AC242" s="1355">
        <v>3</v>
      </c>
      <c r="AD242" s="1357" t="s">
        <v>13</v>
      </c>
      <c r="AE242" s="1357" t="s">
        <v>20</v>
      </c>
      <c r="AF242" s="1357">
        <f>IF(W242&gt;=1,(AA242*12+AC242)-(W242*12+Y242)+1,"")</f>
        <v>10</v>
      </c>
      <c r="AG242" s="1359" t="s">
        <v>33</v>
      </c>
      <c r="AH242" s="1361" t="str">
        <f t="shared" ref="AH242" si="621">IFERROR(ROUNDDOWN(ROUND(L242*U242,0),0)*AF242,"")</f>
        <v/>
      </c>
      <c r="AI242" s="1363" t="str">
        <f t="shared" ref="AI242" si="622">IFERROR(ROUNDDOWN(ROUND((L242*(U242-AW242)),0),0)*AF242,"")</f>
        <v/>
      </c>
      <c r="AJ242" s="1365">
        <f>IFERROR(IF(OR(M242="",M243="",M245=""),0,ROUNDDOWN(ROUNDDOWN(ROUND(L242*VLOOKUP(K242,【参考】数式用!$A$5:$AB$37,MATCH("新加算Ⅳ",【参考】数式用!$B$4:$AB$4,0)+1,0),0),0)*AF242*0.5,0)),"")</f>
        <v>0</v>
      </c>
      <c r="AK242" s="1349"/>
      <c r="AL242" s="1353">
        <f>IFERROR(IF(OR(M245="ベア加算",M245=""),0, IF(OR(T242="新加算Ⅰ",T242="新加算Ⅱ",T242="新加算Ⅲ",T242="新加算Ⅳ"),ROUNDDOWN(ROUND(L242*VLOOKUP(K242,【参考】数式用!$A$5:$I$37,MATCH("ベア加算",【参考】数式用!$B$4:$I$4,0)+1,0),0),0)*AF242,0)),"")</f>
        <v>0</v>
      </c>
      <c r="AM242" s="1339"/>
      <c r="AN242" s="1345"/>
      <c r="AO242" s="1341"/>
      <c r="AP242" s="1341"/>
      <c r="AQ242" s="1343"/>
      <c r="AR242" s="1323"/>
      <c r="AS242" s="466" t="str">
        <f t="shared" ref="AS242" si="623">IF(AU242="","",IF(U242&lt;N242,"！加算の要件上は問題ありませんが、令和６年４・５月と比較して令和６年６月に加算率が下がる計画になっています。",""))</f>
        <v/>
      </c>
      <c r="AT242" s="557"/>
      <c r="AU242" s="1311" t="str">
        <f>IF(K242&lt;&gt;"","V列に色付け","")</f>
        <v/>
      </c>
      <c r="AV242" s="558" t="str">
        <f>IF('別紙様式2-2（４・５月分）'!N185="","",'別紙様式2-2（４・５月分）'!N185)</f>
        <v/>
      </c>
      <c r="AW242" s="1313" t="str">
        <f>IF(SUM('別紙様式2-2（４・５月分）'!O185:O187)=0,"",SUM('別紙様式2-2（４・５月分）'!O185:O187))</f>
        <v/>
      </c>
      <c r="AX242" s="1314" t="str">
        <f>IFERROR(VLOOKUP(K242,【参考】数式用!$AH$2:$AI$34,2,FALSE),"")</f>
        <v/>
      </c>
      <c r="AY242" s="1230" t="s">
        <v>1959</v>
      </c>
      <c r="AZ242" s="1230" t="s">
        <v>1960</v>
      </c>
      <c r="BA242" s="1230" t="s">
        <v>1961</v>
      </c>
      <c r="BB242" s="1230" t="s">
        <v>1962</v>
      </c>
      <c r="BC242" s="1230" t="str">
        <f>IF(AND(O242&lt;&gt;"新加算Ⅰ",O242&lt;&gt;"新加算Ⅱ",O242&lt;&gt;"新加算Ⅲ",O242&lt;&gt;"新加算Ⅳ"),O242,IF(P244&lt;&gt;"",P244,""))</f>
        <v/>
      </c>
      <c r="BD242" s="1230"/>
      <c r="BE242" s="1230" t="str">
        <f t="shared" ref="BE242" si="624">IF(AL242&lt;&gt;0,IF(AM242="○","入力済","未入力"),"")</f>
        <v/>
      </c>
      <c r="BF242" s="1230" t="str">
        <f>IF(OR(T242="新加算Ⅰ",T242="新加算Ⅱ",T242="新加算Ⅲ",T242="新加算Ⅳ",T242="新加算Ⅴ（１）",T242="新加算Ⅴ（２）",T242="新加算Ⅴ（３）",T242="新加算ⅠⅤ（４）",T242="新加算Ⅴ（５）",T242="新加算Ⅴ（６）",T242="新加算Ⅴ（８）",T242="新加算Ⅴ（11）"),IF(OR(AN242="○",AN242="令和６年度中に満たす"),"入力済","未入力"),"")</f>
        <v/>
      </c>
      <c r="BG242" s="1230" t="str">
        <f>IF(OR(T242="新加算Ⅴ（７）",T242="新加算Ⅴ（９）",T242="新加算Ⅴ（10）",T242="新加算Ⅴ（12）",T242="新加算Ⅴ（13）",T242="新加算Ⅴ（14）"),IF(OR(AO242="○",AO242="令和６年度中に満たす"),"入力済","未入力"),"")</f>
        <v/>
      </c>
      <c r="BH242" s="1331" t="str">
        <f t="shared" ref="BH242" si="625">IF(OR(T242="新加算Ⅰ",T242="新加算Ⅱ",T242="新加算Ⅲ",T242="新加算Ⅴ（１）",T242="新加算Ⅴ（３）",T242="新加算Ⅴ（８）"),IF(OR(AP242="○",AP242="令和６年度中に満たす"),"入力済","未入力"),"")</f>
        <v/>
      </c>
      <c r="BI242" s="1333" t="str">
        <f t="shared" ref="BI242" si="626">IF(OR(T242="新加算Ⅰ",T242="新加算Ⅱ",T242="新加算Ⅴ（１）",T242="新加算Ⅴ（２）",T242="新加算Ⅴ（３）",T242="新加算Ⅴ（４）",T242="新加算Ⅴ（５）",T242="新加算Ⅴ（６）",T242="新加算Ⅴ（７）",T242="新加算Ⅴ（９）",T242="新加算Ⅴ（10）",T242="新加算Ⅴ（12）"),1,"")</f>
        <v/>
      </c>
      <c r="BJ242" s="1311" t="str">
        <f>IF(OR(T242="新加算Ⅰ",T242="新加算Ⅴ（１）",T242="新加算Ⅴ（２）",T242="新加算Ⅴ（５）",T242="新加算Ⅴ（７）",T242="新加算Ⅴ（10）"),IF(AR242="","未入力","入力済"),"")</f>
        <v/>
      </c>
      <c r="BK242" s="453" t="str">
        <f>G242</f>
        <v/>
      </c>
    </row>
    <row r="243" spans="1:63" ht="15" customHeight="1">
      <c r="A243" s="1275"/>
      <c r="B243" s="1243"/>
      <c r="C243" s="1244"/>
      <c r="D243" s="1244"/>
      <c r="E243" s="1244"/>
      <c r="F243" s="1245"/>
      <c r="G243" s="1260"/>
      <c r="H243" s="1260"/>
      <c r="I243" s="1260"/>
      <c r="J243" s="1423"/>
      <c r="K243" s="1260"/>
      <c r="L243" s="1284"/>
      <c r="M243" s="1379" t="str">
        <f>IF('別紙様式2-2（４・５月分）'!P186="","",'別紙様式2-2（４・５月分）'!P186)</f>
        <v/>
      </c>
      <c r="N243" s="1400"/>
      <c r="O243" s="1406"/>
      <c r="P243" s="1407"/>
      <c r="Q243" s="1408"/>
      <c r="R243" s="1410"/>
      <c r="S243" s="1412"/>
      <c r="T243" s="1414"/>
      <c r="U243" s="1416"/>
      <c r="V243" s="1418"/>
      <c r="W243" s="1356"/>
      <c r="X243" s="1358"/>
      <c r="Y243" s="1356"/>
      <c r="Z243" s="1358"/>
      <c r="AA243" s="1356"/>
      <c r="AB243" s="1358"/>
      <c r="AC243" s="1356"/>
      <c r="AD243" s="1358"/>
      <c r="AE243" s="1358"/>
      <c r="AF243" s="1358"/>
      <c r="AG243" s="1360"/>
      <c r="AH243" s="1362"/>
      <c r="AI243" s="1364"/>
      <c r="AJ243" s="1366"/>
      <c r="AK243" s="1350"/>
      <c r="AL243" s="1354"/>
      <c r="AM243" s="1340"/>
      <c r="AN243" s="1346"/>
      <c r="AO243" s="1342"/>
      <c r="AP243" s="1342"/>
      <c r="AQ243" s="1344"/>
      <c r="AR243" s="1324"/>
      <c r="AS243" s="1310" t="str">
        <f t="shared" ref="AS243" si="627">IF(AU242="","",IF(AF242&gt;10,"！令和６年度の新加算の「算定対象月」が10か月を超えています。標準的な「算定対象月」は令和６年６月から令和７年３月です。",IF(OR(AA242&lt;&gt;7,AC242&lt;&gt;3),"！算定期間の終わりが令和７年３月になっていません。区分変更を行う場合は、別紙様式2-4に記入してください。","")))</f>
        <v/>
      </c>
      <c r="AT243" s="557"/>
      <c r="AU243" s="1311"/>
      <c r="AV243" s="1312" t="str">
        <f>IF('別紙様式2-2（４・５月分）'!N186="","",'別紙様式2-2（４・５月分）'!N186)</f>
        <v/>
      </c>
      <c r="AW243" s="1313"/>
      <c r="AX243" s="1314"/>
      <c r="AY243" s="1230"/>
      <c r="AZ243" s="1230"/>
      <c r="BA243" s="1230"/>
      <c r="BB243" s="1230"/>
      <c r="BC243" s="1230"/>
      <c r="BD243" s="1230"/>
      <c r="BE243" s="1230"/>
      <c r="BF243" s="1230"/>
      <c r="BG243" s="1230"/>
      <c r="BH243" s="1332"/>
      <c r="BI243" s="1334"/>
      <c r="BJ243" s="1311"/>
      <c r="BK243" s="453" t="str">
        <f>G242</f>
        <v/>
      </c>
    </row>
    <row r="244" spans="1:63" ht="15" customHeight="1">
      <c r="A244" s="1303"/>
      <c r="B244" s="1243"/>
      <c r="C244" s="1244"/>
      <c r="D244" s="1244"/>
      <c r="E244" s="1244"/>
      <c r="F244" s="1245"/>
      <c r="G244" s="1260"/>
      <c r="H244" s="1260"/>
      <c r="I244" s="1260"/>
      <c r="J244" s="1423"/>
      <c r="K244" s="1260"/>
      <c r="L244" s="1284"/>
      <c r="M244" s="1380"/>
      <c r="N244" s="1401"/>
      <c r="O244" s="1381" t="s">
        <v>2025</v>
      </c>
      <c r="P244" s="1383" t="str">
        <f>IFERROR(VLOOKUP('別紙様式2-2（４・５月分）'!AQ185,【参考】数式用!$AR$5:$AT$22,3,FALSE),"")</f>
        <v/>
      </c>
      <c r="Q244" s="1385" t="s">
        <v>2036</v>
      </c>
      <c r="R244" s="1387" t="str">
        <f>IFERROR(VLOOKUP(K242,【参考】数式用!$A$5:$AB$37,MATCH(P244,【参考】数式用!$B$4:$AB$4,0)+1,0),"")</f>
        <v/>
      </c>
      <c r="S244" s="1389" t="s">
        <v>161</v>
      </c>
      <c r="T244" s="1391"/>
      <c r="U244" s="1393" t="str">
        <f>IFERROR(VLOOKUP(K242,【参考】数式用!$A$5:$AB$37,MATCH(T244,【参考】数式用!$B$4:$AB$4,0)+1,0),"")</f>
        <v/>
      </c>
      <c r="V244" s="1395" t="s">
        <v>15</v>
      </c>
      <c r="W244" s="1397">
        <v>7</v>
      </c>
      <c r="X244" s="1371" t="s">
        <v>10</v>
      </c>
      <c r="Y244" s="1397">
        <v>4</v>
      </c>
      <c r="Z244" s="1371" t="s">
        <v>38</v>
      </c>
      <c r="AA244" s="1397">
        <v>8</v>
      </c>
      <c r="AB244" s="1371" t="s">
        <v>10</v>
      </c>
      <c r="AC244" s="1397">
        <v>3</v>
      </c>
      <c r="AD244" s="1371" t="s">
        <v>13</v>
      </c>
      <c r="AE244" s="1371" t="s">
        <v>20</v>
      </c>
      <c r="AF244" s="1371">
        <f>IF(W244&gt;=1,(AA244*12+AC244)-(W244*12+Y244)+1,"")</f>
        <v>12</v>
      </c>
      <c r="AG244" s="1367" t="s">
        <v>33</v>
      </c>
      <c r="AH244" s="1373" t="str">
        <f t="shared" ref="AH244" si="628">IFERROR(ROUNDDOWN(ROUND(L242*U244,0),0)*AF244,"")</f>
        <v/>
      </c>
      <c r="AI244" s="1375" t="str">
        <f t="shared" ref="AI244" si="629">IFERROR(ROUNDDOWN(ROUND((L242*(U244-AW242)),0),0)*AF244,"")</f>
        <v/>
      </c>
      <c r="AJ244" s="1377">
        <f>IFERROR(IF(OR(M242="",M243="",M245=""),0,ROUNDDOWN(ROUNDDOWN(ROUND(L242*VLOOKUP(K242,【参考】数式用!$A$5:$AB$37,MATCH("新加算Ⅳ",【参考】数式用!$B$4:$AB$4,0)+1,0),0),0)*AF244*0.5,0)),"")</f>
        <v>0</v>
      </c>
      <c r="AK244" s="1347" t="str">
        <f t="shared" ref="AK244" si="630">IF(T244&lt;&gt;"","新規に適用","")</f>
        <v/>
      </c>
      <c r="AL244" s="1351">
        <f>IFERROR(IF(OR(M245="ベア加算",M245=""),0, IF(OR(T242="新加算Ⅰ",T242="新加算Ⅱ",T242="新加算Ⅲ",T242="新加算Ⅳ"),0,ROUNDDOWN(ROUND(L242*VLOOKUP(K242,【参考】数式用!$A$5:$I$37,MATCH("ベア加算",【参考】数式用!$B$4:$I$4,0)+1,0),0),0)*AF244)),"")</f>
        <v>0</v>
      </c>
      <c r="AM244" s="1321" t="str">
        <f>IF(AND(T244&lt;&gt;"",AM242=""),"新規に適用",IF(AND(T244&lt;&gt;"",AM242&lt;&gt;""),"継続で適用",""))</f>
        <v/>
      </c>
      <c r="AN244" s="1321" t="str">
        <f>IF(AND(T244&lt;&gt;"",AN242=""),"新規に適用",IF(AND(T244&lt;&gt;"",AN242&lt;&gt;""),"継続で適用",""))</f>
        <v/>
      </c>
      <c r="AO244" s="1369"/>
      <c r="AP244" s="1321" t="str">
        <f>IF(AND(T244&lt;&gt;"",AP242=""),"新規に適用",IF(AND(T244&lt;&gt;"",AP242&lt;&gt;""),"継続で適用",""))</f>
        <v/>
      </c>
      <c r="AQ244" s="1325" t="str">
        <f t="shared" si="597"/>
        <v/>
      </c>
      <c r="AR244" s="1321" t="str">
        <f>IF(AND(T244&lt;&gt;"",AR242=""),"新規に適用",IF(AND(T244&lt;&gt;"",AR242&lt;&gt;""),"継続で適用",""))</f>
        <v/>
      </c>
      <c r="AS244" s="1310"/>
      <c r="AT244" s="557"/>
      <c r="AU244" s="1311" t="str">
        <f>IF(K242&lt;&gt;"","V列に色付け","")</f>
        <v/>
      </c>
      <c r="AV244" s="1312"/>
      <c r="AW244" s="1313"/>
      <c r="AX244" s="87"/>
      <c r="AY244" s="87"/>
      <c r="AZ244" s="87"/>
      <c r="BA244" s="87"/>
      <c r="BB244" s="87"/>
      <c r="BC244" s="87"/>
      <c r="BD244" s="87"/>
      <c r="BE244" s="87"/>
      <c r="BF244" s="87"/>
      <c r="BG244" s="87"/>
      <c r="BH244" s="87"/>
      <c r="BI244" s="87"/>
      <c r="BJ244" s="87"/>
      <c r="BK244" s="453" t="str">
        <f>G242</f>
        <v/>
      </c>
    </row>
    <row r="245" spans="1:63" ht="30" customHeight="1" thickBot="1">
      <c r="A245" s="1276"/>
      <c r="B245" s="1419"/>
      <c r="C245" s="1420"/>
      <c r="D245" s="1420"/>
      <c r="E245" s="1420"/>
      <c r="F245" s="1421"/>
      <c r="G245" s="1261"/>
      <c r="H245" s="1261"/>
      <c r="I245" s="1261"/>
      <c r="J245" s="1424"/>
      <c r="K245" s="1261"/>
      <c r="L245" s="1285"/>
      <c r="M245" s="556" t="str">
        <f>IF('別紙様式2-2（４・５月分）'!P187="","",'別紙様式2-2（４・５月分）'!P187)</f>
        <v/>
      </c>
      <c r="N245" s="1402"/>
      <c r="O245" s="1382"/>
      <c r="P245" s="1384"/>
      <c r="Q245" s="1386"/>
      <c r="R245" s="1388"/>
      <c r="S245" s="1390"/>
      <c r="T245" s="1392"/>
      <c r="U245" s="1394"/>
      <c r="V245" s="1396"/>
      <c r="W245" s="1398"/>
      <c r="X245" s="1372"/>
      <c r="Y245" s="1398"/>
      <c r="Z245" s="1372"/>
      <c r="AA245" s="1398"/>
      <c r="AB245" s="1372"/>
      <c r="AC245" s="1398"/>
      <c r="AD245" s="1372"/>
      <c r="AE245" s="1372"/>
      <c r="AF245" s="1372"/>
      <c r="AG245" s="1368"/>
      <c r="AH245" s="1374"/>
      <c r="AI245" s="1376"/>
      <c r="AJ245" s="1378"/>
      <c r="AK245" s="1348"/>
      <c r="AL245" s="1352"/>
      <c r="AM245" s="1322"/>
      <c r="AN245" s="1322"/>
      <c r="AO245" s="1370"/>
      <c r="AP245" s="1322"/>
      <c r="AQ245" s="1326"/>
      <c r="AR245" s="1322"/>
      <c r="AS245" s="491" t="str">
        <f t="shared" ref="AS245" si="631">IF(AU242="","",IF(OR(T242="",AND(M245="ベア加算なし",OR(T242="新加算Ⅰ",T242="新加算Ⅱ",T242="新加算Ⅲ",T242="新加算Ⅳ"),AM242=""),AND(OR(T242="新加算Ⅰ",T242="新加算Ⅱ",T242="新加算Ⅲ",T242="新加算Ⅳ",T242="新加算Ⅴ（１）",T242="新加算Ⅴ（２）",T242="新加算Ⅴ（３）",T242="新加算Ⅴ（４）",T242="新加算Ⅴ（５）",T242="新加算Ⅴ（６）",T242="新加算Ⅴ（８）",T242="新加算Ⅴ（11）"),AN242=""),AND(OR(T242="新加算Ⅴ（７）",T242="新加算Ⅴ（９）",T242="新加算Ⅴ（10）",T242="新加算Ⅴ（12）",T242="新加算Ⅴ（13）",T242="新加算Ⅴ（14）"),AO242=""),AND(OR(T242="新加算Ⅰ",T242="新加算Ⅱ",T242="新加算Ⅲ",T242="新加算Ⅴ（１）",T242="新加算Ⅴ（３）",T242="新加算Ⅴ（８）"),AP242=""),AND(OR(T242="新加算Ⅰ",T242="新加算Ⅱ",T242="新加算Ⅴ（１）",T242="新加算Ⅴ（２）",T242="新加算Ⅴ（３）",T242="新加算Ⅴ（４）",T242="新加算Ⅴ（５）",T242="新加算Ⅴ（６）",T242="新加算Ⅴ（７）",T242="新加算Ⅴ（９）",T242="新加算Ⅴ（10）",T242="新加算Ⅴ（12）"),AQ242=""),AND(OR(T242="新加算Ⅰ",T242="新加算Ⅴ（１）",T242="新加算Ⅴ（２）",T242="新加算Ⅴ（５）",T242="新加算Ⅴ（７）",T242="新加算Ⅴ（10）"),AR242="")),"！記入が必要な欄（ピンク色のセル）に空欄があります。空欄を埋めてください。",""))</f>
        <v/>
      </c>
      <c r="AT245" s="557"/>
      <c r="AU245" s="1311"/>
      <c r="AV245" s="558" t="str">
        <f>IF('別紙様式2-2（４・５月分）'!N187="","",'別紙様式2-2（４・５月分）'!N187)</f>
        <v/>
      </c>
      <c r="AW245" s="1313"/>
      <c r="AX245" s="87"/>
      <c r="AY245" s="87"/>
      <c r="AZ245" s="87"/>
      <c r="BA245" s="87"/>
      <c r="BB245" s="87"/>
      <c r="BC245" s="87"/>
      <c r="BD245" s="87"/>
      <c r="BE245" s="87"/>
      <c r="BF245" s="87"/>
      <c r="BG245" s="87"/>
      <c r="BH245" s="87"/>
      <c r="BI245" s="87"/>
      <c r="BJ245" s="87"/>
      <c r="BK245" s="453" t="str">
        <f>G242</f>
        <v/>
      </c>
    </row>
    <row r="246" spans="1:63" ht="30" customHeight="1">
      <c r="A246" s="1274">
        <v>59</v>
      </c>
      <c r="B246" s="1243" t="str">
        <f>IF(基本情報入力シート!C112="","",基本情報入力シート!C112)</f>
        <v/>
      </c>
      <c r="C246" s="1244"/>
      <c r="D246" s="1244"/>
      <c r="E246" s="1244"/>
      <c r="F246" s="1245"/>
      <c r="G246" s="1260" t="str">
        <f>IF(基本情報入力シート!M112="","",基本情報入力シート!M112)</f>
        <v/>
      </c>
      <c r="H246" s="1260" t="str">
        <f>IF(基本情報入力シート!R112="","",基本情報入力シート!R112)</f>
        <v/>
      </c>
      <c r="I246" s="1260" t="str">
        <f>IF(基本情報入力シート!W112="","",基本情報入力シート!W112)</f>
        <v/>
      </c>
      <c r="J246" s="1423" t="str">
        <f>IF(基本情報入力シート!X112="","",基本情報入力シート!X112)</f>
        <v/>
      </c>
      <c r="K246" s="1260" t="str">
        <f>IF(基本情報入力シート!Y112="","",基本情報入力シート!Y112)</f>
        <v/>
      </c>
      <c r="L246" s="1284" t="str">
        <f>IF(基本情報入力シート!AB112="","",基本情報入力シート!AB112)</f>
        <v/>
      </c>
      <c r="M246" s="553" t="str">
        <f>IF('別紙様式2-2（４・５月分）'!P188="","",'別紙様式2-2（４・５月分）'!P188)</f>
        <v/>
      </c>
      <c r="N246" s="1399" t="str">
        <f>IF(SUM('別紙様式2-2（４・５月分）'!Q188:Q190)=0,"",SUM('別紙様式2-2（４・５月分）'!Q188:Q190))</f>
        <v/>
      </c>
      <c r="O246" s="1403" t="str">
        <f>IFERROR(VLOOKUP('別紙様式2-2（４・５月分）'!AQ188,【参考】数式用!$AR$5:$AS$22,2,FALSE),"")</f>
        <v/>
      </c>
      <c r="P246" s="1404"/>
      <c r="Q246" s="1405"/>
      <c r="R246" s="1409" t="str">
        <f>IFERROR(VLOOKUP(K246,【参考】数式用!$A$5:$AB$37,MATCH(O246,【参考】数式用!$B$4:$AB$4,0)+1,0),"")</f>
        <v/>
      </c>
      <c r="S246" s="1411" t="s">
        <v>2021</v>
      </c>
      <c r="T246" s="1413"/>
      <c r="U246" s="1415" t="str">
        <f>IFERROR(VLOOKUP(K246,【参考】数式用!$A$5:$AB$37,MATCH(T246,【参考】数式用!$B$4:$AB$4,0)+1,0),"")</f>
        <v/>
      </c>
      <c r="V246" s="1417" t="s">
        <v>15</v>
      </c>
      <c r="W246" s="1355">
        <v>6</v>
      </c>
      <c r="X246" s="1357" t="s">
        <v>10</v>
      </c>
      <c r="Y246" s="1355">
        <v>6</v>
      </c>
      <c r="Z246" s="1357" t="s">
        <v>38</v>
      </c>
      <c r="AA246" s="1355">
        <v>7</v>
      </c>
      <c r="AB246" s="1357" t="s">
        <v>10</v>
      </c>
      <c r="AC246" s="1355">
        <v>3</v>
      </c>
      <c r="AD246" s="1357" t="s">
        <v>13</v>
      </c>
      <c r="AE246" s="1357" t="s">
        <v>20</v>
      </c>
      <c r="AF246" s="1357">
        <f>IF(W246&gt;=1,(AA246*12+AC246)-(W246*12+Y246)+1,"")</f>
        <v>10</v>
      </c>
      <c r="AG246" s="1359" t="s">
        <v>33</v>
      </c>
      <c r="AH246" s="1361" t="str">
        <f t="shared" ref="AH246" si="632">IFERROR(ROUNDDOWN(ROUND(L246*U246,0),0)*AF246,"")</f>
        <v/>
      </c>
      <c r="AI246" s="1363" t="str">
        <f t="shared" ref="AI246" si="633">IFERROR(ROUNDDOWN(ROUND((L246*(U246-AW246)),0),0)*AF246,"")</f>
        <v/>
      </c>
      <c r="AJ246" s="1365">
        <f>IFERROR(IF(OR(M246="",M247="",M249=""),0,ROUNDDOWN(ROUNDDOWN(ROUND(L246*VLOOKUP(K246,【参考】数式用!$A$5:$AB$37,MATCH("新加算Ⅳ",【参考】数式用!$B$4:$AB$4,0)+1,0),0),0)*AF246*0.5,0)),"")</f>
        <v>0</v>
      </c>
      <c r="AK246" s="1349"/>
      <c r="AL246" s="1353">
        <f>IFERROR(IF(OR(M249="ベア加算",M249=""),0, IF(OR(T246="新加算Ⅰ",T246="新加算Ⅱ",T246="新加算Ⅲ",T246="新加算Ⅳ"),ROUNDDOWN(ROUND(L246*VLOOKUP(K246,【参考】数式用!$A$5:$I$37,MATCH("ベア加算",【参考】数式用!$B$4:$I$4,0)+1,0),0),0)*AF246,0)),"")</f>
        <v>0</v>
      </c>
      <c r="AM246" s="1339"/>
      <c r="AN246" s="1345"/>
      <c r="AO246" s="1341"/>
      <c r="AP246" s="1341"/>
      <c r="AQ246" s="1343"/>
      <c r="AR246" s="1323"/>
      <c r="AS246" s="466" t="str">
        <f t="shared" ref="AS246" si="634">IF(AU246="","",IF(U246&lt;N246,"！加算の要件上は問題ありませんが、令和６年４・５月と比較して令和６年６月に加算率が下がる計画になっています。",""))</f>
        <v/>
      </c>
      <c r="AT246" s="557"/>
      <c r="AU246" s="1311" t="str">
        <f>IF(K246&lt;&gt;"","V列に色付け","")</f>
        <v/>
      </c>
      <c r="AV246" s="558" t="str">
        <f>IF('別紙様式2-2（４・５月分）'!N188="","",'別紙様式2-2（４・５月分）'!N188)</f>
        <v/>
      </c>
      <c r="AW246" s="1313" t="str">
        <f>IF(SUM('別紙様式2-2（４・５月分）'!O188:O190)=0,"",SUM('別紙様式2-2（４・５月分）'!O188:O190))</f>
        <v/>
      </c>
      <c r="AX246" s="1314" t="str">
        <f>IFERROR(VLOOKUP(K246,【参考】数式用!$AH$2:$AI$34,2,FALSE),"")</f>
        <v/>
      </c>
      <c r="AY246" s="1230" t="s">
        <v>1959</v>
      </c>
      <c r="AZ246" s="1230" t="s">
        <v>1960</v>
      </c>
      <c r="BA246" s="1230" t="s">
        <v>1961</v>
      </c>
      <c r="BB246" s="1230" t="s">
        <v>1962</v>
      </c>
      <c r="BC246" s="1230" t="str">
        <f>IF(AND(O246&lt;&gt;"新加算Ⅰ",O246&lt;&gt;"新加算Ⅱ",O246&lt;&gt;"新加算Ⅲ",O246&lt;&gt;"新加算Ⅳ"),O246,IF(P248&lt;&gt;"",P248,""))</f>
        <v/>
      </c>
      <c r="BD246" s="1230"/>
      <c r="BE246" s="1230" t="str">
        <f t="shared" ref="BE246" si="635">IF(AL246&lt;&gt;0,IF(AM246="○","入力済","未入力"),"")</f>
        <v/>
      </c>
      <c r="BF246" s="1230" t="str">
        <f>IF(OR(T246="新加算Ⅰ",T246="新加算Ⅱ",T246="新加算Ⅲ",T246="新加算Ⅳ",T246="新加算Ⅴ（１）",T246="新加算Ⅴ（２）",T246="新加算Ⅴ（３）",T246="新加算ⅠⅤ（４）",T246="新加算Ⅴ（５）",T246="新加算Ⅴ（６）",T246="新加算Ⅴ（８）",T246="新加算Ⅴ（11）"),IF(OR(AN246="○",AN246="令和６年度中に満たす"),"入力済","未入力"),"")</f>
        <v/>
      </c>
      <c r="BG246" s="1230" t="str">
        <f>IF(OR(T246="新加算Ⅴ（７）",T246="新加算Ⅴ（９）",T246="新加算Ⅴ（10）",T246="新加算Ⅴ（12）",T246="新加算Ⅴ（13）",T246="新加算Ⅴ（14）"),IF(OR(AO246="○",AO246="令和６年度中に満たす"),"入力済","未入力"),"")</f>
        <v/>
      </c>
      <c r="BH246" s="1331" t="str">
        <f t="shared" ref="BH246" si="636">IF(OR(T246="新加算Ⅰ",T246="新加算Ⅱ",T246="新加算Ⅲ",T246="新加算Ⅴ（１）",T246="新加算Ⅴ（３）",T246="新加算Ⅴ（８）"),IF(OR(AP246="○",AP246="令和６年度中に満たす"),"入力済","未入力"),"")</f>
        <v/>
      </c>
      <c r="BI246" s="1333" t="str">
        <f t="shared" ref="BI246" si="637">IF(OR(T246="新加算Ⅰ",T246="新加算Ⅱ",T246="新加算Ⅴ（１）",T246="新加算Ⅴ（２）",T246="新加算Ⅴ（３）",T246="新加算Ⅴ（４）",T246="新加算Ⅴ（５）",T246="新加算Ⅴ（６）",T246="新加算Ⅴ（７）",T246="新加算Ⅴ（９）",T246="新加算Ⅴ（10）",T246="新加算Ⅴ（12）"),1,"")</f>
        <v/>
      </c>
      <c r="BJ246" s="1311" t="str">
        <f>IF(OR(T246="新加算Ⅰ",T246="新加算Ⅴ（１）",T246="新加算Ⅴ（２）",T246="新加算Ⅴ（５）",T246="新加算Ⅴ（７）",T246="新加算Ⅴ（10）"),IF(AR246="","未入力","入力済"),"")</f>
        <v/>
      </c>
      <c r="BK246" s="453" t="str">
        <f>G246</f>
        <v/>
      </c>
    </row>
    <row r="247" spans="1:63" ht="15" customHeight="1">
      <c r="A247" s="1275"/>
      <c r="B247" s="1243"/>
      <c r="C247" s="1244"/>
      <c r="D247" s="1244"/>
      <c r="E247" s="1244"/>
      <c r="F247" s="1245"/>
      <c r="G247" s="1260"/>
      <c r="H247" s="1260"/>
      <c r="I247" s="1260"/>
      <c r="J247" s="1423"/>
      <c r="K247" s="1260"/>
      <c r="L247" s="1284"/>
      <c r="M247" s="1379" t="str">
        <f>IF('別紙様式2-2（４・５月分）'!P189="","",'別紙様式2-2（４・５月分）'!P189)</f>
        <v/>
      </c>
      <c r="N247" s="1400"/>
      <c r="O247" s="1406"/>
      <c r="P247" s="1407"/>
      <c r="Q247" s="1408"/>
      <c r="R247" s="1410"/>
      <c r="S247" s="1412"/>
      <c r="T247" s="1414"/>
      <c r="U247" s="1416"/>
      <c r="V247" s="1418"/>
      <c r="W247" s="1356"/>
      <c r="X247" s="1358"/>
      <c r="Y247" s="1356"/>
      <c r="Z247" s="1358"/>
      <c r="AA247" s="1356"/>
      <c r="AB247" s="1358"/>
      <c r="AC247" s="1356"/>
      <c r="AD247" s="1358"/>
      <c r="AE247" s="1358"/>
      <c r="AF247" s="1358"/>
      <c r="AG247" s="1360"/>
      <c r="AH247" s="1362"/>
      <c r="AI247" s="1364"/>
      <c r="AJ247" s="1366"/>
      <c r="AK247" s="1350"/>
      <c r="AL247" s="1354"/>
      <c r="AM247" s="1340"/>
      <c r="AN247" s="1346"/>
      <c r="AO247" s="1342"/>
      <c r="AP247" s="1342"/>
      <c r="AQ247" s="1344"/>
      <c r="AR247" s="1324"/>
      <c r="AS247" s="1310" t="str">
        <f t="shared" ref="AS247" si="638">IF(AU246="","",IF(AF246&gt;10,"！令和６年度の新加算の「算定対象月」が10か月を超えています。標準的な「算定対象月」は令和６年６月から令和７年３月です。",IF(OR(AA246&lt;&gt;7,AC246&lt;&gt;3),"！算定期間の終わりが令和７年３月になっていません。区分変更を行う場合は、別紙様式2-4に記入してください。","")))</f>
        <v/>
      </c>
      <c r="AT247" s="557"/>
      <c r="AU247" s="1311"/>
      <c r="AV247" s="1312" t="str">
        <f>IF('別紙様式2-2（４・５月分）'!N189="","",'別紙様式2-2（４・５月分）'!N189)</f>
        <v/>
      </c>
      <c r="AW247" s="1313"/>
      <c r="AX247" s="1314"/>
      <c r="AY247" s="1230"/>
      <c r="AZ247" s="1230"/>
      <c r="BA247" s="1230"/>
      <c r="BB247" s="1230"/>
      <c r="BC247" s="1230"/>
      <c r="BD247" s="1230"/>
      <c r="BE247" s="1230"/>
      <c r="BF247" s="1230"/>
      <c r="BG247" s="1230"/>
      <c r="BH247" s="1332"/>
      <c r="BI247" s="1334"/>
      <c r="BJ247" s="1311"/>
      <c r="BK247" s="453" t="str">
        <f>G246</f>
        <v/>
      </c>
    </row>
    <row r="248" spans="1:63" ht="15" customHeight="1">
      <c r="A248" s="1303"/>
      <c r="B248" s="1243"/>
      <c r="C248" s="1244"/>
      <c r="D248" s="1244"/>
      <c r="E248" s="1244"/>
      <c r="F248" s="1245"/>
      <c r="G248" s="1260"/>
      <c r="H248" s="1260"/>
      <c r="I248" s="1260"/>
      <c r="J248" s="1423"/>
      <c r="K248" s="1260"/>
      <c r="L248" s="1284"/>
      <c r="M248" s="1380"/>
      <c r="N248" s="1401"/>
      <c r="O248" s="1381" t="s">
        <v>2025</v>
      </c>
      <c r="P248" s="1383" t="str">
        <f>IFERROR(VLOOKUP('別紙様式2-2（４・５月分）'!AQ188,【参考】数式用!$AR$5:$AT$22,3,FALSE),"")</f>
        <v/>
      </c>
      <c r="Q248" s="1385" t="s">
        <v>2036</v>
      </c>
      <c r="R248" s="1387" t="str">
        <f>IFERROR(VLOOKUP(K246,【参考】数式用!$A$5:$AB$37,MATCH(P248,【参考】数式用!$B$4:$AB$4,0)+1,0),"")</f>
        <v/>
      </c>
      <c r="S248" s="1389" t="s">
        <v>161</v>
      </c>
      <c r="T248" s="1391"/>
      <c r="U248" s="1393" t="str">
        <f>IFERROR(VLOOKUP(K246,【参考】数式用!$A$5:$AB$37,MATCH(T248,【参考】数式用!$B$4:$AB$4,0)+1,0),"")</f>
        <v/>
      </c>
      <c r="V248" s="1395" t="s">
        <v>15</v>
      </c>
      <c r="W248" s="1397">
        <v>7</v>
      </c>
      <c r="X248" s="1371" t="s">
        <v>10</v>
      </c>
      <c r="Y248" s="1397">
        <v>4</v>
      </c>
      <c r="Z248" s="1371" t="s">
        <v>38</v>
      </c>
      <c r="AA248" s="1397">
        <v>8</v>
      </c>
      <c r="AB248" s="1371" t="s">
        <v>10</v>
      </c>
      <c r="AC248" s="1397">
        <v>3</v>
      </c>
      <c r="AD248" s="1371" t="s">
        <v>13</v>
      </c>
      <c r="AE248" s="1371" t="s">
        <v>20</v>
      </c>
      <c r="AF248" s="1371">
        <f>IF(W248&gt;=1,(AA248*12+AC248)-(W248*12+Y248)+1,"")</f>
        <v>12</v>
      </c>
      <c r="AG248" s="1367" t="s">
        <v>33</v>
      </c>
      <c r="AH248" s="1373" t="str">
        <f t="shared" ref="AH248" si="639">IFERROR(ROUNDDOWN(ROUND(L246*U248,0),0)*AF248,"")</f>
        <v/>
      </c>
      <c r="AI248" s="1375" t="str">
        <f t="shared" ref="AI248" si="640">IFERROR(ROUNDDOWN(ROUND((L246*(U248-AW246)),0),0)*AF248,"")</f>
        <v/>
      </c>
      <c r="AJ248" s="1377">
        <f>IFERROR(IF(OR(M246="",M247="",M249=""),0,ROUNDDOWN(ROUNDDOWN(ROUND(L246*VLOOKUP(K246,【参考】数式用!$A$5:$AB$37,MATCH("新加算Ⅳ",【参考】数式用!$B$4:$AB$4,0)+1,0),0),0)*AF248*0.5,0)),"")</f>
        <v>0</v>
      </c>
      <c r="AK248" s="1347" t="str">
        <f t="shared" ref="AK248" si="641">IF(T248&lt;&gt;"","新規に適用","")</f>
        <v/>
      </c>
      <c r="AL248" s="1351">
        <f>IFERROR(IF(OR(M249="ベア加算",M249=""),0, IF(OR(T246="新加算Ⅰ",T246="新加算Ⅱ",T246="新加算Ⅲ",T246="新加算Ⅳ"),0,ROUNDDOWN(ROUND(L246*VLOOKUP(K246,【参考】数式用!$A$5:$I$37,MATCH("ベア加算",【参考】数式用!$B$4:$I$4,0)+1,0),0),0)*AF248)),"")</f>
        <v>0</v>
      </c>
      <c r="AM248" s="1321" t="str">
        <f>IF(AND(T248&lt;&gt;"",AM246=""),"新規に適用",IF(AND(T248&lt;&gt;"",AM246&lt;&gt;""),"継続で適用",""))</f>
        <v/>
      </c>
      <c r="AN248" s="1321" t="str">
        <f>IF(AND(T248&lt;&gt;"",AN246=""),"新規に適用",IF(AND(T248&lt;&gt;"",AN246&lt;&gt;""),"継続で適用",""))</f>
        <v/>
      </c>
      <c r="AO248" s="1369"/>
      <c r="AP248" s="1321" t="str">
        <f>IF(AND(T248&lt;&gt;"",AP246=""),"新規に適用",IF(AND(T248&lt;&gt;"",AP246&lt;&gt;""),"継続で適用",""))</f>
        <v/>
      </c>
      <c r="AQ248" s="1325" t="str">
        <f t="shared" si="597"/>
        <v/>
      </c>
      <c r="AR248" s="1321" t="str">
        <f>IF(AND(T248&lt;&gt;"",AR246=""),"新規に適用",IF(AND(T248&lt;&gt;"",AR246&lt;&gt;""),"継続で適用",""))</f>
        <v/>
      </c>
      <c r="AS248" s="1310"/>
      <c r="AT248" s="557"/>
      <c r="AU248" s="1311" t="str">
        <f>IF(K246&lt;&gt;"","V列に色付け","")</f>
        <v/>
      </c>
      <c r="AV248" s="1312"/>
      <c r="AW248" s="1313"/>
      <c r="AX248" s="87"/>
      <c r="AY248" s="87"/>
      <c r="AZ248" s="87"/>
      <c r="BA248" s="87"/>
      <c r="BB248" s="87"/>
      <c r="BC248" s="87"/>
      <c r="BD248" s="87"/>
      <c r="BE248" s="87"/>
      <c r="BF248" s="87"/>
      <c r="BG248" s="87"/>
      <c r="BH248" s="87"/>
      <c r="BI248" s="87"/>
      <c r="BJ248" s="87"/>
      <c r="BK248" s="453" t="str">
        <f>G246</f>
        <v/>
      </c>
    </row>
    <row r="249" spans="1:63" ht="30" customHeight="1" thickBot="1">
      <c r="A249" s="1276"/>
      <c r="B249" s="1419"/>
      <c r="C249" s="1420"/>
      <c r="D249" s="1420"/>
      <c r="E249" s="1420"/>
      <c r="F249" s="1421"/>
      <c r="G249" s="1261"/>
      <c r="H249" s="1261"/>
      <c r="I249" s="1261"/>
      <c r="J249" s="1424"/>
      <c r="K249" s="1261"/>
      <c r="L249" s="1285"/>
      <c r="M249" s="556" t="str">
        <f>IF('別紙様式2-2（４・５月分）'!P190="","",'別紙様式2-2（４・５月分）'!P190)</f>
        <v/>
      </c>
      <c r="N249" s="1402"/>
      <c r="O249" s="1382"/>
      <c r="P249" s="1384"/>
      <c r="Q249" s="1386"/>
      <c r="R249" s="1388"/>
      <c r="S249" s="1390"/>
      <c r="T249" s="1392"/>
      <c r="U249" s="1394"/>
      <c r="V249" s="1396"/>
      <c r="W249" s="1398"/>
      <c r="X249" s="1372"/>
      <c r="Y249" s="1398"/>
      <c r="Z249" s="1372"/>
      <c r="AA249" s="1398"/>
      <c r="AB249" s="1372"/>
      <c r="AC249" s="1398"/>
      <c r="AD249" s="1372"/>
      <c r="AE249" s="1372"/>
      <c r="AF249" s="1372"/>
      <c r="AG249" s="1368"/>
      <c r="AH249" s="1374"/>
      <c r="AI249" s="1376"/>
      <c r="AJ249" s="1378"/>
      <c r="AK249" s="1348"/>
      <c r="AL249" s="1352"/>
      <c r="AM249" s="1322"/>
      <c r="AN249" s="1322"/>
      <c r="AO249" s="1370"/>
      <c r="AP249" s="1322"/>
      <c r="AQ249" s="1326"/>
      <c r="AR249" s="1322"/>
      <c r="AS249" s="491" t="str">
        <f t="shared" ref="AS249" si="642">IF(AU246="","",IF(OR(T246="",AND(M249="ベア加算なし",OR(T246="新加算Ⅰ",T246="新加算Ⅱ",T246="新加算Ⅲ",T246="新加算Ⅳ"),AM246=""),AND(OR(T246="新加算Ⅰ",T246="新加算Ⅱ",T246="新加算Ⅲ",T246="新加算Ⅳ",T246="新加算Ⅴ（１）",T246="新加算Ⅴ（２）",T246="新加算Ⅴ（３）",T246="新加算Ⅴ（４）",T246="新加算Ⅴ（５）",T246="新加算Ⅴ（６）",T246="新加算Ⅴ（８）",T246="新加算Ⅴ（11）"),AN246=""),AND(OR(T246="新加算Ⅴ（７）",T246="新加算Ⅴ（９）",T246="新加算Ⅴ（10）",T246="新加算Ⅴ（12）",T246="新加算Ⅴ（13）",T246="新加算Ⅴ（14）"),AO246=""),AND(OR(T246="新加算Ⅰ",T246="新加算Ⅱ",T246="新加算Ⅲ",T246="新加算Ⅴ（１）",T246="新加算Ⅴ（３）",T246="新加算Ⅴ（８）"),AP246=""),AND(OR(T246="新加算Ⅰ",T246="新加算Ⅱ",T246="新加算Ⅴ（１）",T246="新加算Ⅴ（２）",T246="新加算Ⅴ（３）",T246="新加算Ⅴ（４）",T246="新加算Ⅴ（５）",T246="新加算Ⅴ（６）",T246="新加算Ⅴ（７）",T246="新加算Ⅴ（９）",T246="新加算Ⅴ（10）",T246="新加算Ⅴ（12）"),AQ246=""),AND(OR(T246="新加算Ⅰ",T246="新加算Ⅴ（１）",T246="新加算Ⅴ（２）",T246="新加算Ⅴ（５）",T246="新加算Ⅴ（７）",T246="新加算Ⅴ（10）"),AR246="")),"！記入が必要な欄（ピンク色のセル）に空欄があります。空欄を埋めてください。",""))</f>
        <v/>
      </c>
      <c r="AT249" s="557"/>
      <c r="AU249" s="1311"/>
      <c r="AV249" s="558" t="str">
        <f>IF('別紙様式2-2（４・５月分）'!N190="","",'別紙様式2-2（４・５月分）'!N190)</f>
        <v/>
      </c>
      <c r="AW249" s="1313"/>
      <c r="AX249" s="87"/>
      <c r="AY249" s="87"/>
      <c r="AZ249" s="87"/>
      <c r="BA249" s="87"/>
      <c r="BB249" s="87"/>
      <c r="BC249" s="87"/>
      <c r="BD249" s="87"/>
      <c r="BE249" s="87"/>
      <c r="BF249" s="87"/>
      <c r="BG249" s="87"/>
      <c r="BH249" s="87"/>
      <c r="BI249" s="87"/>
      <c r="BJ249" s="87"/>
      <c r="BK249" s="453" t="str">
        <f>G246</f>
        <v/>
      </c>
    </row>
    <row r="250" spans="1:63" ht="30" customHeight="1">
      <c r="A250" s="1301">
        <v>60</v>
      </c>
      <c r="B250" s="1240" t="str">
        <f>IF(基本情報入力シート!C113="","",基本情報入力シート!C113)</f>
        <v/>
      </c>
      <c r="C250" s="1241"/>
      <c r="D250" s="1241"/>
      <c r="E250" s="1241"/>
      <c r="F250" s="1242"/>
      <c r="G250" s="1259" t="str">
        <f>IF(基本情報入力シート!M113="","",基本情報入力シート!M113)</f>
        <v/>
      </c>
      <c r="H250" s="1259" t="str">
        <f>IF(基本情報入力シート!R113="","",基本情報入力シート!R113)</f>
        <v/>
      </c>
      <c r="I250" s="1259" t="str">
        <f>IF(基本情報入力シート!W113="","",基本情報入力シート!W113)</f>
        <v/>
      </c>
      <c r="J250" s="1422" t="str">
        <f>IF(基本情報入力シート!X113="","",基本情報入力シート!X113)</f>
        <v/>
      </c>
      <c r="K250" s="1259" t="str">
        <f>IF(基本情報入力シート!Y113="","",基本情報入力シート!Y113)</f>
        <v/>
      </c>
      <c r="L250" s="1283" t="str">
        <f>IF(基本情報入力シート!AB113="","",基本情報入力シート!AB113)</f>
        <v/>
      </c>
      <c r="M250" s="553" t="str">
        <f>IF('別紙様式2-2（４・５月分）'!P191="","",'別紙様式2-2（４・５月分）'!P191)</f>
        <v/>
      </c>
      <c r="N250" s="1399" t="str">
        <f>IF(SUM('別紙様式2-2（４・５月分）'!Q191:Q193)=0,"",SUM('別紙様式2-2（４・５月分）'!Q191:Q193))</f>
        <v/>
      </c>
      <c r="O250" s="1403" t="str">
        <f>IFERROR(VLOOKUP('別紙様式2-2（４・５月分）'!AQ191,【参考】数式用!$AR$5:$AS$22,2,FALSE),"")</f>
        <v/>
      </c>
      <c r="P250" s="1404"/>
      <c r="Q250" s="1405"/>
      <c r="R250" s="1409" t="str">
        <f>IFERROR(VLOOKUP(K250,【参考】数式用!$A$5:$AB$37,MATCH(O250,【参考】数式用!$B$4:$AB$4,0)+1,0),"")</f>
        <v/>
      </c>
      <c r="S250" s="1411" t="s">
        <v>2021</v>
      </c>
      <c r="T250" s="1413"/>
      <c r="U250" s="1415" t="str">
        <f>IFERROR(VLOOKUP(K250,【参考】数式用!$A$5:$AB$37,MATCH(T250,【参考】数式用!$B$4:$AB$4,0)+1,0),"")</f>
        <v/>
      </c>
      <c r="V250" s="1417" t="s">
        <v>15</v>
      </c>
      <c r="W250" s="1355">
        <v>6</v>
      </c>
      <c r="X250" s="1357" t="s">
        <v>10</v>
      </c>
      <c r="Y250" s="1355">
        <v>6</v>
      </c>
      <c r="Z250" s="1357" t="s">
        <v>38</v>
      </c>
      <c r="AA250" s="1355">
        <v>7</v>
      </c>
      <c r="AB250" s="1357" t="s">
        <v>10</v>
      </c>
      <c r="AC250" s="1355">
        <v>3</v>
      </c>
      <c r="AD250" s="1357" t="s">
        <v>13</v>
      </c>
      <c r="AE250" s="1357" t="s">
        <v>20</v>
      </c>
      <c r="AF250" s="1357">
        <f>IF(W250&gt;=1,(AA250*12+AC250)-(W250*12+Y250)+1,"")</f>
        <v>10</v>
      </c>
      <c r="AG250" s="1359" t="s">
        <v>33</v>
      </c>
      <c r="AH250" s="1361" t="str">
        <f t="shared" ref="AH250" si="643">IFERROR(ROUNDDOWN(ROUND(L250*U250,0),0)*AF250,"")</f>
        <v/>
      </c>
      <c r="AI250" s="1363" t="str">
        <f t="shared" ref="AI250" si="644">IFERROR(ROUNDDOWN(ROUND((L250*(U250-AW250)),0),0)*AF250,"")</f>
        <v/>
      </c>
      <c r="AJ250" s="1365">
        <f>IFERROR(IF(OR(M250="",M251="",M253=""),0,ROUNDDOWN(ROUNDDOWN(ROUND(L250*VLOOKUP(K250,【参考】数式用!$A$5:$AB$37,MATCH("新加算Ⅳ",【参考】数式用!$B$4:$AB$4,0)+1,0),0),0)*AF250*0.5,0)),"")</f>
        <v>0</v>
      </c>
      <c r="AK250" s="1349"/>
      <c r="AL250" s="1353">
        <f>IFERROR(IF(OR(M253="ベア加算",M253=""),0, IF(OR(T250="新加算Ⅰ",T250="新加算Ⅱ",T250="新加算Ⅲ",T250="新加算Ⅳ"),ROUNDDOWN(ROUND(L250*VLOOKUP(K250,【参考】数式用!$A$5:$I$37,MATCH("ベア加算",【参考】数式用!$B$4:$I$4,0)+1,0),0),0)*AF250,0)),"")</f>
        <v>0</v>
      </c>
      <c r="AM250" s="1339"/>
      <c r="AN250" s="1345"/>
      <c r="AO250" s="1341"/>
      <c r="AP250" s="1341"/>
      <c r="AQ250" s="1343"/>
      <c r="AR250" s="1323"/>
      <c r="AS250" s="466" t="str">
        <f t="shared" ref="AS250" si="645">IF(AU250="","",IF(U250&lt;N250,"！加算の要件上は問題ありませんが、令和６年４・５月と比較して令和６年６月に加算率が下がる計画になっています。",""))</f>
        <v/>
      </c>
      <c r="AT250" s="557"/>
      <c r="AU250" s="1311" t="str">
        <f>IF(K250&lt;&gt;"","V列に色付け","")</f>
        <v/>
      </c>
      <c r="AV250" s="558" t="str">
        <f>IF('別紙様式2-2（４・５月分）'!N191="","",'別紙様式2-2（４・５月分）'!N191)</f>
        <v/>
      </c>
      <c r="AW250" s="1313" t="str">
        <f>IF(SUM('別紙様式2-2（４・５月分）'!O191:O193)=0,"",SUM('別紙様式2-2（４・５月分）'!O191:O193))</f>
        <v/>
      </c>
      <c r="AX250" s="1314" t="str">
        <f>IFERROR(VLOOKUP(K250,【参考】数式用!$AH$2:$AI$34,2,FALSE),"")</f>
        <v/>
      </c>
      <c r="AY250" s="1230" t="s">
        <v>1959</v>
      </c>
      <c r="AZ250" s="1230" t="s">
        <v>1960</v>
      </c>
      <c r="BA250" s="1230" t="s">
        <v>1961</v>
      </c>
      <c r="BB250" s="1230" t="s">
        <v>1962</v>
      </c>
      <c r="BC250" s="1230" t="str">
        <f>IF(AND(O250&lt;&gt;"新加算Ⅰ",O250&lt;&gt;"新加算Ⅱ",O250&lt;&gt;"新加算Ⅲ",O250&lt;&gt;"新加算Ⅳ"),O250,IF(P252&lt;&gt;"",P252,""))</f>
        <v/>
      </c>
      <c r="BD250" s="1230"/>
      <c r="BE250" s="1230" t="str">
        <f t="shared" ref="BE250" si="646">IF(AL250&lt;&gt;0,IF(AM250="○","入力済","未入力"),"")</f>
        <v/>
      </c>
      <c r="BF250" s="1230" t="str">
        <f>IF(OR(T250="新加算Ⅰ",T250="新加算Ⅱ",T250="新加算Ⅲ",T250="新加算Ⅳ",T250="新加算Ⅴ（１）",T250="新加算Ⅴ（２）",T250="新加算Ⅴ（３）",T250="新加算ⅠⅤ（４）",T250="新加算Ⅴ（５）",T250="新加算Ⅴ（６）",T250="新加算Ⅴ（８）",T250="新加算Ⅴ（11）"),IF(OR(AN250="○",AN250="令和６年度中に満たす"),"入力済","未入力"),"")</f>
        <v/>
      </c>
      <c r="BG250" s="1230" t="str">
        <f>IF(OR(T250="新加算Ⅴ（７）",T250="新加算Ⅴ（９）",T250="新加算Ⅴ（10）",T250="新加算Ⅴ（12）",T250="新加算Ⅴ（13）",T250="新加算Ⅴ（14）"),IF(OR(AO250="○",AO250="令和６年度中に満たす"),"入力済","未入力"),"")</f>
        <v/>
      </c>
      <c r="BH250" s="1331" t="str">
        <f t="shared" ref="BH250" si="647">IF(OR(T250="新加算Ⅰ",T250="新加算Ⅱ",T250="新加算Ⅲ",T250="新加算Ⅴ（１）",T250="新加算Ⅴ（３）",T250="新加算Ⅴ（８）"),IF(OR(AP250="○",AP250="令和６年度中に満たす"),"入力済","未入力"),"")</f>
        <v/>
      </c>
      <c r="BI250" s="1333" t="str">
        <f t="shared" ref="BI250" si="648">IF(OR(T250="新加算Ⅰ",T250="新加算Ⅱ",T250="新加算Ⅴ（１）",T250="新加算Ⅴ（２）",T250="新加算Ⅴ（３）",T250="新加算Ⅴ（４）",T250="新加算Ⅴ（５）",T250="新加算Ⅴ（６）",T250="新加算Ⅴ（７）",T250="新加算Ⅴ（９）",T250="新加算Ⅴ（10）",T250="新加算Ⅴ（12）"),1,"")</f>
        <v/>
      </c>
      <c r="BJ250" s="1311" t="str">
        <f>IF(OR(T250="新加算Ⅰ",T250="新加算Ⅴ（１）",T250="新加算Ⅴ（２）",T250="新加算Ⅴ（５）",T250="新加算Ⅴ（７）",T250="新加算Ⅴ（10）"),IF(AR250="","未入力","入力済"),"")</f>
        <v/>
      </c>
      <c r="BK250" s="453" t="str">
        <f>G250</f>
        <v/>
      </c>
    </row>
    <row r="251" spans="1:63" ht="15" customHeight="1">
      <c r="A251" s="1275"/>
      <c r="B251" s="1243"/>
      <c r="C251" s="1244"/>
      <c r="D251" s="1244"/>
      <c r="E251" s="1244"/>
      <c r="F251" s="1245"/>
      <c r="G251" s="1260"/>
      <c r="H251" s="1260"/>
      <c r="I251" s="1260"/>
      <c r="J251" s="1423"/>
      <c r="K251" s="1260"/>
      <c r="L251" s="1284"/>
      <c r="M251" s="1379" t="str">
        <f>IF('別紙様式2-2（４・５月分）'!P192="","",'別紙様式2-2（４・５月分）'!P192)</f>
        <v/>
      </c>
      <c r="N251" s="1400"/>
      <c r="O251" s="1406"/>
      <c r="P251" s="1407"/>
      <c r="Q251" s="1408"/>
      <c r="R251" s="1410"/>
      <c r="S251" s="1412"/>
      <c r="T251" s="1414"/>
      <c r="U251" s="1416"/>
      <c r="V251" s="1418"/>
      <c r="W251" s="1356"/>
      <c r="X251" s="1358"/>
      <c r="Y251" s="1356"/>
      <c r="Z251" s="1358"/>
      <c r="AA251" s="1356"/>
      <c r="AB251" s="1358"/>
      <c r="AC251" s="1356"/>
      <c r="AD251" s="1358"/>
      <c r="AE251" s="1358"/>
      <c r="AF251" s="1358"/>
      <c r="AG251" s="1360"/>
      <c r="AH251" s="1362"/>
      <c r="AI251" s="1364"/>
      <c r="AJ251" s="1366"/>
      <c r="AK251" s="1350"/>
      <c r="AL251" s="1354"/>
      <c r="AM251" s="1340"/>
      <c r="AN251" s="1346"/>
      <c r="AO251" s="1342"/>
      <c r="AP251" s="1342"/>
      <c r="AQ251" s="1344"/>
      <c r="AR251" s="1324"/>
      <c r="AS251" s="1310" t="str">
        <f t="shared" ref="AS251" si="649">IF(AU250="","",IF(AF250&gt;10,"！令和６年度の新加算の「算定対象月」が10か月を超えています。標準的な「算定対象月」は令和６年６月から令和７年３月です。",IF(OR(AA250&lt;&gt;7,AC250&lt;&gt;3),"！算定期間の終わりが令和７年３月になっていません。区分変更を行う場合は、別紙様式2-4に記入してください。","")))</f>
        <v/>
      </c>
      <c r="AT251" s="557"/>
      <c r="AU251" s="1311"/>
      <c r="AV251" s="1312" t="str">
        <f>IF('別紙様式2-2（４・５月分）'!N192="","",'別紙様式2-2（４・５月分）'!N192)</f>
        <v/>
      </c>
      <c r="AW251" s="1313"/>
      <c r="AX251" s="1314"/>
      <c r="AY251" s="1230"/>
      <c r="AZ251" s="1230"/>
      <c r="BA251" s="1230"/>
      <c r="BB251" s="1230"/>
      <c r="BC251" s="1230"/>
      <c r="BD251" s="1230"/>
      <c r="BE251" s="1230"/>
      <c r="BF251" s="1230"/>
      <c r="BG251" s="1230"/>
      <c r="BH251" s="1332"/>
      <c r="BI251" s="1334"/>
      <c r="BJ251" s="1311"/>
      <c r="BK251" s="453" t="str">
        <f>G250</f>
        <v/>
      </c>
    </row>
    <row r="252" spans="1:63" ht="15" customHeight="1">
      <c r="A252" s="1303"/>
      <c r="B252" s="1243"/>
      <c r="C252" s="1244"/>
      <c r="D252" s="1244"/>
      <c r="E252" s="1244"/>
      <c r="F252" s="1245"/>
      <c r="G252" s="1260"/>
      <c r="H252" s="1260"/>
      <c r="I252" s="1260"/>
      <c r="J252" s="1423"/>
      <c r="K252" s="1260"/>
      <c r="L252" s="1284"/>
      <c r="M252" s="1380"/>
      <c r="N252" s="1401"/>
      <c r="O252" s="1381" t="s">
        <v>2025</v>
      </c>
      <c r="P252" s="1383" t="str">
        <f>IFERROR(VLOOKUP('別紙様式2-2（４・５月分）'!AQ191,【参考】数式用!$AR$5:$AT$22,3,FALSE),"")</f>
        <v/>
      </c>
      <c r="Q252" s="1385" t="s">
        <v>2036</v>
      </c>
      <c r="R252" s="1387" t="str">
        <f>IFERROR(VLOOKUP(K250,【参考】数式用!$A$5:$AB$37,MATCH(P252,【参考】数式用!$B$4:$AB$4,0)+1,0),"")</f>
        <v/>
      </c>
      <c r="S252" s="1389" t="s">
        <v>161</v>
      </c>
      <c r="T252" s="1391"/>
      <c r="U252" s="1393" t="str">
        <f>IFERROR(VLOOKUP(K250,【参考】数式用!$A$5:$AB$37,MATCH(T252,【参考】数式用!$B$4:$AB$4,0)+1,0),"")</f>
        <v/>
      </c>
      <c r="V252" s="1395" t="s">
        <v>15</v>
      </c>
      <c r="W252" s="1397">
        <v>7</v>
      </c>
      <c r="X252" s="1371" t="s">
        <v>10</v>
      </c>
      <c r="Y252" s="1397">
        <v>4</v>
      </c>
      <c r="Z252" s="1371" t="s">
        <v>38</v>
      </c>
      <c r="AA252" s="1397">
        <v>8</v>
      </c>
      <c r="AB252" s="1371" t="s">
        <v>10</v>
      </c>
      <c r="AC252" s="1397">
        <v>3</v>
      </c>
      <c r="AD252" s="1371" t="s">
        <v>13</v>
      </c>
      <c r="AE252" s="1371" t="s">
        <v>20</v>
      </c>
      <c r="AF252" s="1371">
        <f>IF(W252&gt;=1,(AA252*12+AC252)-(W252*12+Y252)+1,"")</f>
        <v>12</v>
      </c>
      <c r="AG252" s="1367" t="s">
        <v>33</v>
      </c>
      <c r="AH252" s="1373" t="str">
        <f t="shared" ref="AH252" si="650">IFERROR(ROUNDDOWN(ROUND(L250*U252,0),0)*AF252,"")</f>
        <v/>
      </c>
      <c r="AI252" s="1375" t="str">
        <f t="shared" ref="AI252" si="651">IFERROR(ROUNDDOWN(ROUND((L250*(U252-AW250)),0),0)*AF252,"")</f>
        <v/>
      </c>
      <c r="AJ252" s="1377">
        <f>IFERROR(IF(OR(M250="",M251="",M253=""),0,ROUNDDOWN(ROUNDDOWN(ROUND(L250*VLOOKUP(K250,【参考】数式用!$A$5:$AB$37,MATCH("新加算Ⅳ",【参考】数式用!$B$4:$AB$4,0)+1,0),0),0)*AF252*0.5,0)),"")</f>
        <v>0</v>
      </c>
      <c r="AK252" s="1347" t="str">
        <f t="shared" ref="AK252" si="652">IF(T252&lt;&gt;"","新規に適用","")</f>
        <v/>
      </c>
      <c r="AL252" s="1351">
        <f>IFERROR(IF(OR(M253="ベア加算",M253=""),0, IF(OR(T250="新加算Ⅰ",T250="新加算Ⅱ",T250="新加算Ⅲ",T250="新加算Ⅳ"),0,ROUNDDOWN(ROUND(L250*VLOOKUP(K250,【参考】数式用!$A$5:$I$37,MATCH("ベア加算",【参考】数式用!$B$4:$I$4,0)+1,0),0),0)*AF252)),"")</f>
        <v>0</v>
      </c>
      <c r="AM252" s="1321" t="str">
        <f>IF(AND(T252&lt;&gt;"",AM250=""),"新規に適用",IF(AND(T252&lt;&gt;"",AM250&lt;&gt;""),"継続で適用",""))</f>
        <v/>
      </c>
      <c r="AN252" s="1321" t="str">
        <f>IF(AND(T252&lt;&gt;"",AN250=""),"新規に適用",IF(AND(T252&lt;&gt;"",AN250&lt;&gt;""),"継続で適用",""))</f>
        <v/>
      </c>
      <c r="AO252" s="1369"/>
      <c r="AP252" s="1321" t="str">
        <f>IF(AND(T252&lt;&gt;"",AP250=""),"新規に適用",IF(AND(T252&lt;&gt;"",AP250&lt;&gt;""),"継続で適用",""))</f>
        <v/>
      </c>
      <c r="AQ252" s="1325" t="str">
        <f t="shared" si="597"/>
        <v/>
      </c>
      <c r="AR252" s="1321" t="str">
        <f>IF(AND(T252&lt;&gt;"",AR250=""),"新規に適用",IF(AND(T252&lt;&gt;"",AR250&lt;&gt;""),"継続で適用",""))</f>
        <v/>
      </c>
      <c r="AS252" s="1310"/>
      <c r="AT252" s="557"/>
      <c r="AU252" s="1311" t="str">
        <f>IF(K250&lt;&gt;"","V列に色付け","")</f>
        <v/>
      </c>
      <c r="AV252" s="1312"/>
      <c r="AW252" s="1313"/>
      <c r="AX252" s="87"/>
      <c r="AY252" s="87"/>
      <c r="AZ252" s="87"/>
      <c r="BA252" s="87"/>
      <c r="BB252" s="87"/>
      <c r="BC252" s="87"/>
      <c r="BD252" s="87"/>
      <c r="BE252" s="87"/>
      <c r="BF252" s="87"/>
      <c r="BG252" s="87"/>
      <c r="BH252" s="87"/>
      <c r="BI252" s="87"/>
      <c r="BJ252" s="87"/>
      <c r="BK252" s="453" t="str">
        <f>G250</f>
        <v/>
      </c>
    </row>
    <row r="253" spans="1:63" ht="30" customHeight="1" thickBot="1">
      <c r="A253" s="1276"/>
      <c r="B253" s="1419"/>
      <c r="C253" s="1420"/>
      <c r="D253" s="1420"/>
      <c r="E253" s="1420"/>
      <c r="F253" s="1421"/>
      <c r="G253" s="1261"/>
      <c r="H253" s="1261"/>
      <c r="I253" s="1261"/>
      <c r="J253" s="1424"/>
      <c r="K253" s="1261"/>
      <c r="L253" s="1285"/>
      <c r="M253" s="556" t="str">
        <f>IF('別紙様式2-2（４・５月分）'!P193="","",'別紙様式2-2（４・５月分）'!P193)</f>
        <v/>
      </c>
      <c r="N253" s="1402"/>
      <c r="O253" s="1382"/>
      <c r="P253" s="1384"/>
      <c r="Q253" s="1386"/>
      <c r="R253" s="1388"/>
      <c r="S253" s="1390"/>
      <c r="T253" s="1392"/>
      <c r="U253" s="1394"/>
      <c r="V253" s="1396"/>
      <c r="W253" s="1398"/>
      <c r="X253" s="1372"/>
      <c r="Y253" s="1398"/>
      <c r="Z253" s="1372"/>
      <c r="AA253" s="1398"/>
      <c r="AB253" s="1372"/>
      <c r="AC253" s="1398"/>
      <c r="AD253" s="1372"/>
      <c r="AE253" s="1372"/>
      <c r="AF253" s="1372"/>
      <c r="AG253" s="1368"/>
      <c r="AH253" s="1374"/>
      <c r="AI253" s="1376"/>
      <c r="AJ253" s="1378"/>
      <c r="AK253" s="1348"/>
      <c r="AL253" s="1352"/>
      <c r="AM253" s="1322"/>
      <c r="AN253" s="1322"/>
      <c r="AO253" s="1370"/>
      <c r="AP253" s="1322"/>
      <c r="AQ253" s="1326"/>
      <c r="AR253" s="1322"/>
      <c r="AS253" s="491" t="str">
        <f t="shared" ref="AS253" si="653">IF(AU250="","",IF(OR(T250="",AND(M253="ベア加算なし",OR(T250="新加算Ⅰ",T250="新加算Ⅱ",T250="新加算Ⅲ",T250="新加算Ⅳ"),AM250=""),AND(OR(T250="新加算Ⅰ",T250="新加算Ⅱ",T250="新加算Ⅲ",T250="新加算Ⅳ",T250="新加算Ⅴ（１）",T250="新加算Ⅴ（２）",T250="新加算Ⅴ（３）",T250="新加算Ⅴ（４）",T250="新加算Ⅴ（５）",T250="新加算Ⅴ（６）",T250="新加算Ⅴ（８）",T250="新加算Ⅴ（11）"),AN250=""),AND(OR(T250="新加算Ⅴ（７）",T250="新加算Ⅴ（９）",T250="新加算Ⅴ（10）",T250="新加算Ⅴ（12）",T250="新加算Ⅴ（13）",T250="新加算Ⅴ（14）"),AO250=""),AND(OR(T250="新加算Ⅰ",T250="新加算Ⅱ",T250="新加算Ⅲ",T250="新加算Ⅴ（１）",T250="新加算Ⅴ（３）",T250="新加算Ⅴ（８）"),AP250=""),AND(OR(T250="新加算Ⅰ",T250="新加算Ⅱ",T250="新加算Ⅴ（１）",T250="新加算Ⅴ（２）",T250="新加算Ⅴ（３）",T250="新加算Ⅴ（４）",T250="新加算Ⅴ（５）",T250="新加算Ⅴ（６）",T250="新加算Ⅴ（７）",T250="新加算Ⅴ（９）",T250="新加算Ⅴ（10）",T250="新加算Ⅴ（12）"),AQ250=""),AND(OR(T250="新加算Ⅰ",T250="新加算Ⅴ（１）",T250="新加算Ⅴ（２）",T250="新加算Ⅴ（５）",T250="新加算Ⅴ（７）",T250="新加算Ⅴ（10）"),AR250="")),"！記入が必要な欄（ピンク色のセル）に空欄があります。空欄を埋めてください。",""))</f>
        <v/>
      </c>
      <c r="AT253" s="557"/>
      <c r="AU253" s="1311"/>
      <c r="AV253" s="558" t="str">
        <f>IF('別紙様式2-2（４・５月分）'!N193="","",'別紙様式2-2（４・５月分）'!N193)</f>
        <v/>
      </c>
      <c r="AW253" s="1313"/>
      <c r="AX253" s="87"/>
      <c r="AY253" s="87"/>
      <c r="AZ253" s="87"/>
      <c r="BA253" s="87"/>
      <c r="BB253" s="87"/>
      <c r="BC253" s="87"/>
      <c r="BD253" s="87"/>
      <c r="BE253" s="87"/>
      <c r="BF253" s="87"/>
      <c r="BG253" s="87"/>
      <c r="BH253" s="87"/>
      <c r="BI253" s="87"/>
      <c r="BJ253" s="87"/>
      <c r="BK253" s="453" t="str">
        <f>G250</f>
        <v/>
      </c>
    </row>
    <row r="254" spans="1:63" ht="30" customHeight="1">
      <c r="A254" s="1274">
        <v>61</v>
      </c>
      <c r="B254" s="1243" t="str">
        <f>IF(基本情報入力シート!C114="","",基本情報入力シート!C114)</f>
        <v/>
      </c>
      <c r="C254" s="1244"/>
      <c r="D254" s="1244"/>
      <c r="E254" s="1244"/>
      <c r="F254" s="1245"/>
      <c r="G254" s="1260" t="str">
        <f>IF(基本情報入力シート!M114="","",基本情報入力シート!M114)</f>
        <v/>
      </c>
      <c r="H254" s="1260" t="str">
        <f>IF(基本情報入力シート!R114="","",基本情報入力シート!R114)</f>
        <v/>
      </c>
      <c r="I254" s="1260" t="str">
        <f>IF(基本情報入力シート!W114="","",基本情報入力シート!W114)</f>
        <v/>
      </c>
      <c r="J254" s="1423" t="str">
        <f>IF(基本情報入力シート!X114="","",基本情報入力シート!X114)</f>
        <v/>
      </c>
      <c r="K254" s="1260" t="str">
        <f>IF(基本情報入力シート!Y114="","",基本情報入力シート!Y114)</f>
        <v/>
      </c>
      <c r="L254" s="1284" t="str">
        <f>IF(基本情報入力シート!AB114="","",基本情報入力シート!AB114)</f>
        <v/>
      </c>
      <c r="M254" s="553" t="str">
        <f>IF('別紙様式2-2（４・５月分）'!P194="","",'別紙様式2-2（４・５月分）'!P194)</f>
        <v/>
      </c>
      <c r="N254" s="1399" t="str">
        <f>IF(SUM('別紙様式2-2（４・５月分）'!Q194:Q196)=0,"",SUM('別紙様式2-2（４・５月分）'!Q194:Q196))</f>
        <v/>
      </c>
      <c r="O254" s="1403" t="str">
        <f>IFERROR(VLOOKUP('別紙様式2-2（４・５月分）'!AQ194,【参考】数式用!$AR$5:$AS$22,2,FALSE),"")</f>
        <v/>
      </c>
      <c r="P254" s="1404"/>
      <c r="Q254" s="1405"/>
      <c r="R254" s="1409" t="str">
        <f>IFERROR(VLOOKUP(K254,【参考】数式用!$A$5:$AB$37,MATCH(O254,【参考】数式用!$B$4:$AB$4,0)+1,0),"")</f>
        <v/>
      </c>
      <c r="S254" s="1411" t="s">
        <v>2021</v>
      </c>
      <c r="T254" s="1413"/>
      <c r="U254" s="1415" t="str">
        <f>IFERROR(VLOOKUP(K254,【参考】数式用!$A$5:$AB$37,MATCH(T254,【参考】数式用!$B$4:$AB$4,0)+1,0),"")</f>
        <v/>
      </c>
      <c r="V254" s="1417" t="s">
        <v>15</v>
      </c>
      <c r="W254" s="1355">
        <v>6</v>
      </c>
      <c r="X254" s="1357" t="s">
        <v>10</v>
      </c>
      <c r="Y254" s="1355">
        <v>6</v>
      </c>
      <c r="Z254" s="1357" t="s">
        <v>38</v>
      </c>
      <c r="AA254" s="1355">
        <v>7</v>
      </c>
      <c r="AB254" s="1357" t="s">
        <v>10</v>
      </c>
      <c r="AC254" s="1355">
        <v>3</v>
      </c>
      <c r="AD254" s="1357" t="s">
        <v>13</v>
      </c>
      <c r="AE254" s="1357" t="s">
        <v>20</v>
      </c>
      <c r="AF254" s="1357">
        <f>IF(W254&gt;=1,(AA254*12+AC254)-(W254*12+Y254)+1,"")</f>
        <v>10</v>
      </c>
      <c r="AG254" s="1359" t="s">
        <v>33</v>
      </c>
      <c r="AH254" s="1361" t="str">
        <f t="shared" ref="AH254" si="654">IFERROR(ROUNDDOWN(ROUND(L254*U254,0),0)*AF254,"")</f>
        <v/>
      </c>
      <c r="AI254" s="1363" t="str">
        <f t="shared" ref="AI254" si="655">IFERROR(ROUNDDOWN(ROUND((L254*(U254-AW254)),0),0)*AF254,"")</f>
        <v/>
      </c>
      <c r="AJ254" s="1365">
        <f>IFERROR(IF(OR(M254="",M255="",M257=""),0,ROUNDDOWN(ROUNDDOWN(ROUND(L254*VLOOKUP(K254,【参考】数式用!$A$5:$AB$37,MATCH("新加算Ⅳ",【参考】数式用!$B$4:$AB$4,0)+1,0),0),0)*AF254*0.5,0)),"")</f>
        <v>0</v>
      </c>
      <c r="AK254" s="1349"/>
      <c r="AL254" s="1353">
        <f>IFERROR(IF(OR(M257="ベア加算",M257=""),0, IF(OR(T254="新加算Ⅰ",T254="新加算Ⅱ",T254="新加算Ⅲ",T254="新加算Ⅳ"),ROUNDDOWN(ROUND(L254*VLOOKUP(K254,【参考】数式用!$A$5:$I$37,MATCH("ベア加算",【参考】数式用!$B$4:$I$4,0)+1,0),0),0)*AF254,0)),"")</f>
        <v>0</v>
      </c>
      <c r="AM254" s="1339"/>
      <c r="AN254" s="1345"/>
      <c r="AO254" s="1341"/>
      <c r="AP254" s="1341"/>
      <c r="AQ254" s="1343"/>
      <c r="AR254" s="1323"/>
      <c r="AS254" s="466" t="str">
        <f t="shared" ref="AS254" si="656">IF(AU254="","",IF(U254&lt;N254,"！加算の要件上は問題ありませんが、令和６年４・５月と比較して令和６年６月に加算率が下がる計画になっています。",""))</f>
        <v/>
      </c>
      <c r="AT254" s="557"/>
      <c r="AU254" s="1311" t="str">
        <f>IF(K254&lt;&gt;"","V列に色付け","")</f>
        <v/>
      </c>
      <c r="AV254" s="558" t="str">
        <f>IF('別紙様式2-2（４・５月分）'!N194="","",'別紙様式2-2（４・５月分）'!N194)</f>
        <v/>
      </c>
      <c r="AW254" s="1313" t="str">
        <f>IF(SUM('別紙様式2-2（４・５月分）'!O194:O196)=0,"",SUM('別紙様式2-2（４・５月分）'!O194:O196))</f>
        <v/>
      </c>
      <c r="AX254" s="1314" t="str">
        <f>IFERROR(VLOOKUP(K254,【参考】数式用!$AH$2:$AI$34,2,FALSE),"")</f>
        <v/>
      </c>
      <c r="AY254" s="1230" t="s">
        <v>1959</v>
      </c>
      <c r="AZ254" s="1230" t="s">
        <v>1960</v>
      </c>
      <c r="BA254" s="1230" t="s">
        <v>1961</v>
      </c>
      <c r="BB254" s="1230" t="s">
        <v>1962</v>
      </c>
      <c r="BC254" s="1230" t="str">
        <f>IF(AND(O254&lt;&gt;"新加算Ⅰ",O254&lt;&gt;"新加算Ⅱ",O254&lt;&gt;"新加算Ⅲ",O254&lt;&gt;"新加算Ⅳ"),O254,IF(P256&lt;&gt;"",P256,""))</f>
        <v/>
      </c>
      <c r="BD254" s="1230"/>
      <c r="BE254" s="1230" t="str">
        <f t="shared" ref="BE254" si="657">IF(AL254&lt;&gt;0,IF(AM254="○","入力済","未入力"),"")</f>
        <v/>
      </c>
      <c r="BF254" s="1230" t="str">
        <f>IF(OR(T254="新加算Ⅰ",T254="新加算Ⅱ",T254="新加算Ⅲ",T254="新加算Ⅳ",T254="新加算Ⅴ（１）",T254="新加算Ⅴ（２）",T254="新加算Ⅴ（３）",T254="新加算ⅠⅤ（４）",T254="新加算Ⅴ（５）",T254="新加算Ⅴ（６）",T254="新加算Ⅴ（８）",T254="新加算Ⅴ（11）"),IF(OR(AN254="○",AN254="令和６年度中に満たす"),"入力済","未入力"),"")</f>
        <v/>
      </c>
      <c r="BG254" s="1230" t="str">
        <f>IF(OR(T254="新加算Ⅴ（７）",T254="新加算Ⅴ（９）",T254="新加算Ⅴ（10）",T254="新加算Ⅴ（12）",T254="新加算Ⅴ（13）",T254="新加算Ⅴ（14）"),IF(OR(AO254="○",AO254="令和６年度中に満たす"),"入力済","未入力"),"")</f>
        <v/>
      </c>
      <c r="BH254" s="1331" t="str">
        <f t="shared" ref="BH254" si="658">IF(OR(T254="新加算Ⅰ",T254="新加算Ⅱ",T254="新加算Ⅲ",T254="新加算Ⅴ（１）",T254="新加算Ⅴ（３）",T254="新加算Ⅴ（８）"),IF(OR(AP254="○",AP254="令和６年度中に満たす"),"入力済","未入力"),"")</f>
        <v/>
      </c>
      <c r="BI254" s="1333" t="str">
        <f t="shared" ref="BI254" si="659">IF(OR(T254="新加算Ⅰ",T254="新加算Ⅱ",T254="新加算Ⅴ（１）",T254="新加算Ⅴ（２）",T254="新加算Ⅴ（３）",T254="新加算Ⅴ（４）",T254="新加算Ⅴ（５）",T254="新加算Ⅴ（６）",T254="新加算Ⅴ（７）",T254="新加算Ⅴ（９）",T254="新加算Ⅴ（10）",T254="新加算Ⅴ（12）"),1,"")</f>
        <v/>
      </c>
      <c r="BJ254" s="1311" t="str">
        <f>IF(OR(T254="新加算Ⅰ",T254="新加算Ⅴ（１）",T254="新加算Ⅴ（２）",T254="新加算Ⅴ（５）",T254="新加算Ⅴ（７）",T254="新加算Ⅴ（10）"),IF(AR254="","未入力","入力済"),"")</f>
        <v/>
      </c>
      <c r="BK254" s="453" t="str">
        <f>G254</f>
        <v/>
      </c>
    </row>
    <row r="255" spans="1:63" ht="15" customHeight="1">
      <c r="A255" s="1275"/>
      <c r="B255" s="1243"/>
      <c r="C255" s="1244"/>
      <c r="D255" s="1244"/>
      <c r="E255" s="1244"/>
      <c r="F255" s="1245"/>
      <c r="G255" s="1260"/>
      <c r="H255" s="1260"/>
      <c r="I255" s="1260"/>
      <c r="J255" s="1423"/>
      <c r="K255" s="1260"/>
      <c r="L255" s="1284"/>
      <c r="M255" s="1379" t="str">
        <f>IF('別紙様式2-2（４・５月分）'!P195="","",'別紙様式2-2（４・５月分）'!P195)</f>
        <v/>
      </c>
      <c r="N255" s="1400"/>
      <c r="O255" s="1406"/>
      <c r="P255" s="1407"/>
      <c r="Q255" s="1408"/>
      <c r="R255" s="1410"/>
      <c r="S255" s="1412"/>
      <c r="T255" s="1414"/>
      <c r="U255" s="1416"/>
      <c r="V255" s="1418"/>
      <c r="W255" s="1356"/>
      <c r="X255" s="1358"/>
      <c r="Y255" s="1356"/>
      <c r="Z255" s="1358"/>
      <c r="AA255" s="1356"/>
      <c r="AB255" s="1358"/>
      <c r="AC255" s="1356"/>
      <c r="AD255" s="1358"/>
      <c r="AE255" s="1358"/>
      <c r="AF255" s="1358"/>
      <c r="AG255" s="1360"/>
      <c r="AH255" s="1362"/>
      <c r="AI255" s="1364"/>
      <c r="AJ255" s="1366"/>
      <c r="AK255" s="1350"/>
      <c r="AL255" s="1354"/>
      <c r="AM255" s="1340"/>
      <c r="AN255" s="1346"/>
      <c r="AO255" s="1342"/>
      <c r="AP255" s="1342"/>
      <c r="AQ255" s="1344"/>
      <c r="AR255" s="1324"/>
      <c r="AS255" s="1310" t="str">
        <f t="shared" ref="AS255" si="660">IF(AU254="","",IF(AF254&gt;10,"！令和６年度の新加算の「算定対象月」が10か月を超えています。標準的な「算定対象月」は令和６年６月から令和７年３月です。",IF(OR(AA254&lt;&gt;7,AC254&lt;&gt;3),"！算定期間の終わりが令和７年３月になっていません。区分変更を行う場合は、別紙様式2-4に記入してください。","")))</f>
        <v/>
      </c>
      <c r="AT255" s="557"/>
      <c r="AU255" s="1311"/>
      <c r="AV255" s="1312" t="str">
        <f>IF('別紙様式2-2（４・５月分）'!N195="","",'別紙様式2-2（４・５月分）'!N195)</f>
        <v/>
      </c>
      <c r="AW255" s="1313"/>
      <c r="AX255" s="1314"/>
      <c r="AY255" s="1230"/>
      <c r="AZ255" s="1230"/>
      <c r="BA255" s="1230"/>
      <c r="BB255" s="1230"/>
      <c r="BC255" s="1230"/>
      <c r="BD255" s="1230"/>
      <c r="BE255" s="1230"/>
      <c r="BF255" s="1230"/>
      <c r="BG255" s="1230"/>
      <c r="BH255" s="1332"/>
      <c r="BI255" s="1334"/>
      <c r="BJ255" s="1311"/>
      <c r="BK255" s="453" t="str">
        <f>G254</f>
        <v/>
      </c>
    </row>
    <row r="256" spans="1:63" ht="15" customHeight="1">
      <c r="A256" s="1303"/>
      <c r="B256" s="1243"/>
      <c r="C256" s="1244"/>
      <c r="D256" s="1244"/>
      <c r="E256" s="1244"/>
      <c r="F256" s="1245"/>
      <c r="G256" s="1260"/>
      <c r="H256" s="1260"/>
      <c r="I256" s="1260"/>
      <c r="J256" s="1423"/>
      <c r="K256" s="1260"/>
      <c r="L256" s="1284"/>
      <c r="M256" s="1380"/>
      <c r="N256" s="1401"/>
      <c r="O256" s="1381" t="s">
        <v>2025</v>
      </c>
      <c r="P256" s="1383" t="str">
        <f>IFERROR(VLOOKUP('別紙様式2-2（４・５月分）'!AQ194,【参考】数式用!$AR$5:$AT$22,3,FALSE),"")</f>
        <v/>
      </c>
      <c r="Q256" s="1385" t="s">
        <v>2036</v>
      </c>
      <c r="R256" s="1387" t="str">
        <f>IFERROR(VLOOKUP(K254,【参考】数式用!$A$5:$AB$37,MATCH(P256,【参考】数式用!$B$4:$AB$4,0)+1,0),"")</f>
        <v/>
      </c>
      <c r="S256" s="1389" t="s">
        <v>161</v>
      </c>
      <c r="T256" s="1391"/>
      <c r="U256" s="1393" t="str">
        <f>IFERROR(VLOOKUP(K254,【参考】数式用!$A$5:$AB$37,MATCH(T256,【参考】数式用!$B$4:$AB$4,0)+1,0),"")</f>
        <v/>
      </c>
      <c r="V256" s="1395" t="s">
        <v>15</v>
      </c>
      <c r="W256" s="1397">
        <v>7</v>
      </c>
      <c r="X256" s="1371" t="s">
        <v>10</v>
      </c>
      <c r="Y256" s="1397">
        <v>4</v>
      </c>
      <c r="Z256" s="1371" t="s">
        <v>38</v>
      </c>
      <c r="AA256" s="1397">
        <v>8</v>
      </c>
      <c r="AB256" s="1371" t="s">
        <v>10</v>
      </c>
      <c r="AC256" s="1397">
        <v>3</v>
      </c>
      <c r="AD256" s="1371" t="s">
        <v>13</v>
      </c>
      <c r="AE256" s="1371" t="s">
        <v>20</v>
      </c>
      <c r="AF256" s="1371">
        <f>IF(W256&gt;=1,(AA256*12+AC256)-(W256*12+Y256)+1,"")</f>
        <v>12</v>
      </c>
      <c r="AG256" s="1367" t="s">
        <v>33</v>
      </c>
      <c r="AH256" s="1373" t="str">
        <f t="shared" ref="AH256" si="661">IFERROR(ROUNDDOWN(ROUND(L254*U256,0),0)*AF256,"")</f>
        <v/>
      </c>
      <c r="AI256" s="1375" t="str">
        <f t="shared" ref="AI256" si="662">IFERROR(ROUNDDOWN(ROUND((L254*(U256-AW254)),0),0)*AF256,"")</f>
        <v/>
      </c>
      <c r="AJ256" s="1377">
        <f>IFERROR(IF(OR(M254="",M255="",M257=""),0,ROUNDDOWN(ROUNDDOWN(ROUND(L254*VLOOKUP(K254,【参考】数式用!$A$5:$AB$37,MATCH("新加算Ⅳ",【参考】数式用!$B$4:$AB$4,0)+1,0),0),0)*AF256*0.5,0)),"")</f>
        <v>0</v>
      </c>
      <c r="AK256" s="1347" t="str">
        <f t="shared" ref="AK256" si="663">IF(T256&lt;&gt;"","新規に適用","")</f>
        <v/>
      </c>
      <c r="AL256" s="1351">
        <f>IFERROR(IF(OR(M257="ベア加算",M257=""),0, IF(OR(T254="新加算Ⅰ",T254="新加算Ⅱ",T254="新加算Ⅲ",T254="新加算Ⅳ"),0,ROUNDDOWN(ROUND(L254*VLOOKUP(K254,【参考】数式用!$A$5:$I$37,MATCH("ベア加算",【参考】数式用!$B$4:$I$4,0)+1,0),0),0)*AF256)),"")</f>
        <v>0</v>
      </c>
      <c r="AM256" s="1321" t="str">
        <f>IF(AND(T256&lt;&gt;"",AM254=""),"新規に適用",IF(AND(T256&lt;&gt;"",AM254&lt;&gt;""),"継続で適用",""))</f>
        <v/>
      </c>
      <c r="AN256" s="1321" t="str">
        <f>IF(AND(T256&lt;&gt;"",AN254=""),"新規に適用",IF(AND(T256&lt;&gt;"",AN254&lt;&gt;""),"継続で適用",""))</f>
        <v/>
      </c>
      <c r="AO256" s="1369"/>
      <c r="AP256" s="1321" t="str">
        <f>IF(AND(T256&lt;&gt;"",AP254=""),"新規に適用",IF(AND(T256&lt;&gt;"",AP254&lt;&gt;""),"継続で適用",""))</f>
        <v/>
      </c>
      <c r="AQ256" s="1325" t="str">
        <f t="shared" si="597"/>
        <v/>
      </c>
      <c r="AR256" s="1321" t="str">
        <f>IF(AND(T256&lt;&gt;"",AR254=""),"新規に適用",IF(AND(T256&lt;&gt;"",AR254&lt;&gt;""),"継続で適用",""))</f>
        <v/>
      </c>
      <c r="AS256" s="1310"/>
      <c r="AT256" s="557"/>
      <c r="AU256" s="1311" t="str">
        <f>IF(K254&lt;&gt;"","V列に色付け","")</f>
        <v/>
      </c>
      <c r="AV256" s="1312"/>
      <c r="AW256" s="1313"/>
      <c r="AX256" s="87"/>
      <c r="AY256" s="87"/>
      <c r="AZ256" s="87"/>
      <c r="BA256" s="87"/>
      <c r="BB256" s="87"/>
      <c r="BC256" s="87"/>
      <c r="BD256" s="87"/>
      <c r="BE256" s="87"/>
      <c r="BF256" s="87"/>
      <c r="BG256" s="87"/>
      <c r="BH256" s="87"/>
      <c r="BI256" s="87"/>
      <c r="BJ256" s="87"/>
      <c r="BK256" s="453" t="str">
        <f>G254</f>
        <v/>
      </c>
    </row>
    <row r="257" spans="1:63" ht="30" customHeight="1" thickBot="1">
      <c r="A257" s="1276"/>
      <c r="B257" s="1419"/>
      <c r="C257" s="1420"/>
      <c r="D257" s="1420"/>
      <c r="E257" s="1420"/>
      <c r="F257" s="1421"/>
      <c r="G257" s="1261"/>
      <c r="H257" s="1261"/>
      <c r="I257" s="1261"/>
      <c r="J257" s="1424"/>
      <c r="K257" s="1261"/>
      <c r="L257" s="1285"/>
      <c r="M257" s="556" t="str">
        <f>IF('別紙様式2-2（４・５月分）'!P196="","",'別紙様式2-2（４・５月分）'!P196)</f>
        <v/>
      </c>
      <c r="N257" s="1402"/>
      <c r="O257" s="1382"/>
      <c r="P257" s="1384"/>
      <c r="Q257" s="1386"/>
      <c r="R257" s="1388"/>
      <c r="S257" s="1390"/>
      <c r="T257" s="1392"/>
      <c r="U257" s="1394"/>
      <c r="V257" s="1396"/>
      <c r="W257" s="1398"/>
      <c r="X257" s="1372"/>
      <c r="Y257" s="1398"/>
      <c r="Z257" s="1372"/>
      <c r="AA257" s="1398"/>
      <c r="AB257" s="1372"/>
      <c r="AC257" s="1398"/>
      <c r="AD257" s="1372"/>
      <c r="AE257" s="1372"/>
      <c r="AF257" s="1372"/>
      <c r="AG257" s="1368"/>
      <c r="AH257" s="1374"/>
      <c r="AI257" s="1376"/>
      <c r="AJ257" s="1378"/>
      <c r="AK257" s="1348"/>
      <c r="AL257" s="1352"/>
      <c r="AM257" s="1322"/>
      <c r="AN257" s="1322"/>
      <c r="AO257" s="1370"/>
      <c r="AP257" s="1322"/>
      <c r="AQ257" s="1326"/>
      <c r="AR257" s="1322"/>
      <c r="AS257" s="491" t="str">
        <f t="shared" ref="AS257" si="664">IF(AU254="","",IF(OR(T254="",AND(M257="ベア加算なし",OR(T254="新加算Ⅰ",T254="新加算Ⅱ",T254="新加算Ⅲ",T254="新加算Ⅳ"),AM254=""),AND(OR(T254="新加算Ⅰ",T254="新加算Ⅱ",T254="新加算Ⅲ",T254="新加算Ⅳ",T254="新加算Ⅴ（１）",T254="新加算Ⅴ（２）",T254="新加算Ⅴ（３）",T254="新加算Ⅴ（４）",T254="新加算Ⅴ（５）",T254="新加算Ⅴ（６）",T254="新加算Ⅴ（８）",T254="新加算Ⅴ（11）"),AN254=""),AND(OR(T254="新加算Ⅴ（７）",T254="新加算Ⅴ（９）",T254="新加算Ⅴ（10）",T254="新加算Ⅴ（12）",T254="新加算Ⅴ（13）",T254="新加算Ⅴ（14）"),AO254=""),AND(OR(T254="新加算Ⅰ",T254="新加算Ⅱ",T254="新加算Ⅲ",T254="新加算Ⅴ（１）",T254="新加算Ⅴ（３）",T254="新加算Ⅴ（８）"),AP254=""),AND(OR(T254="新加算Ⅰ",T254="新加算Ⅱ",T254="新加算Ⅴ（１）",T254="新加算Ⅴ（２）",T254="新加算Ⅴ（３）",T254="新加算Ⅴ（４）",T254="新加算Ⅴ（５）",T254="新加算Ⅴ（６）",T254="新加算Ⅴ（７）",T254="新加算Ⅴ（９）",T254="新加算Ⅴ（10）",T254="新加算Ⅴ（12）"),AQ254=""),AND(OR(T254="新加算Ⅰ",T254="新加算Ⅴ（１）",T254="新加算Ⅴ（２）",T254="新加算Ⅴ（５）",T254="新加算Ⅴ（７）",T254="新加算Ⅴ（10）"),AR254="")),"！記入が必要な欄（ピンク色のセル）に空欄があります。空欄を埋めてください。",""))</f>
        <v/>
      </c>
      <c r="AT257" s="557"/>
      <c r="AU257" s="1311"/>
      <c r="AV257" s="558" t="str">
        <f>IF('別紙様式2-2（４・５月分）'!N196="","",'別紙様式2-2（４・５月分）'!N196)</f>
        <v/>
      </c>
      <c r="AW257" s="1313"/>
      <c r="AX257" s="87"/>
      <c r="AY257" s="87"/>
      <c r="AZ257" s="87"/>
      <c r="BA257" s="87"/>
      <c r="BB257" s="87"/>
      <c r="BC257" s="87"/>
      <c r="BD257" s="87"/>
      <c r="BE257" s="87"/>
      <c r="BF257" s="87"/>
      <c r="BG257" s="87"/>
      <c r="BH257" s="87"/>
      <c r="BI257" s="87"/>
      <c r="BJ257" s="87"/>
      <c r="BK257" s="453" t="str">
        <f>G254</f>
        <v/>
      </c>
    </row>
    <row r="258" spans="1:63" ht="30" customHeight="1">
      <c r="A258" s="1301">
        <v>62</v>
      </c>
      <c r="B258" s="1240" t="str">
        <f>IF(基本情報入力シート!C115="","",基本情報入力シート!C115)</f>
        <v/>
      </c>
      <c r="C258" s="1241"/>
      <c r="D258" s="1241"/>
      <c r="E258" s="1241"/>
      <c r="F258" s="1242"/>
      <c r="G258" s="1259" t="str">
        <f>IF(基本情報入力シート!M115="","",基本情報入力シート!M115)</f>
        <v/>
      </c>
      <c r="H258" s="1259" t="str">
        <f>IF(基本情報入力シート!R115="","",基本情報入力シート!R115)</f>
        <v/>
      </c>
      <c r="I258" s="1259" t="str">
        <f>IF(基本情報入力シート!W115="","",基本情報入力シート!W115)</f>
        <v/>
      </c>
      <c r="J258" s="1422" t="str">
        <f>IF(基本情報入力シート!X115="","",基本情報入力シート!X115)</f>
        <v/>
      </c>
      <c r="K258" s="1259" t="str">
        <f>IF(基本情報入力シート!Y115="","",基本情報入力シート!Y115)</f>
        <v/>
      </c>
      <c r="L258" s="1283" t="str">
        <f>IF(基本情報入力シート!AB115="","",基本情報入力シート!AB115)</f>
        <v/>
      </c>
      <c r="M258" s="553" t="str">
        <f>IF('別紙様式2-2（４・５月分）'!P197="","",'別紙様式2-2（４・５月分）'!P197)</f>
        <v/>
      </c>
      <c r="N258" s="1399" t="str">
        <f>IF(SUM('別紙様式2-2（４・５月分）'!Q197:Q199)=0,"",SUM('別紙様式2-2（４・５月分）'!Q197:Q199))</f>
        <v/>
      </c>
      <c r="O258" s="1403" t="str">
        <f>IFERROR(VLOOKUP('別紙様式2-2（４・５月分）'!AQ197,【参考】数式用!$AR$5:$AS$22,2,FALSE),"")</f>
        <v/>
      </c>
      <c r="P258" s="1404"/>
      <c r="Q258" s="1405"/>
      <c r="R258" s="1409" t="str">
        <f>IFERROR(VLOOKUP(K258,【参考】数式用!$A$5:$AB$37,MATCH(O258,【参考】数式用!$B$4:$AB$4,0)+1,0),"")</f>
        <v/>
      </c>
      <c r="S258" s="1411" t="s">
        <v>2021</v>
      </c>
      <c r="T258" s="1413"/>
      <c r="U258" s="1415" t="str">
        <f>IFERROR(VLOOKUP(K258,【参考】数式用!$A$5:$AB$37,MATCH(T258,【参考】数式用!$B$4:$AB$4,0)+1,0),"")</f>
        <v/>
      </c>
      <c r="V258" s="1417" t="s">
        <v>15</v>
      </c>
      <c r="W258" s="1355">
        <v>6</v>
      </c>
      <c r="X258" s="1357" t="s">
        <v>10</v>
      </c>
      <c r="Y258" s="1355">
        <v>6</v>
      </c>
      <c r="Z258" s="1357" t="s">
        <v>38</v>
      </c>
      <c r="AA258" s="1355">
        <v>7</v>
      </c>
      <c r="AB258" s="1357" t="s">
        <v>10</v>
      </c>
      <c r="AC258" s="1355">
        <v>3</v>
      </c>
      <c r="AD258" s="1357" t="s">
        <v>13</v>
      </c>
      <c r="AE258" s="1357" t="s">
        <v>20</v>
      </c>
      <c r="AF258" s="1357">
        <f>IF(W258&gt;=1,(AA258*12+AC258)-(W258*12+Y258)+1,"")</f>
        <v>10</v>
      </c>
      <c r="AG258" s="1359" t="s">
        <v>33</v>
      </c>
      <c r="AH258" s="1361" t="str">
        <f t="shared" ref="AH258" si="665">IFERROR(ROUNDDOWN(ROUND(L258*U258,0),0)*AF258,"")</f>
        <v/>
      </c>
      <c r="AI258" s="1363" t="str">
        <f t="shared" ref="AI258" si="666">IFERROR(ROUNDDOWN(ROUND((L258*(U258-AW258)),0),0)*AF258,"")</f>
        <v/>
      </c>
      <c r="AJ258" s="1365">
        <f>IFERROR(IF(OR(M258="",M259="",M261=""),0,ROUNDDOWN(ROUNDDOWN(ROUND(L258*VLOOKUP(K258,【参考】数式用!$A$5:$AB$37,MATCH("新加算Ⅳ",【参考】数式用!$B$4:$AB$4,0)+1,0),0),0)*AF258*0.5,0)),"")</f>
        <v>0</v>
      </c>
      <c r="AK258" s="1349"/>
      <c r="AL258" s="1353">
        <f>IFERROR(IF(OR(M261="ベア加算",M261=""),0, IF(OR(T258="新加算Ⅰ",T258="新加算Ⅱ",T258="新加算Ⅲ",T258="新加算Ⅳ"),ROUNDDOWN(ROUND(L258*VLOOKUP(K258,【参考】数式用!$A$5:$I$37,MATCH("ベア加算",【参考】数式用!$B$4:$I$4,0)+1,0),0),0)*AF258,0)),"")</f>
        <v>0</v>
      </c>
      <c r="AM258" s="1339"/>
      <c r="AN258" s="1345"/>
      <c r="AO258" s="1341"/>
      <c r="AP258" s="1341"/>
      <c r="AQ258" s="1343"/>
      <c r="AR258" s="1323"/>
      <c r="AS258" s="466" t="str">
        <f t="shared" ref="AS258" si="667">IF(AU258="","",IF(U258&lt;N258,"！加算の要件上は問題ありませんが、令和６年４・５月と比較して令和６年６月に加算率が下がる計画になっています。",""))</f>
        <v/>
      </c>
      <c r="AT258" s="557"/>
      <c r="AU258" s="1311" t="str">
        <f>IF(K258&lt;&gt;"","V列に色付け","")</f>
        <v/>
      </c>
      <c r="AV258" s="558" t="str">
        <f>IF('別紙様式2-2（４・５月分）'!N197="","",'別紙様式2-2（４・５月分）'!N197)</f>
        <v/>
      </c>
      <c r="AW258" s="1313" t="str">
        <f>IF(SUM('別紙様式2-2（４・５月分）'!O197:O199)=0,"",SUM('別紙様式2-2（４・５月分）'!O197:O199))</f>
        <v/>
      </c>
      <c r="AX258" s="1314" t="str">
        <f>IFERROR(VLOOKUP(K258,【参考】数式用!$AH$2:$AI$34,2,FALSE),"")</f>
        <v/>
      </c>
      <c r="AY258" s="1230" t="s">
        <v>1959</v>
      </c>
      <c r="AZ258" s="1230" t="s">
        <v>1960</v>
      </c>
      <c r="BA258" s="1230" t="s">
        <v>1961</v>
      </c>
      <c r="BB258" s="1230" t="s">
        <v>1962</v>
      </c>
      <c r="BC258" s="1230" t="str">
        <f>IF(AND(O258&lt;&gt;"新加算Ⅰ",O258&lt;&gt;"新加算Ⅱ",O258&lt;&gt;"新加算Ⅲ",O258&lt;&gt;"新加算Ⅳ"),O258,IF(P260&lt;&gt;"",P260,""))</f>
        <v/>
      </c>
      <c r="BD258" s="1230"/>
      <c r="BE258" s="1230" t="str">
        <f t="shared" ref="BE258" si="668">IF(AL258&lt;&gt;0,IF(AM258="○","入力済","未入力"),"")</f>
        <v/>
      </c>
      <c r="BF258" s="1230" t="str">
        <f>IF(OR(T258="新加算Ⅰ",T258="新加算Ⅱ",T258="新加算Ⅲ",T258="新加算Ⅳ",T258="新加算Ⅴ（１）",T258="新加算Ⅴ（２）",T258="新加算Ⅴ（３）",T258="新加算ⅠⅤ（４）",T258="新加算Ⅴ（５）",T258="新加算Ⅴ（６）",T258="新加算Ⅴ（８）",T258="新加算Ⅴ（11）"),IF(OR(AN258="○",AN258="令和６年度中に満たす"),"入力済","未入力"),"")</f>
        <v/>
      </c>
      <c r="BG258" s="1230" t="str">
        <f>IF(OR(T258="新加算Ⅴ（７）",T258="新加算Ⅴ（９）",T258="新加算Ⅴ（10）",T258="新加算Ⅴ（12）",T258="新加算Ⅴ（13）",T258="新加算Ⅴ（14）"),IF(OR(AO258="○",AO258="令和６年度中に満たす"),"入力済","未入力"),"")</f>
        <v/>
      </c>
      <c r="BH258" s="1331" t="str">
        <f t="shared" ref="BH258" si="669">IF(OR(T258="新加算Ⅰ",T258="新加算Ⅱ",T258="新加算Ⅲ",T258="新加算Ⅴ（１）",T258="新加算Ⅴ（３）",T258="新加算Ⅴ（８）"),IF(OR(AP258="○",AP258="令和６年度中に満たす"),"入力済","未入力"),"")</f>
        <v/>
      </c>
      <c r="BI258" s="1333" t="str">
        <f t="shared" ref="BI258" si="670">IF(OR(T258="新加算Ⅰ",T258="新加算Ⅱ",T258="新加算Ⅴ（１）",T258="新加算Ⅴ（２）",T258="新加算Ⅴ（３）",T258="新加算Ⅴ（４）",T258="新加算Ⅴ（５）",T258="新加算Ⅴ（６）",T258="新加算Ⅴ（７）",T258="新加算Ⅴ（９）",T258="新加算Ⅴ（10）",T258="新加算Ⅴ（12）"),1,"")</f>
        <v/>
      </c>
      <c r="BJ258" s="1311" t="str">
        <f>IF(OR(T258="新加算Ⅰ",T258="新加算Ⅴ（１）",T258="新加算Ⅴ（２）",T258="新加算Ⅴ（５）",T258="新加算Ⅴ（７）",T258="新加算Ⅴ（10）"),IF(AR258="","未入力","入力済"),"")</f>
        <v/>
      </c>
      <c r="BK258" s="453" t="str">
        <f>G258</f>
        <v/>
      </c>
    </row>
    <row r="259" spans="1:63" ht="15" customHeight="1">
      <c r="A259" s="1275"/>
      <c r="B259" s="1243"/>
      <c r="C259" s="1244"/>
      <c r="D259" s="1244"/>
      <c r="E259" s="1244"/>
      <c r="F259" s="1245"/>
      <c r="G259" s="1260"/>
      <c r="H259" s="1260"/>
      <c r="I259" s="1260"/>
      <c r="J259" s="1423"/>
      <c r="K259" s="1260"/>
      <c r="L259" s="1284"/>
      <c r="M259" s="1379" t="str">
        <f>IF('別紙様式2-2（４・５月分）'!P198="","",'別紙様式2-2（４・５月分）'!P198)</f>
        <v/>
      </c>
      <c r="N259" s="1400"/>
      <c r="O259" s="1406"/>
      <c r="P259" s="1407"/>
      <c r="Q259" s="1408"/>
      <c r="R259" s="1410"/>
      <c r="S259" s="1412"/>
      <c r="T259" s="1414"/>
      <c r="U259" s="1416"/>
      <c r="V259" s="1418"/>
      <c r="W259" s="1356"/>
      <c r="X259" s="1358"/>
      <c r="Y259" s="1356"/>
      <c r="Z259" s="1358"/>
      <c r="AA259" s="1356"/>
      <c r="AB259" s="1358"/>
      <c r="AC259" s="1356"/>
      <c r="AD259" s="1358"/>
      <c r="AE259" s="1358"/>
      <c r="AF259" s="1358"/>
      <c r="AG259" s="1360"/>
      <c r="AH259" s="1362"/>
      <c r="AI259" s="1364"/>
      <c r="AJ259" s="1366"/>
      <c r="AK259" s="1350"/>
      <c r="AL259" s="1354"/>
      <c r="AM259" s="1340"/>
      <c r="AN259" s="1346"/>
      <c r="AO259" s="1342"/>
      <c r="AP259" s="1342"/>
      <c r="AQ259" s="1344"/>
      <c r="AR259" s="1324"/>
      <c r="AS259" s="1310" t="str">
        <f t="shared" ref="AS259" si="671">IF(AU258="","",IF(AF258&gt;10,"！令和６年度の新加算の「算定対象月」が10か月を超えています。標準的な「算定対象月」は令和６年６月から令和７年３月です。",IF(OR(AA258&lt;&gt;7,AC258&lt;&gt;3),"！算定期間の終わりが令和７年３月になっていません。区分変更を行う場合は、別紙様式2-4に記入してください。","")))</f>
        <v/>
      </c>
      <c r="AT259" s="557"/>
      <c r="AU259" s="1311"/>
      <c r="AV259" s="1312" t="str">
        <f>IF('別紙様式2-2（４・５月分）'!N198="","",'別紙様式2-2（４・５月分）'!N198)</f>
        <v/>
      </c>
      <c r="AW259" s="1313"/>
      <c r="AX259" s="1314"/>
      <c r="AY259" s="1230"/>
      <c r="AZ259" s="1230"/>
      <c r="BA259" s="1230"/>
      <c r="BB259" s="1230"/>
      <c r="BC259" s="1230"/>
      <c r="BD259" s="1230"/>
      <c r="BE259" s="1230"/>
      <c r="BF259" s="1230"/>
      <c r="BG259" s="1230"/>
      <c r="BH259" s="1332"/>
      <c r="BI259" s="1334"/>
      <c r="BJ259" s="1311"/>
      <c r="BK259" s="453" t="str">
        <f>G258</f>
        <v/>
      </c>
    </row>
    <row r="260" spans="1:63" ht="15" customHeight="1">
      <c r="A260" s="1303"/>
      <c r="B260" s="1243"/>
      <c r="C260" s="1244"/>
      <c r="D260" s="1244"/>
      <c r="E260" s="1244"/>
      <c r="F260" s="1245"/>
      <c r="G260" s="1260"/>
      <c r="H260" s="1260"/>
      <c r="I260" s="1260"/>
      <c r="J260" s="1423"/>
      <c r="K260" s="1260"/>
      <c r="L260" s="1284"/>
      <c r="M260" s="1380"/>
      <c r="N260" s="1401"/>
      <c r="O260" s="1381" t="s">
        <v>2025</v>
      </c>
      <c r="P260" s="1383" t="str">
        <f>IFERROR(VLOOKUP('別紙様式2-2（４・５月分）'!AQ197,【参考】数式用!$AR$5:$AT$22,3,FALSE),"")</f>
        <v/>
      </c>
      <c r="Q260" s="1385" t="s">
        <v>2036</v>
      </c>
      <c r="R260" s="1387" t="str">
        <f>IFERROR(VLOOKUP(K258,【参考】数式用!$A$5:$AB$37,MATCH(P260,【参考】数式用!$B$4:$AB$4,0)+1,0),"")</f>
        <v/>
      </c>
      <c r="S260" s="1389" t="s">
        <v>161</v>
      </c>
      <c r="T260" s="1391"/>
      <c r="U260" s="1393" t="str">
        <f>IFERROR(VLOOKUP(K258,【参考】数式用!$A$5:$AB$37,MATCH(T260,【参考】数式用!$B$4:$AB$4,0)+1,0),"")</f>
        <v/>
      </c>
      <c r="V260" s="1395" t="s">
        <v>15</v>
      </c>
      <c r="W260" s="1397">
        <v>7</v>
      </c>
      <c r="X260" s="1371" t="s">
        <v>10</v>
      </c>
      <c r="Y260" s="1397">
        <v>4</v>
      </c>
      <c r="Z260" s="1371" t="s">
        <v>38</v>
      </c>
      <c r="AA260" s="1397">
        <v>8</v>
      </c>
      <c r="AB260" s="1371" t="s">
        <v>10</v>
      </c>
      <c r="AC260" s="1397">
        <v>3</v>
      </c>
      <c r="AD260" s="1371" t="s">
        <v>13</v>
      </c>
      <c r="AE260" s="1371" t="s">
        <v>20</v>
      </c>
      <c r="AF260" s="1371">
        <f>IF(W260&gt;=1,(AA260*12+AC260)-(W260*12+Y260)+1,"")</f>
        <v>12</v>
      </c>
      <c r="AG260" s="1367" t="s">
        <v>33</v>
      </c>
      <c r="AH260" s="1373" t="str">
        <f t="shared" ref="AH260" si="672">IFERROR(ROUNDDOWN(ROUND(L258*U260,0),0)*AF260,"")</f>
        <v/>
      </c>
      <c r="AI260" s="1375" t="str">
        <f t="shared" ref="AI260" si="673">IFERROR(ROUNDDOWN(ROUND((L258*(U260-AW258)),0),0)*AF260,"")</f>
        <v/>
      </c>
      <c r="AJ260" s="1377">
        <f>IFERROR(IF(OR(M258="",M259="",M261=""),0,ROUNDDOWN(ROUNDDOWN(ROUND(L258*VLOOKUP(K258,【参考】数式用!$A$5:$AB$37,MATCH("新加算Ⅳ",【参考】数式用!$B$4:$AB$4,0)+1,0),0),0)*AF260*0.5,0)),"")</f>
        <v>0</v>
      </c>
      <c r="AK260" s="1347" t="str">
        <f t="shared" ref="AK260" si="674">IF(T260&lt;&gt;"","新規に適用","")</f>
        <v/>
      </c>
      <c r="AL260" s="1351">
        <f>IFERROR(IF(OR(M261="ベア加算",M261=""),0, IF(OR(T258="新加算Ⅰ",T258="新加算Ⅱ",T258="新加算Ⅲ",T258="新加算Ⅳ"),0,ROUNDDOWN(ROUND(L258*VLOOKUP(K258,【参考】数式用!$A$5:$I$37,MATCH("ベア加算",【参考】数式用!$B$4:$I$4,0)+1,0),0),0)*AF260)),"")</f>
        <v>0</v>
      </c>
      <c r="AM260" s="1321" t="str">
        <f>IF(AND(T260&lt;&gt;"",AM258=""),"新規に適用",IF(AND(T260&lt;&gt;"",AM258&lt;&gt;""),"継続で適用",""))</f>
        <v/>
      </c>
      <c r="AN260" s="1321" t="str">
        <f>IF(AND(T260&lt;&gt;"",AN258=""),"新規に適用",IF(AND(T260&lt;&gt;"",AN258&lt;&gt;""),"継続で適用",""))</f>
        <v/>
      </c>
      <c r="AO260" s="1369"/>
      <c r="AP260" s="1321" t="str">
        <f>IF(AND(T260&lt;&gt;"",AP258=""),"新規に適用",IF(AND(T260&lt;&gt;"",AP258&lt;&gt;""),"継続で適用",""))</f>
        <v/>
      </c>
      <c r="AQ260" s="1325" t="str">
        <f t="shared" si="597"/>
        <v/>
      </c>
      <c r="AR260" s="1321" t="str">
        <f>IF(AND(T260&lt;&gt;"",AR258=""),"新規に適用",IF(AND(T260&lt;&gt;"",AR258&lt;&gt;""),"継続で適用",""))</f>
        <v/>
      </c>
      <c r="AS260" s="1310"/>
      <c r="AT260" s="557"/>
      <c r="AU260" s="1311" t="str">
        <f>IF(K258&lt;&gt;"","V列に色付け","")</f>
        <v/>
      </c>
      <c r="AV260" s="1312"/>
      <c r="AW260" s="1313"/>
      <c r="AX260" s="87"/>
      <c r="AY260" s="87"/>
      <c r="AZ260" s="87"/>
      <c r="BA260" s="87"/>
      <c r="BB260" s="87"/>
      <c r="BC260" s="87"/>
      <c r="BD260" s="87"/>
      <c r="BE260" s="87"/>
      <c r="BF260" s="87"/>
      <c r="BG260" s="87"/>
      <c r="BH260" s="87"/>
      <c r="BI260" s="87"/>
      <c r="BJ260" s="87"/>
      <c r="BK260" s="453" t="str">
        <f>G258</f>
        <v/>
      </c>
    </row>
    <row r="261" spans="1:63" ht="30" customHeight="1" thickBot="1">
      <c r="A261" s="1276"/>
      <c r="B261" s="1419"/>
      <c r="C261" s="1420"/>
      <c r="D261" s="1420"/>
      <c r="E261" s="1420"/>
      <c r="F261" s="1421"/>
      <c r="G261" s="1261"/>
      <c r="H261" s="1261"/>
      <c r="I261" s="1261"/>
      <c r="J261" s="1424"/>
      <c r="K261" s="1261"/>
      <c r="L261" s="1285"/>
      <c r="M261" s="556" t="str">
        <f>IF('別紙様式2-2（４・５月分）'!P199="","",'別紙様式2-2（４・５月分）'!P199)</f>
        <v/>
      </c>
      <c r="N261" s="1402"/>
      <c r="O261" s="1382"/>
      <c r="P261" s="1384"/>
      <c r="Q261" s="1386"/>
      <c r="R261" s="1388"/>
      <c r="S261" s="1390"/>
      <c r="T261" s="1392"/>
      <c r="U261" s="1394"/>
      <c r="V261" s="1396"/>
      <c r="W261" s="1398"/>
      <c r="X261" s="1372"/>
      <c r="Y261" s="1398"/>
      <c r="Z261" s="1372"/>
      <c r="AA261" s="1398"/>
      <c r="AB261" s="1372"/>
      <c r="AC261" s="1398"/>
      <c r="AD261" s="1372"/>
      <c r="AE261" s="1372"/>
      <c r="AF261" s="1372"/>
      <c r="AG261" s="1368"/>
      <c r="AH261" s="1374"/>
      <c r="AI261" s="1376"/>
      <c r="AJ261" s="1378"/>
      <c r="AK261" s="1348"/>
      <c r="AL261" s="1352"/>
      <c r="AM261" s="1322"/>
      <c r="AN261" s="1322"/>
      <c r="AO261" s="1370"/>
      <c r="AP261" s="1322"/>
      <c r="AQ261" s="1326"/>
      <c r="AR261" s="1322"/>
      <c r="AS261" s="491" t="str">
        <f t="shared" ref="AS261" si="675">IF(AU258="","",IF(OR(T258="",AND(M261="ベア加算なし",OR(T258="新加算Ⅰ",T258="新加算Ⅱ",T258="新加算Ⅲ",T258="新加算Ⅳ"),AM258=""),AND(OR(T258="新加算Ⅰ",T258="新加算Ⅱ",T258="新加算Ⅲ",T258="新加算Ⅳ",T258="新加算Ⅴ（１）",T258="新加算Ⅴ（２）",T258="新加算Ⅴ（３）",T258="新加算Ⅴ（４）",T258="新加算Ⅴ（５）",T258="新加算Ⅴ（６）",T258="新加算Ⅴ（８）",T258="新加算Ⅴ（11）"),AN258=""),AND(OR(T258="新加算Ⅴ（７）",T258="新加算Ⅴ（９）",T258="新加算Ⅴ（10）",T258="新加算Ⅴ（12）",T258="新加算Ⅴ（13）",T258="新加算Ⅴ（14）"),AO258=""),AND(OR(T258="新加算Ⅰ",T258="新加算Ⅱ",T258="新加算Ⅲ",T258="新加算Ⅴ（１）",T258="新加算Ⅴ（３）",T258="新加算Ⅴ（８）"),AP258=""),AND(OR(T258="新加算Ⅰ",T258="新加算Ⅱ",T258="新加算Ⅴ（１）",T258="新加算Ⅴ（２）",T258="新加算Ⅴ（３）",T258="新加算Ⅴ（４）",T258="新加算Ⅴ（５）",T258="新加算Ⅴ（６）",T258="新加算Ⅴ（７）",T258="新加算Ⅴ（９）",T258="新加算Ⅴ（10）",T258="新加算Ⅴ（12）"),AQ258=""),AND(OR(T258="新加算Ⅰ",T258="新加算Ⅴ（１）",T258="新加算Ⅴ（２）",T258="新加算Ⅴ（５）",T258="新加算Ⅴ（７）",T258="新加算Ⅴ（10）"),AR258="")),"！記入が必要な欄（ピンク色のセル）に空欄があります。空欄を埋めてください。",""))</f>
        <v/>
      </c>
      <c r="AT261" s="557"/>
      <c r="AU261" s="1311"/>
      <c r="AV261" s="558" t="str">
        <f>IF('別紙様式2-2（４・５月分）'!N199="","",'別紙様式2-2（４・５月分）'!N199)</f>
        <v/>
      </c>
      <c r="AW261" s="1313"/>
      <c r="AX261" s="87"/>
      <c r="AY261" s="87"/>
      <c r="AZ261" s="87"/>
      <c r="BA261" s="87"/>
      <c r="BB261" s="87"/>
      <c r="BC261" s="87"/>
      <c r="BD261" s="87"/>
      <c r="BE261" s="87"/>
      <c r="BF261" s="87"/>
      <c r="BG261" s="87"/>
      <c r="BH261" s="87"/>
      <c r="BI261" s="87"/>
      <c r="BJ261" s="87"/>
      <c r="BK261" s="453" t="str">
        <f>G258</f>
        <v/>
      </c>
    </row>
    <row r="262" spans="1:63" ht="30" customHeight="1">
      <c r="A262" s="1274">
        <v>63</v>
      </c>
      <c r="B262" s="1243" t="str">
        <f>IF(基本情報入力シート!C116="","",基本情報入力シート!C116)</f>
        <v/>
      </c>
      <c r="C262" s="1244"/>
      <c r="D262" s="1244"/>
      <c r="E262" s="1244"/>
      <c r="F262" s="1245"/>
      <c r="G262" s="1260" t="str">
        <f>IF(基本情報入力シート!M116="","",基本情報入力シート!M116)</f>
        <v/>
      </c>
      <c r="H262" s="1260" t="str">
        <f>IF(基本情報入力シート!R116="","",基本情報入力シート!R116)</f>
        <v/>
      </c>
      <c r="I262" s="1260" t="str">
        <f>IF(基本情報入力シート!W116="","",基本情報入力シート!W116)</f>
        <v/>
      </c>
      <c r="J262" s="1423" t="str">
        <f>IF(基本情報入力シート!X116="","",基本情報入力シート!X116)</f>
        <v/>
      </c>
      <c r="K262" s="1260" t="str">
        <f>IF(基本情報入力シート!Y116="","",基本情報入力シート!Y116)</f>
        <v/>
      </c>
      <c r="L262" s="1284" t="str">
        <f>IF(基本情報入力シート!AB116="","",基本情報入力シート!AB116)</f>
        <v/>
      </c>
      <c r="M262" s="553" t="str">
        <f>IF('別紙様式2-2（４・５月分）'!P200="","",'別紙様式2-2（４・５月分）'!P200)</f>
        <v/>
      </c>
      <c r="N262" s="1399" t="str">
        <f>IF(SUM('別紙様式2-2（４・５月分）'!Q200:Q202)=0,"",SUM('別紙様式2-2（４・５月分）'!Q200:Q202))</f>
        <v/>
      </c>
      <c r="O262" s="1403" t="str">
        <f>IFERROR(VLOOKUP('別紙様式2-2（４・５月分）'!AQ200,【参考】数式用!$AR$5:$AS$22,2,FALSE),"")</f>
        <v/>
      </c>
      <c r="P262" s="1404"/>
      <c r="Q262" s="1405"/>
      <c r="R262" s="1409" t="str">
        <f>IFERROR(VLOOKUP(K262,【参考】数式用!$A$5:$AB$37,MATCH(O262,【参考】数式用!$B$4:$AB$4,0)+1,0),"")</f>
        <v/>
      </c>
      <c r="S262" s="1411" t="s">
        <v>2021</v>
      </c>
      <c r="T262" s="1413"/>
      <c r="U262" s="1415" t="str">
        <f>IFERROR(VLOOKUP(K262,【参考】数式用!$A$5:$AB$37,MATCH(T262,【参考】数式用!$B$4:$AB$4,0)+1,0),"")</f>
        <v/>
      </c>
      <c r="V262" s="1417" t="s">
        <v>15</v>
      </c>
      <c r="W262" s="1355">
        <v>6</v>
      </c>
      <c r="X262" s="1357" t="s">
        <v>10</v>
      </c>
      <c r="Y262" s="1355">
        <v>6</v>
      </c>
      <c r="Z262" s="1357" t="s">
        <v>38</v>
      </c>
      <c r="AA262" s="1355">
        <v>7</v>
      </c>
      <c r="AB262" s="1357" t="s">
        <v>10</v>
      </c>
      <c r="AC262" s="1355">
        <v>3</v>
      </c>
      <c r="AD262" s="1357" t="s">
        <v>13</v>
      </c>
      <c r="AE262" s="1357" t="s">
        <v>20</v>
      </c>
      <c r="AF262" s="1357">
        <f>IF(W262&gt;=1,(AA262*12+AC262)-(W262*12+Y262)+1,"")</f>
        <v>10</v>
      </c>
      <c r="AG262" s="1359" t="s">
        <v>33</v>
      </c>
      <c r="AH262" s="1361" t="str">
        <f t="shared" ref="AH262" si="676">IFERROR(ROUNDDOWN(ROUND(L262*U262,0),0)*AF262,"")</f>
        <v/>
      </c>
      <c r="AI262" s="1363" t="str">
        <f t="shared" ref="AI262" si="677">IFERROR(ROUNDDOWN(ROUND((L262*(U262-AW262)),0),0)*AF262,"")</f>
        <v/>
      </c>
      <c r="AJ262" s="1365">
        <f>IFERROR(IF(OR(M262="",M263="",M265=""),0,ROUNDDOWN(ROUNDDOWN(ROUND(L262*VLOOKUP(K262,【参考】数式用!$A$5:$AB$37,MATCH("新加算Ⅳ",【参考】数式用!$B$4:$AB$4,0)+1,0),0),0)*AF262*0.5,0)),"")</f>
        <v>0</v>
      </c>
      <c r="AK262" s="1349"/>
      <c r="AL262" s="1353">
        <f>IFERROR(IF(OR(M265="ベア加算",M265=""),0, IF(OR(T262="新加算Ⅰ",T262="新加算Ⅱ",T262="新加算Ⅲ",T262="新加算Ⅳ"),ROUNDDOWN(ROUND(L262*VLOOKUP(K262,【参考】数式用!$A$5:$I$37,MATCH("ベア加算",【参考】数式用!$B$4:$I$4,0)+1,0),0),0)*AF262,0)),"")</f>
        <v>0</v>
      </c>
      <c r="AM262" s="1339"/>
      <c r="AN262" s="1345"/>
      <c r="AO262" s="1341"/>
      <c r="AP262" s="1341"/>
      <c r="AQ262" s="1343"/>
      <c r="AR262" s="1323"/>
      <c r="AS262" s="466" t="str">
        <f t="shared" ref="AS262" si="678">IF(AU262="","",IF(U262&lt;N262,"！加算の要件上は問題ありませんが、令和６年４・５月と比較して令和６年６月に加算率が下がる計画になっています。",""))</f>
        <v/>
      </c>
      <c r="AT262" s="557"/>
      <c r="AU262" s="1311" t="str">
        <f>IF(K262&lt;&gt;"","V列に色付け","")</f>
        <v/>
      </c>
      <c r="AV262" s="558" t="str">
        <f>IF('別紙様式2-2（４・５月分）'!N200="","",'別紙様式2-2（４・５月分）'!N200)</f>
        <v/>
      </c>
      <c r="AW262" s="1313" t="str">
        <f>IF(SUM('別紙様式2-2（４・５月分）'!O200:O202)=0,"",SUM('別紙様式2-2（４・５月分）'!O200:O202))</f>
        <v/>
      </c>
      <c r="AX262" s="1314" t="str">
        <f>IFERROR(VLOOKUP(K262,【参考】数式用!$AH$2:$AI$34,2,FALSE),"")</f>
        <v/>
      </c>
      <c r="AY262" s="1230" t="s">
        <v>1959</v>
      </c>
      <c r="AZ262" s="1230" t="s">
        <v>1960</v>
      </c>
      <c r="BA262" s="1230" t="s">
        <v>1961</v>
      </c>
      <c r="BB262" s="1230" t="s">
        <v>1962</v>
      </c>
      <c r="BC262" s="1230" t="str">
        <f>IF(AND(O262&lt;&gt;"新加算Ⅰ",O262&lt;&gt;"新加算Ⅱ",O262&lt;&gt;"新加算Ⅲ",O262&lt;&gt;"新加算Ⅳ"),O262,IF(P264&lt;&gt;"",P264,""))</f>
        <v/>
      </c>
      <c r="BD262" s="1230"/>
      <c r="BE262" s="1230" t="str">
        <f t="shared" ref="BE262" si="679">IF(AL262&lt;&gt;0,IF(AM262="○","入力済","未入力"),"")</f>
        <v/>
      </c>
      <c r="BF262" s="1230" t="str">
        <f>IF(OR(T262="新加算Ⅰ",T262="新加算Ⅱ",T262="新加算Ⅲ",T262="新加算Ⅳ",T262="新加算Ⅴ（１）",T262="新加算Ⅴ（２）",T262="新加算Ⅴ（３）",T262="新加算ⅠⅤ（４）",T262="新加算Ⅴ（５）",T262="新加算Ⅴ（６）",T262="新加算Ⅴ（８）",T262="新加算Ⅴ（11）"),IF(OR(AN262="○",AN262="令和６年度中に満たす"),"入力済","未入力"),"")</f>
        <v/>
      </c>
      <c r="BG262" s="1230" t="str">
        <f>IF(OR(T262="新加算Ⅴ（７）",T262="新加算Ⅴ（９）",T262="新加算Ⅴ（10）",T262="新加算Ⅴ（12）",T262="新加算Ⅴ（13）",T262="新加算Ⅴ（14）"),IF(OR(AO262="○",AO262="令和６年度中に満たす"),"入力済","未入力"),"")</f>
        <v/>
      </c>
      <c r="BH262" s="1331" t="str">
        <f t="shared" ref="BH262" si="680">IF(OR(T262="新加算Ⅰ",T262="新加算Ⅱ",T262="新加算Ⅲ",T262="新加算Ⅴ（１）",T262="新加算Ⅴ（３）",T262="新加算Ⅴ（８）"),IF(OR(AP262="○",AP262="令和６年度中に満たす"),"入力済","未入力"),"")</f>
        <v/>
      </c>
      <c r="BI262" s="1333" t="str">
        <f t="shared" ref="BI262" si="681">IF(OR(T262="新加算Ⅰ",T262="新加算Ⅱ",T262="新加算Ⅴ（１）",T262="新加算Ⅴ（２）",T262="新加算Ⅴ（３）",T262="新加算Ⅴ（４）",T262="新加算Ⅴ（５）",T262="新加算Ⅴ（６）",T262="新加算Ⅴ（７）",T262="新加算Ⅴ（９）",T262="新加算Ⅴ（10）",T262="新加算Ⅴ（12）"),1,"")</f>
        <v/>
      </c>
      <c r="BJ262" s="1311" t="str">
        <f>IF(OR(T262="新加算Ⅰ",T262="新加算Ⅴ（１）",T262="新加算Ⅴ（２）",T262="新加算Ⅴ（５）",T262="新加算Ⅴ（７）",T262="新加算Ⅴ（10）"),IF(AR262="","未入力","入力済"),"")</f>
        <v/>
      </c>
      <c r="BK262" s="453" t="str">
        <f>G262</f>
        <v/>
      </c>
    </row>
    <row r="263" spans="1:63" ht="15" customHeight="1">
      <c r="A263" s="1275"/>
      <c r="B263" s="1243"/>
      <c r="C263" s="1244"/>
      <c r="D263" s="1244"/>
      <c r="E263" s="1244"/>
      <c r="F263" s="1245"/>
      <c r="G263" s="1260"/>
      <c r="H263" s="1260"/>
      <c r="I263" s="1260"/>
      <c r="J263" s="1423"/>
      <c r="K263" s="1260"/>
      <c r="L263" s="1284"/>
      <c r="M263" s="1379" t="str">
        <f>IF('別紙様式2-2（４・５月分）'!P201="","",'別紙様式2-2（４・５月分）'!P201)</f>
        <v/>
      </c>
      <c r="N263" s="1400"/>
      <c r="O263" s="1406"/>
      <c r="P263" s="1407"/>
      <c r="Q263" s="1408"/>
      <c r="R263" s="1410"/>
      <c r="S263" s="1412"/>
      <c r="T263" s="1414"/>
      <c r="U263" s="1416"/>
      <c r="V263" s="1418"/>
      <c r="W263" s="1356"/>
      <c r="X263" s="1358"/>
      <c r="Y263" s="1356"/>
      <c r="Z263" s="1358"/>
      <c r="AA263" s="1356"/>
      <c r="AB263" s="1358"/>
      <c r="AC263" s="1356"/>
      <c r="AD263" s="1358"/>
      <c r="AE263" s="1358"/>
      <c r="AF263" s="1358"/>
      <c r="AG263" s="1360"/>
      <c r="AH263" s="1362"/>
      <c r="AI263" s="1364"/>
      <c r="AJ263" s="1366"/>
      <c r="AK263" s="1350"/>
      <c r="AL263" s="1354"/>
      <c r="AM263" s="1340"/>
      <c r="AN263" s="1346"/>
      <c r="AO263" s="1342"/>
      <c r="AP263" s="1342"/>
      <c r="AQ263" s="1344"/>
      <c r="AR263" s="1324"/>
      <c r="AS263" s="1310" t="str">
        <f t="shared" ref="AS263" si="682">IF(AU262="","",IF(AF262&gt;10,"！令和６年度の新加算の「算定対象月」が10か月を超えています。標準的な「算定対象月」は令和６年６月から令和７年３月です。",IF(OR(AA262&lt;&gt;7,AC262&lt;&gt;3),"！算定期間の終わりが令和７年３月になっていません。区分変更を行う場合は、別紙様式2-4に記入してください。","")))</f>
        <v/>
      </c>
      <c r="AT263" s="557"/>
      <c r="AU263" s="1311"/>
      <c r="AV263" s="1312" t="str">
        <f>IF('別紙様式2-2（４・５月分）'!N201="","",'別紙様式2-2（４・５月分）'!N201)</f>
        <v/>
      </c>
      <c r="AW263" s="1313"/>
      <c r="AX263" s="1314"/>
      <c r="AY263" s="1230"/>
      <c r="AZ263" s="1230"/>
      <c r="BA263" s="1230"/>
      <c r="BB263" s="1230"/>
      <c r="BC263" s="1230"/>
      <c r="BD263" s="1230"/>
      <c r="BE263" s="1230"/>
      <c r="BF263" s="1230"/>
      <c r="BG263" s="1230"/>
      <c r="BH263" s="1332"/>
      <c r="BI263" s="1334"/>
      <c r="BJ263" s="1311"/>
      <c r="BK263" s="453" t="str">
        <f>G262</f>
        <v/>
      </c>
    </row>
    <row r="264" spans="1:63" ht="15" customHeight="1">
      <c r="A264" s="1303"/>
      <c r="B264" s="1243"/>
      <c r="C264" s="1244"/>
      <c r="D264" s="1244"/>
      <c r="E264" s="1244"/>
      <c r="F264" s="1245"/>
      <c r="G264" s="1260"/>
      <c r="H264" s="1260"/>
      <c r="I264" s="1260"/>
      <c r="J264" s="1423"/>
      <c r="K264" s="1260"/>
      <c r="L264" s="1284"/>
      <c r="M264" s="1380"/>
      <c r="N264" s="1401"/>
      <c r="O264" s="1381" t="s">
        <v>2025</v>
      </c>
      <c r="P264" s="1383" t="str">
        <f>IFERROR(VLOOKUP('別紙様式2-2（４・５月分）'!AQ200,【参考】数式用!$AR$5:$AT$22,3,FALSE),"")</f>
        <v/>
      </c>
      <c r="Q264" s="1385" t="s">
        <v>2036</v>
      </c>
      <c r="R264" s="1387" t="str">
        <f>IFERROR(VLOOKUP(K262,【参考】数式用!$A$5:$AB$37,MATCH(P264,【参考】数式用!$B$4:$AB$4,0)+1,0),"")</f>
        <v/>
      </c>
      <c r="S264" s="1389" t="s">
        <v>161</v>
      </c>
      <c r="T264" s="1391"/>
      <c r="U264" s="1393" t="str">
        <f>IFERROR(VLOOKUP(K262,【参考】数式用!$A$5:$AB$37,MATCH(T264,【参考】数式用!$B$4:$AB$4,0)+1,0),"")</f>
        <v/>
      </c>
      <c r="V264" s="1395" t="s">
        <v>15</v>
      </c>
      <c r="W264" s="1397">
        <v>7</v>
      </c>
      <c r="X264" s="1371" t="s">
        <v>10</v>
      </c>
      <c r="Y264" s="1397">
        <v>4</v>
      </c>
      <c r="Z264" s="1371" t="s">
        <v>38</v>
      </c>
      <c r="AA264" s="1397">
        <v>8</v>
      </c>
      <c r="AB264" s="1371" t="s">
        <v>10</v>
      </c>
      <c r="AC264" s="1397">
        <v>3</v>
      </c>
      <c r="AD264" s="1371" t="s">
        <v>13</v>
      </c>
      <c r="AE264" s="1371" t="s">
        <v>20</v>
      </c>
      <c r="AF264" s="1371">
        <f>IF(W264&gt;=1,(AA264*12+AC264)-(W264*12+Y264)+1,"")</f>
        <v>12</v>
      </c>
      <c r="AG264" s="1367" t="s">
        <v>33</v>
      </c>
      <c r="AH264" s="1373" t="str">
        <f t="shared" ref="AH264" si="683">IFERROR(ROUNDDOWN(ROUND(L262*U264,0),0)*AF264,"")</f>
        <v/>
      </c>
      <c r="AI264" s="1375" t="str">
        <f t="shared" ref="AI264" si="684">IFERROR(ROUNDDOWN(ROUND((L262*(U264-AW262)),0),0)*AF264,"")</f>
        <v/>
      </c>
      <c r="AJ264" s="1377">
        <f>IFERROR(IF(OR(M262="",M263="",M265=""),0,ROUNDDOWN(ROUNDDOWN(ROUND(L262*VLOOKUP(K262,【参考】数式用!$A$5:$AB$37,MATCH("新加算Ⅳ",【参考】数式用!$B$4:$AB$4,0)+1,0),0),0)*AF264*0.5,0)),"")</f>
        <v>0</v>
      </c>
      <c r="AK264" s="1347" t="str">
        <f t="shared" ref="AK264" si="685">IF(T264&lt;&gt;"","新規に適用","")</f>
        <v/>
      </c>
      <c r="AL264" s="1351">
        <f>IFERROR(IF(OR(M265="ベア加算",M265=""),0, IF(OR(T262="新加算Ⅰ",T262="新加算Ⅱ",T262="新加算Ⅲ",T262="新加算Ⅳ"),0,ROUNDDOWN(ROUND(L262*VLOOKUP(K262,【参考】数式用!$A$5:$I$37,MATCH("ベア加算",【参考】数式用!$B$4:$I$4,0)+1,0),0),0)*AF264)),"")</f>
        <v>0</v>
      </c>
      <c r="AM264" s="1321" t="str">
        <f>IF(AND(T264&lt;&gt;"",AM262=""),"新規に適用",IF(AND(T264&lt;&gt;"",AM262&lt;&gt;""),"継続で適用",""))</f>
        <v/>
      </c>
      <c r="AN264" s="1321" t="str">
        <f>IF(AND(T264&lt;&gt;"",AN262=""),"新規に適用",IF(AND(T264&lt;&gt;"",AN262&lt;&gt;""),"継続で適用",""))</f>
        <v/>
      </c>
      <c r="AO264" s="1369"/>
      <c r="AP264" s="1321" t="str">
        <f>IF(AND(T264&lt;&gt;"",AP262=""),"新規に適用",IF(AND(T264&lt;&gt;"",AP262&lt;&gt;""),"継続で適用",""))</f>
        <v/>
      </c>
      <c r="AQ264" s="1325" t="str">
        <f t="shared" si="597"/>
        <v/>
      </c>
      <c r="AR264" s="1321" t="str">
        <f>IF(AND(T264&lt;&gt;"",AR262=""),"新規に適用",IF(AND(T264&lt;&gt;"",AR262&lt;&gt;""),"継続で適用",""))</f>
        <v/>
      </c>
      <c r="AS264" s="1310"/>
      <c r="AT264" s="557"/>
      <c r="AU264" s="1311" t="str">
        <f>IF(K262&lt;&gt;"","V列に色付け","")</f>
        <v/>
      </c>
      <c r="AV264" s="1312"/>
      <c r="AW264" s="1313"/>
      <c r="AX264" s="87"/>
      <c r="AY264" s="87"/>
      <c r="AZ264" s="87"/>
      <c r="BA264" s="87"/>
      <c r="BB264" s="87"/>
      <c r="BC264" s="87"/>
      <c r="BD264" s="87"/>
      <c r="BE264" s="87"/>
      <c r="BF264" s="87"/>
      <c r="BG264" s="87"/>
      <c r="BH264" s="87"/>
      <c r="BI264" s="87"/>
      <c r="BJ264" s="87"/>
      <c r="BK264" s="453" t="str">
        <f>G262</f>
        <v/>
      </c>
    </row>
    <row r="265" spans="1:63" ht="30" customHeight="1" thickBot="1">
      <c r="A265" s="1276"/>
      <c r="B265" s="1419"/>
      <c r="C265" s="1420"/>
      <c r="D265" s="1420"/>
      <c r="E265" s="1420"/>
      <c r="F265" s="1421"/>
      <c r="G265" s="1261"/>
      <c r="H265" s="1261"/>
      <c r="I265" s="1261"/>
      <c r="J265" s="1424"/>
      <c r="K265" s="1261"/>
      <c r="L265" s="1285"/>
      <c r="M265" s="556" t="str">
        <f>IF('別紙様式2-2（４・５月分）'!P202="","",'別紙様式2-2（４・５月分）'!P202)</f>
        <v/>
      </c>
      <c r="N265" s="1402"/>
      <c r="O265" s="1382"/>
      <c r="P265" s="1384"/>
      <c r="Q265" s="1386"/>
      <c r="R265" s="1388"/>
      <c r="S265" s="1390"/>
      <c r="T265" s="1392"/>
      <c r="U265" s="1394"/>
      <c r="V265" s="1396"/>
      <c r="W265" s="1398"/>
      <c r="X265" s="1372"/>
      <c r="Y265" s="1398"/>
      <c r="Z265" s="1372"/>
      <c r="AA265" s="1398"/>
      <c r="AB265" s="1372"/>
      <c r="AC265" s="1398"/>
      <c r="AD265" s="1372"/>
      <c r="AE265" s="1372"/>
      <c r="AF265" s="1372"/>
      <c r="AG265" s="1368"/>
      <c r="AH265" s="1374"/>
      <c r="AI265" s="1376"/>
      <c r="AJ265" s="1378"/>
      <c r="AK265" s="1348"/>
      <c r="AL265" s="1352"/>
      <c r="AM265" s="1322"/>
      <c r="AN265" s="1322"/>
      <c r="AO265" s="1370"/>
      <c r="AP265" s="1322"/>
      <c r="AQ265" s="1326"/>
      <c r="AR265" s="1322"/>
      <c r="AS265" s="491" t="str">
        <f t="shared" ref="AS265" si="686">IF(AU262="","",IF(OR(T262="",AND(M265="ベア加算なし",OR(T262="新加算Ⅰ",T262="新加算Ⅱ",T262="新加算Ⅲ",T262="新加算Ⅳ"),AM262=""),AND(OR(T262="新加算Ⅰ",T262="新加算Ⅱ",T262="新加算Ⅲ",T262="新加算Ⅳ",T262="新加算Ⅴ（１）",T262="新加算Ⅴ（２）",T262="新加算Ⅴ（３）",T262="新加算Ⅴ（４）",T262="新加算Ⅴ（５）",T262="新加算Ⅴ（６）",T262="新加算Ⅴ（８）",T262="新加算Ⅴ（11）"),AN262=""),AND(OR(T262="新加算Ⅴ（７）",T262="新加算Ⅴ（９）",T262="新加算Ⅴ（10）",T262="新加算Ⅴ（12）",T262="新加算Ⅴ（13）",T262="新加算Ⅴ（14）"),AO262=""),AND(OR(T262="新加算Ⅰ",T262="新加算Ⅱ",T262="新加算Ⅲ",T262="新加算Ⅴ（１）",T262="新加算Ⅴ（３）",T262="新加算Ⅴ（８）"),AP262=""),AND(OR(T262="新加算Ⅰ",T262="新加算Ⅱ",T262="新加算Ⅴ（１）",T262="新加算Ⅴ（２）",T262="新加算Ⅴ（３）",T262="新加算Ⅴ（４）",T262="新加算Ⅴ（５）",T262="新加算Ⅴ（６）",T262="新加算Ⅴ（７）",T262="新加算Ⅴ（９）",T262="新加算Ⅴ（10）",T262="新加算Ⅴ（12）"),AQ262=""),AND(OR(T262="新加算Ⅰ",T262="新加算Ⅴ（１）",T262="新加算Ⅴ（２）",T262="新加算Ⅴ（５）",T262="新加算Ⅴ（７）",T262="新加算Ⅴ（10）"),AR262="")),"！記入が必要な欄（ピンク色のセル）に空欄があります。空欄を埋めてください。",""))</f>
        <v/>
      </c>
      <c r="AT265" s="557"/>
      <c r="AU265" s="1311"/>
      <c r="AV265" s="558" t="str">
        <f>IF('別紙様式2-2（４・５月分）'!N202="","",'別紙様式2-2（４・５月分）'!N202)</f>
        <v/>
      </c>
      <c r="AW265" s="1313"/>
      <c r="AX265" s="87"/>
      <c r="AY265" s="87"/>
      <c r="AZ265" s="87"/>
      <c r="BA265" s="87"/>
      <c r="BB265" s="87"/>
      <c r="BC265" s="87"/>
      <c r="BD265" s="87"/>
      <c r="BE265" s="87"/>
      <c r="BF265" s="87"/>
      <c r="BG265" s="87"/>
      <c r="BH265" s="87"/>
      <c r="BI265" s="87"/>
      <c r="BJ265" s="87"/>
      <c r="BK265" s="453" t="str">
        <f>G262</f>
        <v/>
      </c>
    </row>
    <row r="266" spans="1:63" ht="30" customHeight="1">
      <c r="A266" s="1301">
        <v>64</v>
      </c>
      <c r="B266" s="1240" t="str">
        <f>IF(基本情報入力シート!C117="","",基本情報入力シート!C117)</f>
        <v/>
      </c>
      <c r="C266" s="1241"/>
      <c r="D266" s="1241"/>
      <c r="E266" s="1241"/>
      <c r="F266" s="1242"/>
      <c r="G266" s="1259" t="str">
        <f>IF(基本情報入力シート!M117="","",基本情報入力シート!M117)</f>
        <v/>
      </c>
      <c r="H266" s="1259" t="str">
        <f>IF(基本情報入力シート!R117="","",基本情報入力シート!R117)</f>
        <v/>
      </c>
      <c r="I266" s="1259" t="str">
        <f>IF(基本情報入力シート!W117="","",基本情報入力シート!W117)</f>
        <v/>
      </c>
      <c r="J266" s="1422" t="str">
        <f>IF(基本情報入力シート!X117="","",基本情報入力シート!X117)</f>
        <v/>
      </c>
      <c r="K266" s="1259" t="str">
        <f>IF(基本情報入力シート!Y117="","",基本情報入力シート!Y117)</f>
        <v/>
      </c>
      <c r="L266" s="1283" t="str">
        <f>IF(基本情報入力シート!AB117="","",基本情報入力シート!AB117)</f>
        <v/>
      </c>
      <c r="M266" s="553" t="str">
        <f>IF('別紙様式2-2（４・５月分）'!P203="","",'別紙様式2-2（４・５月分）'!P203)</f>
        <v/>
      </c>
      <c r="N266" s="1399" t="str">
        <f>IF(SUM('別紙様式2-2（４・５月分）'!Q203:Q205)=0,"",SUM('別紙様式2-2（４・５月分）'!Q203:Q205))</f>
        <v/>
      </c>
      <c r="O266" s="1403" t="str">
        <f>IFERROR(VLOOKUP('別紙様式2-2（４・５月分）'!AQ203,【参考】数式用!$AR$5:$AS$22,2,FALSE),"")</f>
        <v/>
      </c>
      <c r="P266" s="1404"/>
      <c r="Q266" s="1405"/>
      <c r="R266" s="1409" t="str">
        <f>IFERROR(VLOOKUP(K266,【参考】数式用!$A$5:$AB$37,MATCH(O266,【参考】数式用!$B$4:$AB$4,0)+1,0),"")</f>
        <v/>
      </c>
      <c r="S266" s="1411" t="s">
        <v>2021</v>
      </c>
      <c r="T266" s="1413"/>
      <c r="U266" s="1415" t="str">
        <f>IFERROR(VLOOKUP(K266,【参考】数式用!$A$5:$AB$37,MATCH(T266,【参考】数式用!$B$4:$AB$4,0)+1,0),"")</f>
        <v/>
      </c>
      <c r="V266" s="1417" t="s">
        <v>15</v>
      </c>
      <c r="W266" s="1355">
        <v>6</v>
      </c>
      <c r="X266" s="1357" t="s">
        <v>10</v>
      </c>
      <c r="Y266" s="1355">
        <v>6</v>
      </c>
      <c r="Z266" s="1357" t="s">
        <v>38</v>
      </c>
      <c r="AA266" s="1355">
        <v>7</v>
      </c>
      <c r="AB266" s="1357" t="s">
        <v>10</v>
      </c>
      <c r="AC266" s="1355">
        <v>3</v>
      </c>
      <c r="AD266" s="1357" t="s">
        <v>13</v>
      </c>
      <c r="AE266" s="1357" t="s">
        <v>20</v>
      </c>
      <c r="AF266" s="1357">
        <f>IF(W266&gt;=1,(AA266*12+AC266)-(W266*12+Y266)+1,"")</f>
        <v>10</v>
      </c>
      <c r="AG266" s="1359" t="s">
        <v>33</v>
      </c>
      <c r="AH266" s="1361" t="str">
        <f t="shared" ref="AH266" si="687">IFERROR(ROUNDDOWN(ROUND(L266*U266,0),0)*AF266,"")</f>
        <v/>
      </c>
      <c r="AI266" s="1363" t="str">
        <f t="shared" ref="AI266" si="688">IFERROR(ROUNDDOWN(ROUND((L266*(U266-AW266)),0),0)*AF266,"")</f>
        <v/>
      </c>
      <c r="AJ266" s="1365">
        <f>IFERROR(IF(OR(M266="",M267="",M269=""),0,ROUNDDOWN(ROUNDDOWN(ROUND(L266*VLOOKUP(K266,【参考】数式用!$A$5:$AB$37,MATCH("新加算Ⅳ",【参考】数式用!$B$4:$AB$4,0)+1,0),0),0)*AF266*0.5,0)),"")</f>
        <v>0</v>
      </c>
      <c r="AK266" s="1349"/>
      <c r="AL266" s="1353">
        <f>IFERROR(IF(OR(M269="ベア加算",M269=""),0, IF(OR(T266="新加算Ⅰ",T266="新加算Ⅱ",T266="新加算Ⅲ",T266="新加算Ⅳ"),ROUNDDOWN(ROUND(L266*VLOOKUP(K266,【参考】数式用!$A$5:$I$37,MATCH("ベア加算",【参考】数式用!$B$4:$I$4,0)+1,0),0),0)*AF266,0)),"")</f>
        <v>0</v>
      </c>
      <c r="AM266" s="1339"/>
      <c r="AN266" s="1345"/>
      <c r="AO266" s="1341"/>
      <c r="AP266" s="1341"/>
      <c r="AQ266" s="1343"/>
      <c r="AR266" s="1323"/>
      <c r="AS266" s="466" t="str">
        <f t="shared" ref="AS266" si="689">IF(AU266="","",IF(U266&lt;N266,"！加算の要件上は問題ありませんが、令和６年４・５月と比較して令和６年６月に加算率が下がる計画になっています。",""))</f>
        <v/>
      </c>
      <c r="AT266" s="557"/>
      <c r="AU266" s="1311" t="str">
        <f>IF(K266&lt;&gt;"","V列に色付け","")</f>
        <v/>
      </c>
      <c r="AV266" s="558" t="str">
        <f>IF('別紙様式2-2（４・５月分）'!N203="","",'別紙様式2-2（４・５月分）'!N203)</f>
        <v/>
      </c>
      <c r="AW266" s="1313" t="str">
        <f>IF(SUM('別紙様式2-2（４・５月分）'!O203:O205)=0,"",SUM('別紙様式2-2（４・５月分）'!O203:O205))</f>
        <v/>
      </c>
      <c r="AX266" s="1314" t="str">
        <f>IFERROR(VLOOKUP(K266,【参考】数式用!$AH$2:$AI$34,2,FALSE),"")</f>
        <v/>
      </c>
      <c r="AY266" s="1230" t="s">
        <v>1959</v>
      </c>
      <c r="AZ266" s="1230" t="s">
        <v>1960</v>
      </c>
      <c r="BA266" s="1230" t="s">
        <v>1961</v>
      </c>
      <c r="BB266" s="1230" t="s">
        <v>1962</v>
      </c>
      <c r="BC266" s="1230" t="str">
        <f>IF(AND(O266&lt;&gt;"新加算Ⅰ",O266&lt;&gt;"新加算Ⅱ",O266&lt;&gt;"新加算Ⅲ",O266&lt;&gt;"新加算Ⅳ"),O266,IF(P268&lt;&gt;"",P268,""))</f>
        <v/>
      </c>
      <c r="BD266" s="1230"/>
      <c r="BE266" s="1230" t="str">
        <f t="shared" ref="BE266" si="690">IF(AL266&lt;&gt;0,IF(AM266="○","入力済","未入力"),"")</f>
        <v/>
      </c>
      <c r="BF266" s="1230" t="str">
        <f>IF(OR(T266="新加算Ⅰ",T266="新加算Ⅱ",T266="新加算Ⅲ",T266="新加算Ⅳ",T266="新加算Ⅴ（１）",T266="新加算Ⅴ（２）",T266="新加算Ⅴ（３）",T266="新加算ⅠⅤ（４）",T266="新加算Ⅴ（５）",T266="新加算Ⅴ（６）",T266="新加算Ⅴ（８）",T266="新加算Ⅴ（11）"),IF(OR(AN266="○",AN266="令和６年度中に満たす"),"入力済","未入力"),"")</f>
        <v/>
      </c>
      <c r="BG266" s="1230" t="str">
        <f>IF(OR(T266="新加算Ⅴ（７）",T266="新加算Ⅴ（９）",T266="新加算Ⅴ（10）",T266="新加算Ⅴ（12）",T266="新加算Ⅴ（13）",T266="新加算Ⅴ（14）"),IF(OR(AO266="○",AO266="令和６年度中に満たす"),"入力済","未入力"),"")</f>
        <v/>
      </c>
      <c r="BH266" s="1331" t="str">
        <f t="shared" ref="BH266" si="691">IF(OR(T266="新加算Ⅰ",T266="新加算Ⅱ",T266="新加算Ⅲ",T266="新加算Ⅴ（１）",T266="新加算Ⅴ（３）",T266="新加算Ⅴ（８）"),IF(OR(AP266="○",AP266="令和６年度中に満たす"),"入力済","未入力"),"")</f>
        <v/>
      </c>
      <c r="BI266" s="1333" t="str">
        <f t="shared" ref="BI266" si="692">IF(OR(T266="新加算Ⅰ",T266="新加算Ⅱ",T266="新加算Ⅴ（１）",T266="新加算Ⅴ（２）",T266="新加算Ⅴ（３）",T266="新加算Ⅴ（４）",T266="新加算Ⅴ（５）",T266="新加算Ⅴ（６）",T266="新加算Ⅴ（７）",T266="新加算Ⅴ（９）",T266="新加算Ⅴ（10）",T266="新加算Ⅴ（12）"),1,"")</f>
        <v/>
      </c>
      <c r="BJ266" s="1311" t="str">
        <f>IF(OR(T266="新加算Ⅰ",T266="新加算Ⅴ（１）",T266="新加算Ⅴ（２）",T266="新加算Ⅴ（５）",T266="新加算Ⅴ（７）",T266="新加算Ⅴ（10）"),IF(AR266="","未入力","入力済"),"")</f>
        <v/>
      </c>
      <c r="BK266" s="453" t="str">
        <f>G266</f>
        <v/>
      </c>
    </row>
    <row r="267" spans="1:63" ht="15" customHeight="1">
      <c r="A267" s="1275"/>
      <c r="B267" s="1243"/>
      <c r="C267" s="1244"/>
      <c r="D267" s="1244"/>
      <c r="E267" s="1244"/>
      <c r="F267" s="1245"/>
      <c r="G267" s="1260"/>
      <c r="H267" s="1260"/>
      <c r="I267" s="1260"/>
      <c r="J267" s="1423"/>
      <c r="K267" s="1260"/>
      <c r="L267" s="1284"/>
      <c r="M267" s="1379" t="str">
        <f>IF('別紙様式2-2（４・５月分）'!P204="","",'別紙様式2-2（４・５月分）'!P204)</f>
        <v/>
      </c>
      <c r="N267" s="1400"/>
      <c r="O267" s="1406"/>
      <c r="P267" s="1407"/>
      <c r="Q267" s="1408"/>
      <c r="R267" s="1410"/>
      <c r="S267" s="1412"/>
      <c r="T267" s="1414"/>
      <c r="U267" s="1416"/>
      <c r="V267" s="1418"/>
      <c r="W267" s="1356"/>
      <c r="X267" s="1358"/>
      <c r="Y267" s="1356"/>
      <c r="Z267" s="1358"/>
      <c r="AA267" s="1356"/>
      <c r="AB267" s="1358"/>
      <c r="AC267" s="1356"/>
      <c r="AD267" s="1358"/>
      <c r="AE267" s="1358"/>
      <c r="AF267" s="1358"/>
      <c r="AG267" s="1360"/>
      <c r="AH267" s="1362"/>
      <c r="AI267" s="1364"/>
      <c r="AJ267" s="1366"/>
      <c r="AK267" s="1350"/>
      <c r="AL267" s="1354"/>
      <c r="AM267" s="1340"/>
      <c r="AN267" s="1346"/>
      <c r="AO267" s="1342"/>
      <c r="AP267" s="1342"/>
      <c r="AQ267" s="1344"/>
      <c r="AR267" s="1324"/>
      <c r="AS267" s="1310" t="str">
        <f t="shared" ref="AS267" si="693">IF(AU266="","",IF(AF266&gt;10,"！令和６年度の新加算の「算定対象月」が10か月を超えています。標準的な「算定対象月」は令和６年６月から令和７年３月です。",IF(OR(AA266&lt;&gt;7,AC266&lt;&gt;3),"！算定期間の終わりが令和７年３月になっていません。区分変更を行う場合は、別紙様式2-4に記入してください。","")))</f>
        <v/>
      </c>
      <c r="AT267" s="557"/>
      <c r="AU267" s="1311"/>
      <c r="AV267" s="1312" t="str">
        <f>IF('別紙様式2-2（４・５月分）'!N204="","",'別紙様式2-2（４・５月分）'!N204)</f>
        <v/>
      </c>
      <c r="AW267" s="1313"/>
      <c r="AX267" s="1314"/>
      <c r="AY267" s="1230"/>
      <c r="AZ267" s="1230"/>
      <c r="BA267" s="1230"/>
      <c r="BB267" s="1230"/>
      <c r="BC267" s="1230"/>
      <c r="BD267" s="1230"/>
      <c r="BE267" s="1230"/>
      <c r="BF267" s="1230"/>
      <c r="BG267" s="1230"/>
      <c r="BH267" s="1332"/>
      <c r="BI267" s="1334"/>
      <c r="BJ267" s="1311"/>
      <c r="BK267" s="453" t="str">
        <f>G266</f>
        <v/>
      </c>
    </row>
    <row r="268" spans="1:63" ht="15" customHeight="1">
      <c r="A268" s="1303"/>
      <c r="B268" s="1243"/>
      <c r="C268" s="1244"/>
      <c r="D268" s="1244"/>
      <c r="E268" s="1244"/>
      <c r="F268" s="1245"/>
      <c r="G268" s="1260"/>
      <c r="H268" s="1260"/>
      <c r="I268" s="1260"/>
      <c r="J268" s="1423"/>
      <c r="K268" s="1260"/>
      <c r="L268" s="1284"/>
      <c r="M268" s="1380"/>
      <c r="N268" s="1401"/>
      <c r="O268" s="1381" t="s">
        <v>2025</v>
      </c>
      <c r="P268" s="1383" t="str">
        <f>IFERROR(VLOOKUP('別紙様式2-2（４・５月分）'!AQ203,【参考】数式用!$AR$5:$AT$22,3,FALSE),"")</f>
        <v/>
      </c>
      <c r="Q268" s="1385" t="s">
        <v>2036</v>
      </c>
      <c r="R268" s="1387" t="str">
        <f>IFERROR(VLOOKUP(K266,【参考】数式用!$A$5:$AB$37,MATCH(P268,【参考】数式用!$B$4:$AB$4,0)+1,0),"")</f>
        <v/>
      </c>
      <c r="S268" s="1389" t="s">
        <v>161</v>
      </c>
      <c r="T268" s="1391"/>
      <c r="U268" s="1393" t="str">
        <f>IFERROR(VLOOKUP(K266,【参考】数式用!$A$5:$AB$37,MATCH(T268,【参考】数式用!$B$4:$AB$4,0)+1,0),"")</f>
        <v/>
      </c>
      <c r="V268" s="1395" t="s">
        <v>15</v>
      </c>
      <c r="W268" s="1397">
        <v>7</v>
      </c>
      <c r="X268" s="1371" t="s">
        <v>10</v>
      </c>
      <c r="Y268" s="1397">
        <v>4</v>
      </c>
      <c r="Z268" s="1371" t="s">
        <v>38</v>
      </c>
      <c r="AA268" s="1397">
        <v>8</v>
      </c>
      <c r="AB268" s="1371" t="s">
        <v>10</v>
      </c>
      <c r="AC268" s="1397">
        <v>3</v>
      </c>
      <c r="AD268" s="1371" t="s">
        <v>13</v>
      </c>
      <c r="AE268" s="1371" t="s">
        <v>20</v>
      </c>
      <c r="AF268" s="1371">
        <f>IF(W268&gt;=1,(AA268*12+AC268)-(W268*12+Y268)+1,"")</f>
        <v>12</v>
      </c>
      <c r="AG268" s="1367" t="s">
        <v>33</v>
      </c>
      <c r="AH268" s="1373" t="str">
        <f t="shared" ref="AH268" si="694">IFERROR(ROUNDDOWN(ROUND(L266*U268,0),0)*AF268,"")</f>
        <v/>
      </c>
      <c r="AI268" s="1375" t="str">
        <f t="shared" ref="AI268" si="695">IFERROR(ROUNDDOWN(ROUND((L266*(U268-AW266)),0),0)*AF268,"")</f>
        <v/>
      </c>
      <c r="AJ268" s="1377">
        <f>IFERROR(IF(OR(M266="",M267="",M269=""),0,ROUNDDOWN(ROUNDDOWN(ROUND(L266*VLOOKUP(K266,【参考】数式用!$A$5:$AB$37,MATCH("新加算Ⅳ",【参考】数式用!$B$4:$AB$4,0)+1,0),0),0)*AF268*0.5,0)),"")</f>
        <v>0</v>
      </c>
      <c r="AK268" s="1347" t="str">
        <f t="shared" ref="AK268" si="696">IF(T268&lt;&gt;"","新規に適用","")</f>
        <v/>
      </c>
      <c r="AL268" s="1351">
        <f>IFERROR(IF(OR(M269="ベア加算",M269=""),0, IF(OR(T266="新加算Ⅰ",T266="新加算Ⅱ",T266="新加算Ⅲ",T266="新加算Ⅳ"),0,ROUNDDOWN(ROUND(L266*VLOOKUP(K266,【参考】数式用!$A$5:$I$37,MATCH("ベア加算",【参考】数式用!$B$4:$I$4,0)+1,0),0),0)*AF268)),"")</f>
        <v>0</v>
      </c>
      <c r="AM268" s="1321" t="str">
        <f>IF(AND(T268&lt;&gt;"",AM266=""),"新規に適用",IF(AND(T268&lt;&gt;"",AM266&lt;&gt;""),"継続で適用",""))</f>
        <v/>
      </c>
      <c r="AN268" s="1321" t="str">
        <f>IF(AND(T268&lt;&gt;"",AN266=""),"新規に適用",IF(AND(T268&lt;&gt;"",AN266&lt;&gt;""),"継続で適用",""))</f>
        <v/>
      </c>
      <c r="AO268" s="1369"/>
      <c r="AP268" s="1321" t="str">
        <f>IF(AND(T268&lt;&gt;"",AP266=""),"新規に適用",IF(AND(T268&lt;&gt;"",AP266&lt;&gt;""),"継続で適用",""))</f>
        <v/>
      </c>
      <c r="AQ268" s="1325" t="str">
        <f t="shared" si="597"/>
        <v/>
      </c>
      <c r="AR268" s="1321" t="str">
        <f>IF(AND(T268&lt;&gt;"",AR266=""),"新規に適用",IF(AND(T268&lt;&gt;"",AR266&lt;&gt;""),"継続で適用",""))</f>
        <v/>
      </c>
      <c r="AS268" s="1310"/>
      <c r="AT268" s="557"/>
      <c r="AU268" s="1311" t="str">
        <f>IF(K266&lt;&gt;"","V列に色付け","")</f>
        <v/>
      </c>
      <c r="AV268" s="1312"/>
      <c r="AW268" s="1313"/>
      <c r="AX268" s="87"/>
      <c r="AY268" s="87"/>
      <c r="AZ268" s="87"/>
      <c r="BA268" s="87"/>
      <c r="BB268" s="87"/>
      <c r="BC268" s="87"/>
      <c r="BD268" s="87"/>
      <c r="BE268" s="87"/>
      <c r="BF268" s="87"/>
      <c r="BG268" s="87"/>
      <c r="BH268" s="87"/>
      <c r="BI268" s="87"/>
      <c r="BJ268" s="87"/>
      <c r="BK268" s="453" t="str">
        <f>G266</f>
        <v/>
      </c>
    </row>
    <row r="269" spans="1:63" ht="30" customHeight="1" thickBot="1">
      <c r="A269" s="1276"/>
      <c r="B269" s="1419"/>
      <c r="C269" s="1420"/>
      <c r="D269" s="1420"/>
      <c r="E269" s="1420"/>
      <c r="F269" s="1421"/>
      <c r="G269" s="1261"/>
      <c r="H269" s="1261"/>
      <c r="I269" s="1261"/>
      <c r="J269" s="1424"/>
      <c r="K269" s="1261"/>
      <c r="L269" s="1285"/>
      <c r="M269" s="556" t="str">
        <f>IF('別紙様式2-2（４・５月分）'!P205="","",'別紙様式2-2（４・５月分）'!P205)</f>
        <v/>
      </c>
      <c r="N269" s="1402"/>
      <c r="O269" s="1382"/>
      <c r="P269" s="1384"/>
      <c r="Q269" s="1386"/>
      <c r="R269" s="1388"/>
      <c r="S269" s="1390"/>
      <c r="T269" s="1392"/>
      <c r="U269" s="1394"/>
      <c r="V269" s="1396"/>
      <c r="W269" s="1398"/>
      <c r="X269" s="1372"/>
      <c r="Y269" s="1398"/>
      <c r="Z269" s="1372"/>
      <c r="AA269" s="1398"/>
      <c r="AB269" s="1372"/>
      <c r="AC269" s="1398"/>
      <c r="AD269" s="1372"/>
      <c r="AE269" s="1372"/>
      <c r="AF269" s="1372"/>
      <c r="AG269" s="1368"/>
      <c r="AH269" s="1374"/>
      <c r="AI269" s="1376"/>
      <c r="AJ269" s="1378"/>
      <c r="AK269" s="1348"/>
      <c r="AL269" s="1352"/>
      <c r="AM269" s="1322"/>
      <c r="AN269" s="1322"/>
      <c r="AO269" s="1370"/>
      <c r="AP269" s="1322"/>
      <c r="AQ269" s="1326"/>
      <c r="AR269" s="1322"/>
      <c r="AS269" s="491" t="str">
        <f t="shared" ref="AS269" si="697">IF(AU266="","",IF(OR(T266="",AND(M269="ベア加算なし",OR(T266="新加算Ⅰ",T266="新加算Ⅱ",T266="新加算Ⅲ",T266="新加算Ⅳ"),AM266=""),AND(OR(T266="新加算Ⅰ",T266="新加算Ⅱ",T266="新加算Ⅲ",T266="新加算Ⅳ",T266="新加算Ⅴ（１）",T266="新加算Ⅴ（２）",T266="新加算Ⅴ（３）",T266="新加算Ⅴ（４）",T266="新加算Ⅴ（５）",T266="新加算Ⅴ（６）",T266="新加算Ⅴ（８）",T266="新加算Ⅴ（11）"),AN266=""),AND(OR(T266="新加算Ⅴ（７）",T266="新加算Ⅴ（９）",T266="新加算Ⅴ（10）",T266="新加算Ⅴ（12）",T266="新加算Ⅴ（13）",T266="新加算Ⅴ（14）"),AO266=""),AND(OR(T266="新加算Ⅰ",T266="新加算Ⅱ",T266="新加算Ⅲ",T266="新加算Ⅴ（１）",T266="新加算Ⅴ（３）",T266="新加算Ⅴ（８）"),AP266=""),AND(OR(T266="新加算Ⅰ",T266="新加算Ⅱ",T266="新加算Ⅴ（１）",T266="新加算Ⅴ（２）",T266="新加算Ⅴ（３）",T266="新加算Ⅴ（４）",T266="新加算Ⅴ（５）",T266="新加算Ⅴ（６）",T266="新加算Ⅴ（７）",T266="新加算Ⅴ（９）",T266="新加算Ⅴ（10）",T266="新加算Ⅴ（12）"),AQ266=""),AND(OR(T266="新加算Ⅰ",T266="新加算Ⅴ（１）",T266="新加算Ⅴ（２）",T266="新加算Ⅴ（５）",T266="新加算Ⅴ（７）",T266="新加算Ⅴ（10）"),AR266="")),"！記入が必要な欄（ピンク色のセル）に空欄があります。空欄を埋めてください。",""))</f>
        <v/>
      </c>
      <c r="AT269" s="557"/>
      <c r="AU269" s="1311"/>
      <c r="AV269" s="558" t="str">
        <f>IF('別紙様式2-2（４・５月分）'!N205="","",'別紙様式2-2（４・５月分）'!N205)</f>
        <v/>
      </c>
      <c r="AW269" s="1313"/>
      <c r="AX269" s="87"/>
      <c r="AY269" s="87"/>
      <c r="AZ269" s="87"/>
      <c r="BA269" s="87"/>
      <c r="BB269" s="87"/>
      <c r="BC269" s="87"/>
      <c r="BD269" s="87"/>
      <c r="BE269" s="87"/>
      <c r="BF269" s="87"/>
      <c r="BG269" s="87"/>
      <c r="BH269" s="87"/>
      <c r="BI269" s="87"/>
      <c r="BJ269" s="87"/>
      <c r="BK269" s="453" t="str">
        <f>G266</f>
        <v/>
      </c>
    </row>
    <row r="270" spans="1:63" ht="30" customHeight="1">
      <c r="A270" s="1274">
        <v>65</v>
      </c>
      <c r="B270" s="1243" t="str">
        <f>IF(基本情報入力シート!C118="","",基本情報入力シート!C118)</f>
        <v/>
      </c>
      <c r="C270" s="1244"/>
      <c r="D270" s="1244"/>
      <c r="E270" s="1244"/>
      <c r="F270" s="1245"/>
      <c r="G270" s="1260" t="str">
        <f>IF(基本情報入力シート!M118="","",基本情報入力シート!M118)</f>
        <v/>
      </c>
      <c r="H270" s="1260" t="str">
        <f>IF(基本情報入力シート!R118="","",基本情報入力シート!R118)</f>
        <v/>
      </c>
      <c r="I270" s="1260" t="str">
        <f>IF(基本情報入力シート!W118="","",基本情報入力シート!W118)</f>
        <v/>
      </c>
      <c r="J270" s="1423" t="str">
        <f>IF(基本情報入力シート!X118="","",基本情報入力シート!X118)</f>
        <v/>
      </c>
      <c r="K270" s="1260" t="str">
        <f>IF(基本情報入力シート!Y118="","",基本情報入力シート!Y118)</f>
        <v/>
      </c>
      <c r="L270" s="1284" t="str">
        <f>IF(基本情報入力シート!AB118="","",基本情報入力シート!AB118)</f>
        <v/>
      </c>
      <c r="M270" s="553" t="str">
        <f>IF('別紙様式2-2（４・５月分）'!P206="","",'別紙様式2-2（４・５月分）'!P206)</f>
        <v/>
      </c>
      <c r="N270" s="1399" t="str">
        <f>IF(SUM('別紙様式2-2（４・５月分）'!Q206:Q208)=0,"",SUM('別紙様式2-2（４・５月分）'!Q206:Q208))</f>
        <v/>
      </c>
      <c r="O270" s="1403" t="str">
        <f>IFERROR(VLOOKUP('別紙様式2-2（４・５月分）'!AQ206,【参考】数式用!$AR$5:$AS$22,2,FALSE),"")</f>
        <v/>
      </c>
      <c r="P270" s="1404"/>
      <c r="Q270" s="1405"/>
      <c r="R270" s="1409" t="str">
        <f>IFERROR(VLOOKUP(K270,【参考】数式用!$A$5:$AB$37,MATCH(O270,【参考】数式用!$B$4:$AB$4,0)+1,0),"")</f>
        <v/>
      </c>
      <c r="S270" s="1411" t="s">
        <v>2021</v>
      </c>
      <c r="T270" s="1413"/>
      <c r="U270" s="1415" t="str">
        <f>IFERROR(VLOOKUP(K270,【参考】数式用!$A$5:$AB$37,MATCH(T270,【参考】数式用!$B$4:$AB$4,0)+1,0),"")</f>
        <v/>
      </c>
      <c r="V270" s="1417" t="s">
        <v>15</v>
      </c>
      <c r="W270" s="1355">
        <v>6</v>
      </c>
      <c r="X270" s="1357" t="s">
        <v>10</v>
      </c>
      <c r="Y270" s="1355">
        <v>6</v>
      </c>
      <c r="Z270" s="1357" t="s">
        <v>38</v>
      </c>
      <c r="AA270" s="1355">
        <v>7</v>
      </c>
      <c r="AB270" s="1357" t="s">
        <v>10</v>
      </c>
      <c r="AC270" s="1355">
        <v>3</v>
      </c>
      <c r="AD270" s="1357" t="s">
        <v>13</v>
      </c>
      <c r="AE270" s="1357" t="s">
        <v>20</v>
      </c>
      <c r="AF270" s="1357">
        <f>IF(W270&gt;=1,(AA270*12+AC270)-(W270*12+Y270)+1,"")</f>
        <v>10</v>
      </c>
      <c r="AG270" s="1359" t="s">
        <v>33</v>
      </c>
      <c r="AH270" s="1361" t="str">
        <f t="shared" ref="AH270" si="698">IFERROR(ROUNDDOWN(ROUND(L270*U270,0),0)*AF270,"")</f>
        <v/>
      </c>
      <c r="AI270" s="1363" t="str">
        <f t="shared" ref="AI270" si="699">IFERROR(ROUNDDOWN(ROUND((L270*(U270-AW270)),0),0)*AF270,"")</f>
        <v/>
      </c>
      <c r="AJ270" s="1365">
        <f>IFERROR(IF(OR(M270="",M271="",M273=""),0,ROUNDDOWN(ROUNDDOWN(ROUND(L270*VLOOKUP(K270,【参考】数式用!$A$5:$AB$37,MATCH("新加算Ⅳ",【参考】数式用!$B$4:$AB$4,0)+1,0),0),0)*AF270*0.5,0)),"")</f>
        <v>0</v>
      </c>
      <c r="AK270" s="1349"/>
      <c r="AL270" s="1353">
        <f>IFERROR(IF(OR(M273="ベア加算",M273=""),0, IF(OR(T270="新加算Ⅰ",T270="新加算Ⅱ",T270="新加算Ⅲ",T270="新加算Ⅳ"),ROUNDDOWN(ROUND(L270*VLOOKUP(K270,【参考】数式用!$A$5:$I$37,MATCH("ベア加算",【参考】数式用!$B$4:$I$4,0)+1,0),0),0)*AF270,0)),"")</f>
        <v>0</v>
      </c>
      <c r="AM270" s="1339"/>
      <c r="AN270" s="1345"/>
      <c r="AO270" s="1341"/>
      <c r="AP270" s="1341"/>
      <c r="AQ270" s="1343"/>
      <c r="AR270" s="1323"/>
      <c r="AS270" s="466" t="str">
        <f t="shared" ref="AS270" si="700">IF(AU270="","",IF(U270&lt;N270,"！加算の要件上は問題ありませんが、令和６年４・５月と比較して令和６年６月に加算率が下がる計画になっています。",""))</f>
        <v/>
      </c>
      <c r="AT270" s="557"/>
      <c r="AU270" s="1311" t="str">
        <f>IF(K270&lt;&gt;"","V列に色付け","")</f>
        <v/>
      </c>
      <c r="AV270" s="558" t="str">
        <f>IF('別紙様式2-2（４・５月分）'!N206="","",'別紙様式2-2（４・５月分）'!N206)</f>
        <v/>
      </c>
      <c r="AW270" s="1313" t="str">
        <f>IF(SUM('別紙様式2-2（４・５月分）'!O206:O208)=0,"",SUM('別紙様式2-2（４・５月分）'!O206:O208))</f>
        <v/>
      </c>
      <c r="AX270" s="1314" t="str">
        <f>IFERROR(VLOOKUP(K270,【参考】数式用!$AH$2:$AI$34,2,FALSE),"")</f>
        <v/>
      </c>
      <c r="AY270" s="1230" t="s">
        <v>1959</v>
      </c>
      <c r="AZ270" s="1230" t="s">
        <v>1960</v>
      </c>
      <c r="BA270" s="1230" t="s">
        <v>1961</v>
      </c>
      <c r="BB270" s="1230" t="s">
        <v>1962</v>
      </c>
      <c r="BC270" s="1230" t="str">
        <f>IF(AND(O270&lt;&gt;"新加算Ⅰ",O270&lt;&gt;"新加算Ⅱ",O270&lt;&gt;"新加算Ⅲ",O270&lt;&gt;"新加算Ⅳ"),O270,IF(P272&lt;&gt;"",P272,""))</f>
        <v/>
      </c>
      <c r="BD270" s="1230"/>
      <c r="BE270" s="1230" t="str">
        <f t="shared" ref="BE270" si="701">IF(AL270&lt;&gt;0,IF(AM270="○","入力済","未入力"),"")</f>
        <v/>
      </c>
      <c r="BF270" s="1230" t="str">
        <f>IF(OR(T270="新加算Ⅰ",T270="新加算Ⅱ",T270="新加算Ⅲ",T270="新加算Ⅳ",T270="新加算Ⅴ（１）",T270="新加算Ⅴ（２）",T270="新加算Ⅴ（３）",T270="新加算ⅠⅤ（４）",T270="新加算Ⅴ（５）",T270="新加算Ⅴ（６）",T270="新加算Ⅴ（８）",T270="新加算Ⅴ（11）"),IF(OR(AN270="○",AN270="令和６年度中に満たす"),"入力済","未入力"),"")</f>
        <v/>
      </c>
      <c r="BG270" s="1230" t="str">
        <f>IF(OR(T270="新加算Ⅴ（７）",T270="新加算Ⅴ（９）",T270="新加算Ⅴ（10）",T270="新加算Ⅴ（12）",T270="新加算Ⅴ（13）",T270="新加算Ⅴ（14）"),IF(OR(AO270="○",AO270="令和６年度中に満たす"),"入力済","未入力"),"")</f>
        <v/>
      </c>
      <c r="BH270" s="1331" t="str">
        <f t="shared" ref="BH270" si="702">IF(OR(T270="新加算Ⅰ",T270="新加算Ⅱ",T270="新加算Ⅲ",T270="新加算Ⅴ（１）",T270="新加算Ⅴ（３）",T270="新加算Ⅴ（８）"),IF(OR(AP270="○",AP270="令和６年度中に満たす"),"入力済","未入力"),"")</f>
        <v/>
      </c>
      <c r="BI270" s="1333" t="str">
        <f t="shared" ref="BI270" si="703">IF(OR(T270="新加算Ⅰ",T270="新加算Ⅱ",T270="新加算Ⅴ（１）",T270="新加算Ⅴ（２）",T270="新加算Ⅴ（３）",T270="新加算Ⅴ（４）",T270="新加算Ⅴ（５）",T270="新加算Ⅴ（６）",T270="新加算Ⅴ（７）",T270="新加算Ⅴ（９）",T270="新加算Ⅴ（10）",T270="新加算Ⅴ（12）"),1,"")</f>
        <v/>
      </c>
      <c r="BJ270" s="1311" t="str">
        <f>IF(OR(T270="新加算Ⅰ",T270="新加算Ⅴ（１）",T270="新加算Ⅴ（２）",T270="新加算Ⅴ（５）",T270="新加算Ⅴ（７）",T270="新加算Ⅴ（10）"),IF(AR270="","未入力","入力済"),"")</f>
        <v/>
      </c>
      <c r="BK270" s="453" t="str">
        <f>G270</f>
        <v/>
      </c>
    </row>
    <row r="271" spans="1:63" ht="15" customHeight="1">
      <c r="A271" s="1275"/>
      <c r="B271" s="1243"/>
      <c r="C271" s="1244"/>
      <c r="D271" s="1244"/>
      <c r="E271" s="1244"/>
      <c r="F271" s="1245"/>
      <c r="G271" s="1260"/>
      <c r="H271" s="1260"/>
      <c r="I271" s="1260"/>
      <c r="J271" s="1423"/>
      <c r="K271" s="1260"/>
      <c r="L271" s="1284"/>
      <c r="M271" s="1379" t="str">
        <f>IF('別紙様式2-2（４・５月分）'!P207="","",'別紙様式2-2（４・５月分）'!P207)</f>
        <v/>
      </c>
      <c r="N271" s="1400"/>
      <c r="O271" s="1406"/>
      <c r="P271" s="1407"/>
      <c r="Q271" s="1408"/>
      <c r="R271" s="1410"/>
      <c r="S271" s="1412"/>
      <c r="T271" s="1414"/>
      <c r="U271" s="1416"/>
      <c r="V271" s="1418"/>
      <c r="W271" s="1356"/>
      <c r="X271" s="1358"/>
      <c r="Y271" s="1356"/>
      <c r="Z271" s="1358"/>
      <c r="AA271" s="1356"/>
      <c r="AB271" s="1358"/>
      <c r="AC271" s="1356"/>
      <c r="AD271" s="1358"/>
      <c r="AE271" s="1358"/>
      <c r="AF271" s="1358"/>
      <c r="AG271" s="1360"/>
      <c r="AH271" s="1362"/>
      <c r="AI271" s="1364"/>
      <c r="AJ271" s="1366"/>
      <c r="AK271" s="1350"/>
      <c r="AL271" s="1354"/>
      <c r="AM271" s="1340"/>
      <c r="AN271" s="1346"/>
      <c r="AO271" s="1342"/>
      <c r="AP271" s="1342"/>
      <c r="AQ271" s="1344"/>
      <c r="AR271" s="1324"/>
      <c r="AS271" s="1310" t="str">
        <f t="shared" ref="AS271" si="704">IF(AU270="","",IF(AF270&gt;10,"！令和６年度の新加算の「算定対象月」が10か月を超えています。標準的な「算定対象月」は令和６年６月から令和７年３月です。",IF(OR(AA270&lt;&gt;7,AC270&lt;&gt;3),"！算定期間の終わりが令和７年３月になっていません。区分変更を行う場合は、別紙様式2-4に記入してください。","")))</f>
        <v/>
      </c>
      <c r="AT271" s="557"/>
      <c r="AU271" s="1311"/>
      <c r="AV271" s="1312" t="str">
        <f>IF('別紙様式2-2（４・５月分）'!N207="","",'別紙様式2-2（４・５月分）'!N207)</f>
        <v/>
      </c>
      <c r="AW271" s="1313"/>
      <c r="AX271" s="1314"/>
      <c r="AY271" s="1230"/>
      <c r="AZ271" s="1230"/>
      <c r="BA271" s="1230"/>
      <c r="BB271" s="1230"/>
      <c r="BC271" s="1230"/>
      <c r="BD271" s="1230"/>
      <c r="BE271" s="1230"/>
      <c r="BF271" s="1230"/>
      <c r="BG271" s="1230"/>
      <c r="BH271" s="1332"/>
      <c r="BI271" s="1334"/>
      <c r="BJ271" s="1311"/>
      <c r="BK271" s="453" t="str">
        <f>G270</f>
        <v/>
      </c>
    </row>
    <row r="272" spans="1:63" ht="15" customHeight="1">
      <c r="A272" s="1303"/>
      <c r="B272" s="1243"/>
      <c r="C272" s="1244"/>
      <c r="D272" s="1244"/>
      <c r="E272" s="1244"/>
      <c r="F272" s="1245"/>
      <c r="G272" s="1260"/>
      <c r="H272" s="1260"/>
      <c r="I272" s="1260"/>
      <c r="J272" s="1423"/>
      <c r="K272" s="1260"/>
      <c r="L272" s="1284"/>
      <c r="M272" s="1380"/>
      <c r="N272" s="1401"/>
      <c r="O272" s="1381" t="s">
        <v>2025</v>
      </c>
      <c r="P272" s="1383" t="str">
        <f>IFERROR(VLOOKUP('別紙様式2-2（４・５月分）'!AQ206,【参考】数式用!$AR$5:$AT$22,3,FALSE),"")</f>
        <v/>
      </c>
      <c r="Q272" s="1385" t="s">
        <v>2036</v>
      </c>
      <c r="R272" s="1387" t="str">
        <f>IFERROR(VLOOKUP(K270,【参考】数式用!$A$5:$AB$37,MATCH(P272,【参考】数式用!$B$4:$AB$4,0)+1,0),"")</f>
        <v/>
      </c>
      <c r="S272" s="1389" t="s">
        <v>161</v>
      </c>
      <c r="T272" s="1391"/>
      <c r="U272" s="1393" t="str">
        <f>IFERROR(VLOOKUP(K270,【参考】数式用!$A$5:$AB$37,MATCH(T272,【参考】数式用!$B$4:$AB$4,0)+1,0),"")</f>
        <v/>
      </c>
      <c r="V272" s="1395" t="s">
        <v>15</v>
      </c>
      <c r="W272" s="1397">
        <v>7</v>
      </c>
      <c r="X272" s="1371" t="s">
        <v>10</v>
      </c>
      <c r="Y272" s="1397">
        <v>4</v>
      </c>
      <c r="Z272" s="1371" t="s">
        <v>38</v>
      </c>
      <c r="AA272" s="1397">
        <v>8</v>
      </c>
      <c r="AB272" s="1371" t="s">
        <v>10</v>
      </c>
      <c r="AC272" s="1397">
        <v>3</v>
      </c>
      <c r="AD272" s="1371" t="s">
        <v>13</v>
      </c>
      <c r="AE272" s="1371" t="s">
        <v>20</v>
      </c>
      <c r="AF272" s="1371">
        <f>IF(W272&gt;=1,(AA272*12+AC272)-(W272*12+Y272)+1,"")</f>
        <v>12</v>
      </c>
      <c r="AG272" s="1367" t="s">
        <v>33</v>
      </c>
      <c r="AH272" s="1373" t="str">
        <f t="shared" ref="AH272" si="705">IFERROR(ROUNDDOWN(ROUND(L270*U272,0),0)*AF272,"")</f>
        <v/>
      </c>
      <c r="AI272" s="1375" t="str">
        <f t="shared" ref="AI272" si="706">IFERROR(ROUNDDOWN(ROUND((L270*(U272-AW270)),0),0)*AF272,"")</f>
        <v/>
      </c>
      <c r="AJ272" s="1377">
        <f>IFERROR(IF(OR(M270="",M271="",M273=""),0,ROUNDDOWN(ROUNDDOWN(ROUND(L270*VLOOKUP(K270,【参考】数式用!$A$5:$AB$37,MATCH("新加算Ⅳ",【参考】数式用!$B$4:$AB$4,0)+1,0),0),0)*AF272*0.5,0)),"")</f>
        <v>0</v>
      </c>
      <c r="AK272" s="1347" t="str">
        <f t="shared" ref="AK272" si="707">IF(T272&lt;&gt;"","新規に適用","")</f>
        <v/>
      </c>
      <c r="AL272" s="1351">
        <f>IFERROR(IF(OR(M273="ベア加算",M273=""),0, IF(OR(T270="新加算Ⅰ",T270="新加算Ⅱ",T270="新加算Ⅲ",T270="新加算Ⅳ"),0,ROUNDDOWN(ROUND(L270*VLOOKUP(K270,【参考】数式用!$A$5:$I$37,MATCH("ベア加算",【参考】数式用!$B$4:$I$4,0)+1,0),0),0)*AF272)),"")</f>
        <v>0</v>
      </c>
      <c r="AM272" s="1321" t="str">
        <f>IF(AND(T272&lt;&gt;"",AM270=""),"新規に適用",IF(AND(T272&lt;&gt;"",AM270&lt;&gt;""),"継続で適用",""))</f>
        <v/>
      </c>
      <c r="AN272" s="1321" t="str">
        <f>IF(AND(T272&lt;&gt;"",AN270=""),"新規に適用",IF(AND(T272&lt;&gt;"",AN270&lt;&gt;""),"継続で適用",""))</f>
        <v/>
      </c>
      <c r="AO272" s="1369"/>
      <c r="AP272" s="1321" t="str">
        <f>IF(AND(T272&lt;&gt;"",AP270=""),"新規に適用",IF(AND(T272&lt;&gt;"",AP270&lt;&gt;""),"継続で適用",""))</f>
        <v/>
      </c>
      <c r="AQ272" s="1325" t="str">
        <f t="shared" si="597"/>
        <v/>
      </c>
      <c r="AR272" s="1321" t="str">
        <f>IF(AND(T272&lt;&gt;"",AR270=""),"新規に適用",IF(AND(T272&lt;&gt;"",AR270&lt;&gt;""),"継続で適用",""))</f>
        <v/>
      </c>
      <c r="AS272" s="1310"/>
      <c r="AT272" s="557"/>
      <c r="AU272" s="1311" t="str">
        <f>IF(K270&lt;&gt;"","V列に色付け","")</f>
        <v/>
      </c>
      <c r="AV272" s="1312"/>
      <c r="AW272" s="1313"/>
      <c r="AX272" s="87"/>
      <c r="AY272" s="87"/>
      <c r="AZ272" s="87"/>
      <c r="BA272" s="87"/>
      <c r="BB272" s="87"/>
      <c r="BC272" s="87"/>
      <c r="BD272" s="87"/>
      <c r="BE272" s="87"/>
      <c r="BF272" s="87"/>
      <c r="BG272" s="87"/>
      <c r="BH272" s="87"/>
      <c r="BI272" s="87"/>
      <c r="BJ272" s="87"/>
      <c r="BK272" s="453" t="str">
        <f>G270</f>
        <v/>
      </c>
    </row>
    <row r="273" spans="1:63" ht="30" customHeight="1" thickBot="1">
      <c r="A273" s="1276"/>
      <c r="B273" s="1419"/>
      <c r="C273" s="1420"/>
      <c r="D273" s="1420"/>
      <c r="E273" s="1420"/>
      <c r="F273" s="1421"/>
      <c r="G273" s="1261"/>
      <c r="H273" s="1261"/>
      <c r="I273" s="1261"/>
      <c r="J273" s="1424"/>
      <c r="K273" s="1261"/>
      <c r="L273" s="1285"/>
      <c r="M273" s="556" t="str">
        <f>IF('別紙様式2-2（４・５月分）'!P208="","",'別紙様式2-2（４・５月分）'!P208)</f>
        <v/>
      </c>
      <c r="N273" s="1402"/>
      <c r="O273" s="1382"/>
      <c r="P273" s="1384"/>
      <c r="Q273" s="1386"/>
      <c r="R273" s="1388"/>
      <c r="S273" s="1390"/>
      <c r="T273" s="1392"/>
      <c r="U273" s="1394"/>
      <c r="V273" s="1396"/>
      <c r="W273" s="1398"/>
      <c r="X273" s="1372"/>
      <c r="Y273" s="1398"/>
      <c r="Z273" s="1372"/>
      <c r="AA273" s="1398"/>
      <c r="AB273" s="1372"/>
      <c r="AC273" s="1398"/>
      <c r="AD273" s="1372"/>
      <c r="AE273" s="1372"/>
      <c r="AF273" s="1372"/>
      <c r="AG273" s="1368"/>
      <c r="AH273" s="1374"/>
      <c r="AI273" s="1376"/>
      <c r="AJ273" s="1378"/>
      <c r="AK273" s="1348"/>
      <c r="AL273" s="1352"/>
      <c r="AM273" s="1322"/>
      <c r="AN273" s="1322"/>
      <c r="AO273" s="1370"/>
      <c r="AP273" s="1322"/>
      <c r="AQ273" s="1326"/>
      <c r="AR273" s="1322"/>
      <c r="AS273" s="491" t="str">
        <f t="shared" ref="AS273" si="708">IF(AU270="","",IF(OR(T270="",AND(M273="ベア加算なし",OR(T270="新加算Ⅰ",T270="新加算Ⅱ",T270="新加算Ⅲ",T270="新加算Ⅳ"),AM270=""),AND(OR(T270="新加算Ⅰ",T270="新加算Ⅱ",T270="新加算Ⅲ",T270="新加算Ⅳ",T270="新加算Ⅴ（１）",T270="新加算Ⅴ（２）",T270="新加算Ⅴ（３）",T270="新加算Ⅴ（４）",T270="新加算Ⅴ（５）",T270="新加算Ⅴ（６）",T270="新加算Ⅴ（８）",T270="新加算Ⅴ（11）"),AN270=""),AND(OR(T270="新加算Ⅴ（７）",T270="新加算Ⅴ（９）",T270="新加算Ⅴ（10）",T270="新加算Ⅴ（12）",T270="新加算Ⅴ（13）",T270="新加算Ⅴ（14）"),AO270=""),AND(OR(T270="新加算Ⅰ",T270="新加算Ⅱ",T270="新加算Ⅲ",T270="新加算Ⅴ（１）",T270="新加算Ⅴ（３）",T270="新加算Ⅴ（８）"),AP270=""),AND(OR(T270="新加算Ⅰ",T270="新加算Ⅱ",T270="新加算Ⅴ（１）",T270="新加算Ⅴ（２）",T270="新加算Ⅴ（３）",T270="新加算Ⅴ（４）",T270="新加算Ⅴ（５）",T270="新加算Ⅴ（６）",T270="新加算Ⅴ（７）",T270="新加算Ⅴ（９）",T270="新加算Ⅴ（10）",T270="新加算Ⅴ（12）"),AQ270=""),AND(OR(T270="新加算Ⅰ",T270="新加算Ⅴ（１）",T270="新加算Ⅴ（２）",T270="新加算Ⅴ（５）",T270="新加算Ⅴ（７）",T270="新加算Ⅴ（10）"),AR270="")),"！記入が必要な欄（ピンク色のセル）に空欄があります。空欄を埋めてください。",""))</f>
        <v/>
      </c>
      <c r="AT273" s="557"/>
      <c r="AU273" s="1311"/>
      <c r="AV273" s="558" t="str">
        <f>IF('別紙様式2-2（４・５月分）'!N208="","",'別紙様式2-2（４・５月分）'!N208)</f>
        <v/>
      </c>
      <c r="AW273" s="1313"/>
      <c r="AX273" s="87"/>
      <c r="AY273" s="87"/>
      <c r="AZ273" s="87"/>
      <c r="BA273" s="87"/>
      <c r="BB273" s="87"/>
      <c r="BC273" s="87"/>
      <c r="BD273" s="87"/>
      <c r="BE273" s="87"/>
      <c r="BF273" s="87"/>
      <c r="BG273" s="87"/>
      <c r="BH273" s="87"/>
      <c r="BI273" s="87"/>
      <c r="BJ273" s="87"/>
      <c r="BK273" s="453" t="str">
        <f>G270</f>
        <v/>
      </c>
    </row>
    <row r="274" spans="1:63" ht="30" customHeight="1">
      <c r="A274" s="1301">
        <v>66</v>
      </c>
      <c r="B274" s="1240" t="str">
        <f>IF(基本情報入力シート!C119="","",基本情報入力シート!C119)</f>
        <v/>
      </c>
      <c r="C274" s="1241"/>
      <c r="D274" s="1241"/>
      <c r="E274" s="1241"/>
      <c r="F274" s="1242"/>
      <c r="G274" s="1259" t="str">
        <f>IF(基本情報入力シート!M119="","",基本情報入力シート!M119)</f>
        <v/>
      </c>
      <c r="H274" s="1259" t="str">
        <f>IF(基本情報入力シート!R119="","",基本情報入力シート!R119)</f>
        <v/>
      </c>
      <c r="I274" s="1259" t="str">
        <f>IF(基本情報入力シート!W119="","",基本情報入力シート!W119)</f>
        <v/>
      </c>
      <c r="J274" s="1422" t="str">
        <f>IF(基本情報入力シート!X119="","",基本情報入力シート!X119)</f>
        <v/>
      </c>
      <c r="K274" s="1259" t="str">
        <f>IF(基本情報入力シート!Y119="","",基本情報入力シート!Y119)</f>
        <v/>
      </c>
      <c r="L274" s="1283" t="str">
        <f>IF(基本情報入力シート!AB119="","",基本情報入力シート!AB119)</f>
        <v/>
      </c>
      <c r="M274" s="553" t="str">
        <f>IF('別紙様式2-2（４・５月分）'!P209="","",'別紙様式2-2（４・５月分）'!P209)</f>
        <v/>
      </c>
      <c r="N274" s="1399" t="str">
        <f>IF(SUM('別紙様式2-2（４・５月分）'!Q209:Q211)=0,"",SUM('別紙様式2-2（４・５月分）'!Q209:Q211))</f>
        <v/>
      </c>
      <c r="O274" s="1403" t="str">
        <f>IFERROR(VLOOKUP('別紙様式2-2（４・５月分）'!AQ209,【参考】数式用!$AR$5:$AS$22,2,FALSE),"")</f>
        <v/>
      </c>
      <c r="P274" s="1404"/>
      <c r="Q274" s="1405"/>
      <c r="R274" s="1409" t="str">
        <f>IFERROR(VLOOKUP(K274,【参考】数式用!$A$5:$AB$37,MATCH(O274,【参考】数式用!$B$4:$AB$4,0)+1,0),"")</f>
        <v/>
      </c>
      <c r="S274" s="1411" t="s">
        <v>2021</v>
      </c>
      <c r="T274" s="1413"/>
      <c r="U274" s="1415" t="str">
        <f>IFERROR(VLOOKUP(K274,【参考】数式用!$A$5:$AB$37,MATCH(T274,【参考】数式用!$B$4:$AB$4,0)+1,0),"")</f>
        <v/>
      </c>
      <c r="V274" s="1417" t="s">
        <v>15</v>
      </c>
      <c r="W274" s="1355">
        <v>6</v>
      </c>
      <c r="X274" s="1357" t="s">
        <v>10</v>
      </c>
      <c r="Y274" s="1355">
        <v>6</v>
      </c>
      <c r="Z274" s="1357" t="s">
        <v>38</v>
      </c>
      <c r="AA274" s="1355">
        <v>7</v>
      </c>
      <c r="AB274" s="1357" t="s">
        <v>10</v>
      </c>
      <c r="AC274" s="1355">
        <v>3</v>
      </c>
      <c r="AD274" s="1357" t="s">
        <v>13</v>
      </c>
      <c r="AE274" s="1357" t="s">
        <v>20</v>
      </c>
      <c r="AF274" s="1357">
        <f>IF(W274&gt;=1,(AA274*12+AC274)-(W274*12+Y274)+1,"")</f>
        <v>10</v>
      </c>
      <c r="AG274" s="1359" t="s">
        <v>33</v>
      </c>
      <c r="AH274" s="1361" t="str">
        <f t="shared" ref="AH274" si="709">IFERROR(ROUNDDOWN(ROUND(L274*U274,0),0)*AF274,"")</f>
        <v/>
      </c>
      <c r="AI274" s="1363" t="str">
        <f t="shared" ref="AI274" si="710">IFERROR(ROUNDDOWN(ROUND((L274*(U274-AW274)),0),0)*AF274,"")</f>
        <v/>
      </c>
      <c r="AJ274" s="1365">
        <f>IFERROR(IF(OR(M274="",M275="",M277=""),0,ROUNDDOWN(ROUNDDOWN(ROUND(L274*VLOOKUP(K274,【参考】数式用!$A$5:$AB$37,MATCH("新加算Ⅳ",【参考】数式用!$B$4:$AB$4,0)+1,0),0),0)*AF274*0.5,0)),"")</f>
        <v>0</v>
      </c>
      <c r="AK274" s="1349"/>
      <c r="AL274" s="1353">
        <f>IFERROR(IF(OR(M277="ベア加算",M277=""),0, IF(OR(T274="新加算Ⅰ",T274="新加算Ⅱ",T274="新加算Ⅲ",T274="新加算Ⅳ"),ROUNDDOWN(ROUND(L274*VLOOKUP(K274,【参考】数式用!$A$5:$I$37,MATCH("ベア加算",【参考】数式用!$B$4:$I$4,0)+1,0),0),0)*AF274,0)),"")</f>
        <v>0</v>
      </c>
      <c r="AM274" s="1339"/>
      <c r="AN274" s="1345"/>
      <c r="AO274" s="1341"/>
      <c r="AP274" s="1341"/>
      <c r="AQ274" s="1343"/>
      <c r="AR274" s="1323"/>
      <c r="AS274" s="466" t="str">
        <f t="shared" ref="AS274" si="711">IF(AU274="","",IF(U274&lt;N274,"！加算の要件上は問題ありませんが、令和６年４・５月と比較して令和６年６月に加算率が下がる計画になっています。",""))</f>
        <v/>
      </c>
      <c r="AT274" s="557"/>
      <c r="AU274" s="1311" t="str">
        <f>IF(K274&lt;&gt;"","V列に色付け","")</f>
        <v/>
      </c>
      <c r="AV274" s="558" t="str">
        <f>IF('別紙様式2-2（４・５月分）'!N209="","",'別紙様式2-2（４・５月分）'!N209)</f>
        <v/>
      </c>
      <c r="AW274" s="1313" t="str">
        <f>IF(SUM('別紙様式2-2（４・５月分）'!O209:O211)=0,"",SUM('別紙様式2-2（４・５月分）'!O209:O211))</f>
        <v/>
      </c>
      <c r="AX274" s="1314" t="str">
        <f>IFERROR(VLOOKUP(K274,【参考】数式用!$AH$2:$AI$34,2,FALSE),"")</f>
        <v/>
      </c>
      <c r="AY274" s="1230" t="s">
        <v>1959</v>
      </c>
      <c r="AZ274" s="1230" t="s">
        <v>1960</v>
      </c>
      <c r="BA274" s="1230" t="s">
        <v>1961</v>
      </c>
      <c r="BB274" s="1230" t="s">
        <v>1962</v>
      </c>
      <c r="BC274" s="1230" t="str">
        <f>IF(AND(O274&lt;&gt;"新加算Ⅰ",O274&lt;&gt;"新加算Ⅱ",O274&lt;&gt;"新加算Ⅲ",O274&lt;&gt;"新加算Ⅳ"),O274,IF(P276&lt;&gt;"",P276,""))</f>
        <v/>
      </c>
      <c r="BD274" s="1230"/>
      <c r="BE274" s="1230" t="str">
        <f t="shared" ref="BE274" si="712">IF(AL274&lt;&gt;0,IF(AM274="○","入力済","未入力"),"")</f>
        <v/>
      </c>
      <c r="BF274" s="1230" t="str">
        <f>IF(OR(T274="新加算Ⅰ",T274="新加算Ⅱ",T274="新加算Ⅲ",T274="新加算Ⅳ",T274="新加算Ⅴ（１）",T274="新加算Ⅴ（２）",T274="新加算Ⅴ（３）",T274="新加算ⅠⅤ（４）",T274="新加算Ⅴ（５）",T274="新加算Ⅴ（６）",T274="新加算Ⅴ（８）",T274="新加算Ⅴ（11）"),IF(OR(AN274="○",AN274="令和６年度中に満たす"),"入力済","未入力"),"")</f>
        <v/>
      </c>
      <c r="BG274" s="1230" t="str">
        <f>IF(OR(T274="新加算Ⅴ（７）",T274="新加算Ⅴ（９）",T274="新加算Ⅴ（10）",T274="新加算Ⅴ（12）",T274="新加算Ⅴ（13）",T274="新加算Ⅴ（14）"),IF(OR(AO274="○",AO274="令和６年度中に満たす"),"入力済","未入力"),"")</f>
        <v/>
      </c>
      <c r="BH274" s="1331" t="str">
        <f t="shared" ref="BH274" si="713">IF(OR(T274="新加算Ⅰ",T274="新加算Ⅱ",T274="新加算Ⅲ",T274="新加算Ⅴ（１）",T274="新加算Ⅴ（３）",T274="新加算Ⅴ（８）"),IF(OR(AP274="○",AP274="令和６年度中に満たす"),"入力済","未入力"),"")</f>
        <v/>
      </c>
      <c r="BI274" s="1333" t="str">
        <f t="shared" ref="BI274" si="714">IF(OR(T274="新加算Ⅰ",T274="新加算Ⅱ",T274="新加算Ⅴ（１）",T274="新加算Ⅴ（２）",T274="新加算Ⅴ（３）",T274="新加算Ⅴ（４）",T274="新加算Ⅴ（５）",T274="新加算Ⅴ（６）",T274="新加算Ⅴ（７）",T274="新加算Ⅴ（９）",T274="新加算Ⅴ（10）",T274="新加算Ⅴ（12）"),1,"")</f>
        <v/>
      </c>
      <c r="BJ274" s="1311" t="str">
        <f>IF(OR(T274="新加算Ⅰ",T274="新加算Ⅴ（１）",T274="新加算Ⅴ（２）",T274="新加算Ⅴ（５）",T274="新加算Ⅴ（７）",T274="新加算Ⅴ（10）"),IF(AR274="","未入力","入力済"),"")</f>
        <v/>
      </c>
      <c r="BK274" s="453" t="str">
        <f>G274</f>
        <v/>
      </c>
    </row>
    <row r="275" spans="1:63" ht="15" customHeight="1">
      <c r="A275" s="1275"/>
      <c r="B275" s="1243"/>
      <c r="C275" s="1244"/>
      <c r="D275" s="1244"/>
      <c r="E275" s="1244"/>
      <c r="F275" s="1245"/>
      <c r="G275" s="1260"/>
      <c r="H275" s="1260"/>
      <c r="I275" s="1260"/>
      <c r="J275" s="1423"/>
      <c r="K275" s="1260"/>
      <c r="L275" s="1284"/>
      <c r="M275" s="1379" t="str">
        <f>IF('別紙様式2-2（４・５月分）'!P210="","",'別紙様式2-2（４・５月分）'!P210)</f>
        <v/>
      </c>
      <c r="N275" s="1400"/>
      <c r="O275" s="1406"/>
      <c r="P275" s="1407"/>
      <c r="Q275" s="1408"/>
      <c r="R275" s="1410"/>
      <c r="S275" s="1412"/>
      <c r="T275" s="1414"/>
      <c r="U275" s="1416"/>
      <c r="V275" s="1418"/>
      <c r="W275" s="1356"/>
      <c r="X275" s="1358"/>
      <c r="Y275" s="1356"/>
      <c r="Z275" s="1358"/>
      <c r="AA275" s="1356"/>
      <c r="AB275" s="1358"/>
      <c r="AC275" s="1356"/>
      <c r="AD275" s="1358"/>
      <c r="AE275" s="1358"/>
      <c r="AF275" s="1358"/>
      <c r="AG275" s="1360"/>
      <c r="AH275" s="1362"/>
      <c r="AI275" s="1364"/>
      <c r="AJ275" s="1366"/>
      <c r="AK275" s="1350"/>
      <c r="AL275" s="1354"/>
      <c r="AM275" s="1340"/>
      <c r="AN275" s="1346"/>
      <c r="AO275" s="1342"/>
      <c r="AP275" s="1342"/>
      <c r="AQ275" s="1344"/>
      <c r="AR275" s="1324"/>
      <c r="AS275" s="1310" t="str">
        <f t="shared" ref="AS275" si="715">IF(AU274="","",IF(AF274&gt;10,"！令和６年度の新加算の「算定対象月」が10か月を超えています。標準的な「算定対象月」は令和６年６月から令和７年３月です。",IF(OR(AA274&lt;&gt;7,AC274&lt;&gt;3),"！算定期間の終わりが令和７年３月になっていません。区分変更を行う場合は、別紙様式2-4に記入してください。","")))</f>
        <v/>
      </c>
      <c r="AT275" s="557"/>
      <c r="AU275" s="1311"/>
      <c r="AV275" s="1312" t="str">
        <f>IF('別紙様式2-2（４・５月分）'!N210="","",'別紙様式2-2（４・５月分）'!N210)</f>
        <v/>
      </c>
      <c r="AW275" s="1313"/>
      <c r="AX275" s="1314"/>
      <c r="AY275" s="1230"/>
      <c r="AZ275" s="1230"/>
      <c r="BA275" s="1230"/>
      <c r="BB275" s="1230"/>
      <c r="BC275" s="1230"/>
      <c r="BD275" s="1230"/>
      <c r="BE275" s="1230"/>
      <c r="BF275" s="1230"/>
      <c r="BG275" s="1230"/>
      <c r="BH275" s="1332"/>
      <c r="BI275" s="1334"/>
      <c r="BJ275" s="1311"/>
      <c r="BK275" s="453" t="str">
        <f>G274</f>
        <v/>
      </c>
    </row>
    <row r="276" spans="1:63" ht="15" customHeight="1">
      <c r="A276" s="1303"/>
      <c r="B276" s="1243"/>
      <c r="C276" s="1244"/>
      <c r="D276" s="1244"/>
      <c r="E276" s="1244"/>
      <c r="F276" s="1245"/>
      <c r="G276" s="1260"/>
      <c r="H276" s="1260"/>
      <c r="I276" s="1260"/>
      <c r="J276" s="1423"/>
      <c r="K276" s="1260"/>
      <c r="L276" s="1284"/>
      <c r="M276" s="1380"/>
      <c r="N276" s="1401"/>
      <c r="O276" s="1381" t="s">
        <v>2025</v>
      </c>
      <c r="P276" s="1383" t="str">
        <f>IFERROR(VLOOKUP('別紙様式2-2（４・５月分）'!AQ209,【参考】数式用!$AR$5:$AT$22,3,FALSE),"")</f>
        <v/>
      </c>
      <c r="Q276" s="1385" t="s">
        <v>2036</v>
      </c>
      <c r="R276" s="1387" t="str">
        <f>IFERROR(VLOOKUP(K274,【参考】数式用!$A$5:$AB$37,MATCH(P276,【参考】数式用!$B$4:$AB$4,0)+1,0),"")</f>
        <v/>
      </c>
      <c r="S276" s="1389" t="s">
        <v>161</v>
      </c>
      <c r="T276" s="1391"/>
      <c r="U276" s="1393" t="str">
        <f>IFERROR(VLOOKUP(K274,【参考】数式用!$A$5:$AB$37,MATCH(T276,【参考】数式用!$B$4:$AB$4,0)+1,0),"")</f>
        <v/>
      </c>
      <c r="V276" s="1395" t="s">
        <v>15</v>
      </c>
      <c r="W276" s="1397">
        <v>7</v>
      </c>
      <c r="X276" s="1371" t="s">
        <v>10</v>
      </c>
      <c r="Y276" s="1397">
        <v>4</v>
      </c>
      <c r="Z276" s="1371" t="s">
        <v>38</v>
      </c>
      <c r="AA276" s="1397">
        <v>8</v>
      </c>
      <c r="AB276" s="1371" t="s">
        <v>10</v>
      </c>
      <c r="AC276" s="1397">
        <v>3</v>
      </c>
      <c r="AD276" s="1371" t="s">
        <v>13</v>
      </c>
      <c r="AE276" s="1371" t="s">
        <v>20</v>
      </c>
      <c r="AF276" s="1371">
        <f>IF(W276&gt;=1,(AA276*12+AC276)-(W276*12+Y276)+1,"")</f>
        <v>12</v>
      </c>
      <c r="AG276" s="1367" t="s">
        <v>33</v>
      </c>
      <c r="AH276" s="1373" t="str">
        <f t="shared" ref="AH276" si="716">IFERROR(ROUNDDOWN(ROUND(L274*U276,0),0)*AF276,"")</f>
        <v/>
      </c>
      <c r="AI276" s="1375" t="str">
        <f t="shared" ref="AI276" si="717">IFERROR(ROUNDDOWN(ROUND((L274*(U276-AW274)),0),0)*AF276,"")</f>
        <v/>
      </c>
      <c r="AJ276" s="1377">
        <f>IFERROR(IF(OR(M274="",M275="",M277=""),0,ROUNDDOWN(ROUNDDOWN(ROUND(L274*VLOOKUP(K274,【参考】数式用!$A$5:$AB$37,MATCH("新加算Ⅳ",【参考】数式用!$B$4:$AB$4,0)+1,0),0),0)*AF276*0.5,0)),"")</f>
        <v>0</v>
      </c>
      <c r="AK276" s="1347" t="str">
        <f t="shared" ref="AK276" si="718">IF(T276&lt;&gt;"","新規に適用","")</f>
        <v/>
      </c>
      <c r="AL276" s="1351">
        <f>IFERROR(IF(OR(M277="ベア加算",M277=""),0, IF(OR(T274="新加算Ⅰ",T274="新加算Ⅱ",T274="新加算Ⅲ",T274="新加算Ⅳ"),0,ROUNDDOWN(ROUND(L274*VLOOKUP(K274,【参考】数式用!$A$5:$I$37,MATCH("ベア加算",【参考】数式用!$B$4:$I$4,0)+1,0),0),0)*AF276)),"")</f>
        <v>0</v>
      </c>
      <c r="AM276" s="1321" t="str">
        <f>IF(AND(T276&lt;&gt;"",AM274=""),"新規に適用",IF(AND(T276&lt;&gt;"",AM274&lt;&gt;""),"継続で適用",""))</f>
        <v/>
      </c>
      <c r="AN276" s="1321" t="str">
        <f>IF(AND(T276&lt;&gt;"",AN274=""),"新規に適用",IF(AND(T276&lt;&gt;"",AN274&lt;&gt;""),"継続で適用",""))</f>
        <v/>
      </c>
      <c r="AO276" s="1369"/>
      <c r="AP276" s="1321" t="str">
        <f>IF(AND(T276&lt;&gt;"",AP274=""),"新規に適用",IF(AND(T276&lt;&gt;"",AP274&lt;&gt;""),"継続で適用",""))</f>
        <v/>
      </c>
      <c r="AQ276" s="1325" t="str">
        <f t="shared" si="597"/>
        <v/>
      </c>
      <c r="AR276" s="1321" t="str">
        <f>IF(AND(T276&lt;&gt;"",AR274=""),"新規に適用",IF(AND(T276&lt;&gt;"",AR274&lt;&gt;""),"継続で適用",""))</f>
        <v/>
      </c>
      <c r="AS276" s="1310"/>
      <c r="AT276" s="557"/>
      <c r="AU276" s="1311" t="str">
        <f>IF(K274&lt;&gt;"","V列に色付け","")</f>
        <v/>
      </c>
      <c r="AV276" s="1312"/>
      <c r="AW276" s="1313"/>
      <c r="AX276" s="87"/>
      <c r="AY276" s="87"/>
      <c r="AZ276" s="87"/>
      <c r="BA276" s="87"/>
      <c r="BB276" s="87"/>
      <c r="BC276" s="87"/>
      <c r="BD276" s="87"/>
      <c r="BE276" s="87"/>
      <c r="BF276" s="87"/>
      <c r="BG276" s="87"/>
      <c r="BH276" s="87"/>
      <c r="BI276" s="87"/>
      <c r="BJ276" s="87"/>
      <c r="BK276" s="453" t="str">
        <f>G274</f>
        <v/>
      </c>
    </row>
    <row r="277" spans="1:63" ht="30" customHeight="1" thickBot="1">
      <c r="A277" s="1276"/>
      <c r="B277" s="1419"/>
      <c r="C277" s="1420"/>
      <c r="D277" s="1420"/>
      <c r="E277" s="1420"/>
      <c r="F277" s="1421"/>
      <c r="G277" s="1261"/>
      <c r="H277" s="1261"/>
      <c r="I277" s="1261"/>
      <c r="J277" s="1424"/>
      <c r="K277" s="1261"/>
      <c r="L277" s="1285"/>
      <c r="M277" s="556" t="str">
        <f>IF('別紙様式2-2（４・５月分）'!P211="","",'別紙様式2-2（４・５月分）'!P211)</f>
        <v/>
      </c>
      <c r="N277" s="1402"/>
      <c r="O277" s="1382"/>
      <c r="P277" s="1384"/>
      <c r="Q277" s="1386"/>
      <c r="R277" s="1388"/>
      <c r="S277" s="1390"/>
      <c r="T277" s="1392"/>
      <c r="U277" s="1394"/>
      <c r="V277" s="1396"/>
      <c r="W277" s="1398"/>
      <c r="X277" s="1372"/>
      <c r="Y277" s="1398"/>
      <c r="Z277" s="1372"/>
      <c r="AA277" s="1398"/>
      <c r="AB277" s="1372"/>
      <c r="AC277" s="1398"/>
      <c r="AD277" s="1372"/>
      <c r="AE277" s="1372"/>
      <c r="AF277" s="1372"/>
      <c r="AG277" s="1368"/>
      <c r="AH277" s="1374"/>
      <c r="AI277" s="1376"/>
      <c r="AJ277" s="1378"/>
      <c r="AK277" s="1348"/>
      <c r="AL277" s="1352"/>
      <c r="AM277" s="1322"/>
      <c r="AN277" s="1322"/>
      <c r="AO277" s="1370"/>
      <c r="AP277" s="1322"/>
      <c r="AQ277" s="1326"/>
      <c r="AR277" s="1322"/>
      <c r="AS277" s="491" t="str">
        <f t="shared" ref="AS277" si="719">IF(AU274="","",IF(OR(T274="",AND(M277="ベア加算なし",OR(T274="新加算Ⅰ",T274="新加算Ⅱ",T274="新加算Ⅲ",T274="新加算Ⅳ"),AM274=""),AND(OR(T274="新加算Ⅰ",T274="新加算Ⅱ",T274="新加算Ⅲ",T274="新加算Ⅳ",T274="新加算Ⅴ（１）",T274="新加算Ⅴ（２）",T274="新加算Ⅴ（３）",T274="新加算Ⅴ（４）",T274="新加算Ⅴ（５）",T274="新加算Ⅴ（６）",T274="新加算Ⅴ（８）",T274="新加算Ⅴ（11）"),AN274=""),AND(OR(T274="新加算Ⅴ（７）",T274="新加算Ⅴ（９）",T274="新加算Ⅴ（10）",T274="新加算Ⅴ（12）",T274="新加算Ⅴ（13）",T274="新加算Ⅴ（14）"),AO274=""),AND(OR(T274="新加算Ⅰ",T274="新加算Ⅱ",T274="新加算Ⅲ",T274="新加算Ⅴ（１）",T274="新加算Ⅴ（３）",T274="新加算Ⅴ（８）"),AP274=""),AND(OR(T274="新加算Ⅰ",T274="新加算Ⅱ",T274="新加算Ⅴ（１）",T274="新加算Ⅴ（２）",T274="新加算Ⅴ（３）",T274="新加算Ⅴ（４）",T274="新加算Ⅴ（５）",T274="新加算Ⅴ（６）",T274="新加算Ⅴ（７）",T274="新加算Ⅴ（９）",T274="新加算Ⅴ（10）",T274="新加算Ⅴ（12）"),AQ274=""),AND(OR(T274="新加算Ⅰ",T274="新加算Ⅴ（１）",T274="新加算Ⅴ（２）",T274="新加算Ⅴ（５）",T274="新加算Ⅴ（７）",T274="新加算Ⅴ（10）"),AR274="")),"！記入が必要な欄（ピンク色のセル）に空欄があります。空欄を埋めてください。",""))</f>
        <v/>
      </c>
      <c r="AT277" s="557"/>
      <c r="AU277" s="1311"/>
      <c r="AV277" s="558" t="str">
        <f>IF('別紙様式2-2（４・５月分）'!N211="","",'別紙様式2-2（４・５月分）'!N211)</f>
        <v/>
      </c>
      <c r="AW277" s="1313"/>
      <c r="AX277" s="87"/>
      <c r="AY277" s="87"/>
      <c r="AZ277" s="87"/>
      <c r="BA277" s="87"/>
      <c r="BB277" s="87"/>
      <c r="BC277" s="87"/>
      <c r="BD277" s="87"/>
      <c r="BE277" s="87"/>
      <c r="BF277" s="87"/>
      <c r="BG277" s="87"/>
      <c r="BH277" s="87"/>
      <c r="BI277" s="87"/>
      <c r="BJ277" s="87"/>
      <c r="BK277" s="453" t="str">
        <f>G274</f>
        <v/>
      </c>
    </row>
    <row r="278" spans="1:63" ht="30" customHeight="1">
      <c r="A278" s="1274">
        <v>67</v>
      </c>
      <c r="B278" s="1243" t="str">
        <f>IF(基本情報入力シート!C120="","",基本情報入力シート!C120)</f>
        <v/>
      </c>
      <c r="C278" s="1244"/>
      <c r="D278" s="1244"/>
      <c r="E278" s="1244"/>
      <c r="F278" s="1245"/>
      <c r="G278" s="1260" t="str">
        <f>IF(基本情報入力シート!M120="","",基本情報入力シート!M120)</f>
        <v/>
      </c>
      <c r="H278" s="1260" t="str">
        <f>IF(基本情報入力シート!R120="","",基本情報入力シート!R120)</f>
        <v/>
      </c>
      <c r="I278" s="1260" t="str">
        <f>IF(基本情報入力シート!W120="","",基本情報入力シート!W120)</f>
        <v/>
      </c>
      <c r="J278" s="1423" t="str">
        <f>IF(基本情報入力シート!X120="","",基本情報入力シート!X120)</f>
        <v/>
      </c>
      <c r="K278" s="1260" t="str">
        <f>IF(基本情報入力シート!Y120="","",基本情報入力シート!Y120)</f>
        <v/>
      </c>
      <c r="L278" s="1284" t="str">
        <f>IF(基本情報入力シート!AB120="","",基本情報入力シート!AB120)</f>
        <v/>
      </c>
      <c r="M278" s="553" t="str">
        <f>IF('別紙様式2-2（４・５月分）'!P212="","",'別紙様式2-2（４・５月分）'!P212)</f>
        <v/>
      </c>
      <c r="N278" s="1399" t="str">
        <f>IF(SUM('別紙様式2-2（４・５月分）'!Q212:Q214)=0,"",SUM('別紙様式2-2（４・５月分）'!Q212:Q214))</f>
        <v/>
      </c>
      <c r="O278" s="1403" t="str">
        <f>IFERROR(VLOOKUP('別紙様式2-2（４・５月分）'!AQ212,【参考】数式用!$AR$5:$AS$22,2,FALSE),"")</f>
        <v/>
      </c>
      <c r="P278" s="1404"/>
      <c r="Q278" s="1405"/>
      <c r="R278" s="1409" t="str">
        <f>IFERROR(VLOOKUP(K278,【参考】数式用!$A$5:$AB$37,MATCH(O278,【参考】数式用!$B$4:$AB$4,0)+1,0),"")</f>
        <v/>
      </c>
      <c r="S278" s="1411" t="s">
        <v>2021</v>
      </c>
      <c r="T278" s="1413"/>
      <c r="U278" s="1415" t="str">
        <f>IFERROR(VLOOKUP(K278,【参考】数式用!$A$5:$AB$37,MATCH(T278,【参考】数式用!$B$4:$AB$4,0)+1,0),"")</f>
        <v/>
      </c>
      <c r="V278" s="1417" t="s">
        <v>15</v>
      </c>
      <c r="W278" s="1355">
        <v>6</v>
      </c>
      <c r="X278" s="1357" t="s">
        <v>10</v>
      </c>
      <c r="Y278" s="1355">
        <v>6</v>
      </c>
      <c r="Z278" s="1357" t="s">
        <v>38</v>
      </c>
      <c r="AA278" s="1355">
        <v>7</v>
      </c>
      <c r="AB278" s="1357" t="s">
        <v>10</v>
      </c>
      <c r="AC278" s="1355">
        <v>3</v>
      </c>
      <c r="AD278" s="1357" t="s">
        <v>13</v>
      </c>
      <c r="AE278" s="1357" t="s">
        <v>20</v>
      </c>
      <c r="AF278" s="1357">
        <f>IF(W278&gt;=1,(AA278*12+AC278)-(W278*12+Y278)+1,"")</f>
        <v>10</v>
      </c>
      <c r="AG278" s="1359" t="s">
        <v>33</v>
      </c>
      <c r="AH278" s="1361" t="str">
        <f t="shared" ref="AH278" si="720">IFERROR(ROUNDDOWN(ROUND(L278*U278,0),0)*AF278,"")</f>
        <v/>
      </c>
      <c r="AI278" s="1363" t="str">
        <f t="shared" ref="AI278" si="721">IFERROR(ROUNDDOWN(ROUND((L278*(U278-AW278)),0),0)*AF278,"")</f>
        <v/>
      </c>
      <c r="AJ278" s="1365">
        <f>IFERROR(IF(OR(M278="",M279="",M281=""),0,ROUNDDOWN(ROUNDDOWN(ROUND(L278*VLOOKUP(K278,【参考】数式用!$A$5:$AB$37,MATCH("新加算Ⅳ",【参考】数式用!$B$4:$AB$4,0)+1,0),0),0)*AF278*0.5,0)),"")</f>
        <v>0</v>
      </c>
      <c r="AK278" s="1349"/>
      <c r="AL278" s="1353">
        <f>IFERROR(IF(OR(M281="ベア加算",M281=""),0, IF(OR(T278="新加算Ⅰ",T278="新加算Ⅱ",T278="新加算Ⅲ",T278="新加算Ⅳ"),ROUNDDOWN(ROUND(L278*VLOOKUP(K278,【参考】数式用!$A$5:$I$37,MATCH("ベア加算",【参考】数式用!$B$4:$I$4,0)+1,0),0),0)*AF278,0)),"")</f>
        <v>0</v>
      </c>
      <c r="AM278" s="1339"/>
      <c r="AN278" s="1345"/>
      <c r="AO278" s="1341"/>
      <c r="AP278" s="1341"/>
      <c r="AQ278" s="1343"/>
      <c r="AR278" s="1323"/>
      <c r="AS278" s="466" t="str">
        <f t="shared" ref="AS278" si="722">IF(AU278="","",IF(U278&lt;N278,"！加算の要件上は問題ありませんが、令和６年４・５月と比較して令和６年６月に加算率が下がる計画になっています。",""))</f>
        <v/>
      </c>
      <c r="AT278" s="557"/>
      <c r="AU278" s="1311" t="str">
        <f>IF(K278&lt;&gt;"","V列に色付け","")</f>
        <v/>
      </c>
      <c r="AV278" s="558" t="str">
        <f>IF('別紙様式2-2（４・５月分）'!N212="","",'別紙様式2-2（４・５月分）'!N212)</f>
        <v/>
      </c>
      <c r="AW278" s="1313" t="str">
        <f>IF(SUM('別紙様式2-2（４・５月分）'!O212:O214)=0,"",SUM('別紙様式2-2（４・５月分）'!O212:O214))</f>
        <v/>
      </c>
      <c r="AX278" s="1314" t="str">
        <f>IFERROR(VLOOKUP(K278,【参考】数式用!$AH$2:$AI$34,2,FALSE),"")</f>
        <v/>
      </c>
      <c r="AY278" s="1230" t="s">
        <v>1959</v>
      </c>
      <c r="AZ278" s="1230" t="s">
        <v>1960</v>
      </c>
      <c r="BA278" s="1230" t="s">
        <v>1961</v>
      </c>
      <c r="BB278" s="1230" t="s">
        <v>1962</v>
      </c>
      <c r="BC278" s="1230" t="str">
        <f>IF(AND(O278&lt;&gt;"新加算Ⅰ",O278&lt;&gt;"新加算Ⅱ",O278&lt;&gt;"新加算Ⅲ",O278&lt;&gt;"新加算Ⅳ"),O278,IF(P280&lt;&gt;"",P280,""))</f>
        <v/>
      </c>
      <c r="BD278" s="1230"/>
      <c r="BE278" s="1230" t="str">
        <f t="shared" ref="BE278" si="723">IF(AL278&lt;&gt;0,IF(AM278="○","入力済","未入力"),"")</f>
        <v/>
      </c>
      <c r="BF278" s="1230" t="str">
        <f>IF(OR(T278="新加算Ⅰ",T278="新加算Ⅱ",T278="新加算Ⅲ",T278="新加算Ⅳ",T278="新加算Ⅴ（１）",T278="新加算Ⅴ（２）",T278="新加算Ⅴ（３）",T278="新加算ⅠⅤ（４）",T278="新加算Ⅴ（５）",T278="新加算Ⅴ（６）",T278="新加算Ⅴ（８）",T278="新加算Ⅴ（11）"),IF(OR(AN278="○",AN278="令和６年度中に満たす"),"入力済","未入力"),"")</f>
        <v/>
      </c>
      <c r="BG278" s="1230" t="str">
        <f>IF(OR(T278="新加算Ⅴ（７）",T278="新加算Ⅴ（９）",T278="新加算Ⅴ（10）",T278="新加算Ⅴ（12）",T278="新加算Ⅴ（13）",T278="新加算Ⅴ（14）"),IF(OR(AO278="○",AO278="令和６年度中に満たす"),"入力済","未入力"),"")</f>
        <v/>
      </c>
      <c r="BH278" s="1331" t="str">
        <f t="shared" ref="BH278" si="724">IF(OR(T278="新加算Ⅰ",T278="新加算Ⅱ",T278="新加算Ⅲ",T278="新加算Ⅴ（１）",T278="新加算Ⅴ（３）",T278="新加算Ⅴ（８）"),IF(OR(AP278="○",AP278="令和６年度中に満たす"),"入力済","未入力"),"")</f>
        <v/>
      </c>
      <c r="BI278" s="1333" t="str">
        <f t="shared" ref="BI278" si="725">IF(OR(T278="新加算Ⅰ",T278="新加算Ⅱ",T278="新加算Ⅴ（１）",T278="新加算Ⅴ（２）",T278="新加算Ⅴ（３）",T278="新加算Ⅴ（４）",T278="新加算Ⅴ（５）",T278="新加算Ⅴ（６）",T278="新加算Ⅴ（７）",T278="新加算Ⅴ（９）",T278="新加算Ⅴ（10）",T278="新加算Ⅴ（12）"),1,"")</f>
        <v/>
      </c>
      <c r="BJ278" s="1311" t="str">
        <f>IF(OR(T278="新加算Ⅰ",T278="新加算Ⅴ（１）",T278="新加算Ⅴ（２）",T278="新加算Ⅴ（５）",T278="新加算Ⅴ（７）",T278="新加算Ⅴ（10）"),IF(AR278="","未入力","入力済"),"")</f>
        <v/>
      </c>
      <c r="BK278" s="453" t="str">
        <f>G278</f>
        <v/>
      </c>
    </row>
    <row r="279" spans="1:63" ht="15" customHeight="1">
      <c r="A279" s="1275"/>
      <c r="B279" s="1243"/>
      <c r="C279" s="1244"/>
      <c r="D279" s="1244"/>
      <c r="E279" s="1244"/>
      <c r="F279" s="1245"/>
      <c r="G279" s="1260"/>
      <c r="H279" s="1260"/>
      <c r="I279" s="1260"/>
      <c r="J279" s="1423"/>
      <c r="K279" s="1260"/>
      <c r="L279" s="1284"/>
      <c r="M279" s="1379" t="str">
        <f>IF('別紙様式2-2（４・５月分）'!P213="","",'別紙様式2-2（４・５月分）'!P213)</f>
        <v/>
      </c>
      <c r="N279" s="1400"/>
      <c r="O279" s="1406"/>
      <c r="P279" s="1407"/>
      <c r="Q279" s="1408"/>
      <c r="R279" s="1410"/>
      <c r="S279" s="1412"/>
      <c r="T279" s="1414"/>
      <c r="U279" s="1416"/>
      <c r="V279" s="1418"/>
      <c r="W279" s="1356"/>
      <c r="X279" s="1358"/>
      <c r="Y279" s="1356"/>
      <c r="Z279" s="1358"/>
      <c r="AA279" s="1356"/>
      <c r="AB279" s="1358"/>
      <c r="AC279" s="1356"/>
      <c r="AD279" s="1358"/>
      <c r="AE279" s="1358"/>
      <c r="AF279" s="1358"/>
      <c r="AG279" s="1360"/>
      <c r="AH279" s="1362"/>
      <c r="AI279" s="1364"/>
      <c r="AJ279" s="1366"/>
      <c r="AK279" s="1350"/>
      <c r="AL279" s="1354"/>
      <c r="AM279" s="1340"/>
      <c r="AN279" s="1346"/>
      <c r="AO279" s="1342"/>
      <c r="AP279" s="1342"/>
      <c r="AQ279" s="1344"/>
      <c r="AR279" s="1324"/>
      <c r="AS279" s="1310" t="str">
        <f t="shared" ref="AS279" si="726">IF(AU278="","",IF(AF278&gt;10,"！令和６年度の新加算の「算定対象月」が10か月を超えています。標準的な「算定対象月」は令和６年６月から令和７年３月です。",IF(OR(AA278&lt;&gt;7,AC278&lt;&gt;3),"！算定期間の終わりが令和７年３月になっていません。区分変更を行う場合は、別紙様式2-4に記入してください。","")))</f>
        <v/>
      </c>
      <c r="AT279" s="557"/>
      <c r="AU279" s="1311"/>
      <c r="AV279" s="1312" t="str">
        <f>IF('別紙様式2-2（４・５月分）'!N213="","",'別紙様式2-2（４・５月分）'!N213)</f>
        <v/>
      </c>
      <c r="AW279" s="1313"/>
      <c r="AX279" s="1314"/>
      <c r="AY279" s="1230"/>
      <c r="AZ279" s="1230"/>
      <c r="BA279" s="1230"/>
      <c r="BB279" s="1230"/>
      <c r="BC279" s="1230"/>
      <c r="BD279" s="1230"/>
      <c r="BE279" s="1230"/>
      <c r="BF279" s="1230"/>
      <c r="BG279" s="1230"/>
      <c r="BH279" s="1332"/>
      <c r="BI279" s="1334"/>
      <c r="BJ279" s="1311"/>
      <c r="BK279" s="453" t="str">
        <f>G278</f>
        <v/>
      </c>
    </row>
    <row r="280" spans="1:63" ht="15" customHeight="1">
      <c r="A280" s="1303"/>
      <c r="B280" s="1243"/>
      <c r="C280" s="1244"/>
      <c r="D280" s="1244"/>
      <c r="E280" s="1244"/>
      <c r="F280" s="1245"/>
      <c r="G280" s="1260"/>
      <c r="H280" s="1260"/>
      <c r="I280" s="1260"/>
      <c r="J280" s="1423"/>
      <c r="K280" s="1260"/>
      <c r="L280" s="1284"/>
      <c r="M280" s="1380"/>
      <c r="N280" s="1401"/>
      <c r="O280" s="1381" t="s">
        <v>2025</v>
      </c>
      <c r="P280" s="1383" t="str">
        <f>IFERROR(VLOOKUP('別紙様式2-2（４・５月分）'!AQ212,【参考】数式用!$AR$5:$AT$22,3,FALSE),"")</f>
        <v/>
      </c>
      <c r="Q280" s="1385" t="s">
        <v>2036</v>
      </c>
      <c r="R280" s="1387" t="str">
        <f>IFERROR(VLOOKUP(K278,【参考】数式用!$A$5:$AB$37,MATCH(P280,【参考】数式用!$B$4:$AB$4,0)+1,0),"")</f>
        <v/>
      </c>
      <c r="S280" s="1389" t="s">
        <v>161</v>
      </c>
      <c r="T280" s="1391"/>
      <c r="U280" s="1393" t="str">
        <f>IFERROR(VLOOKUP(K278,【参考】数式用!$A$5:$AB$37,MATCH(T280,【参考】数式用!$B$4:$AB$4,0)+1,0),"")</f>
        <v/>
      </c>
      <c r="V280" s="1395" t="s">
        <v>15</v>
      </c>
      <c r="W280" s="1397">
        <v>7</v>
      </c>
      <c r="X280" s="1371" t="s">
        <v>10</v>
      </c>
      <c r="Y280" s="1397">
        <v>4</v>
      </c>
      <c r="Z280" s="1371" t="s">
        <v>38</v>
      </c>
      <c r="AA280" s="1397">
        <v>8</v>
      </c>
      <c r="AB280" s="1371" t="s">
        <v>10</v>
      </c>
      <c r="AC280" s="1397">
        <v>3</v>
      </c>
      <c r="AD280" s="1371" t="s">
        <v>13</v>
      </c>
      <c r="AE280" s="1371" t="s">
        <v>20</v>
      </c>
      <c r="AF280" s="1371">
        <f>IF(W280&gt;=1,(AA280*12+AC280)-(W280*12+Y280)+1,"")</f>
        <v>12</v>
      </c>
      <c r="AG280" s="1367" t="s">
        <v>33</v>
      </c>
      <c r="AH280" s="1373" t="str">
        <f t="shared" ref="AH280" si="727">IFERROR(ROUNDDOWN(ROUND(L278*U280,0),0)*AF280,"")</f>
        <v/>
      </c>
      <c r="AI280" s="1375" t="str">
        <f t="shared" ref="AI280" si="728">IFERROR(ROUNDDOWN(ROUND((L278*(U280-AW278)),0),0)*AF280,"")</f>
        <v/>
      </c>
      <c r="AJ280" s="1377">
        <f>IFERROR(IF(OR(M278="",M279="",M281=""),0,ROUNDDOWN(ROUNDDOWN(ROUND(L278*VLOOKUP(K278,【参考】数式用!$A$5:$AB$37,MATCH("新加算Ⅳ",【参考】数式用!$B$4:$AB$4,0)+1,0),0),0)*AF280*0.5,0)),"")</f>
        <v>0</v>
      </c>
      <c r="AK280" s="1347" t="str">
        <f t="shared" ref="AK280" si="729">IF(T280&lt;&gt;"","新規に適用","")</f>
        <v/>
      </c>
      <c r="AL280" s="1351">
        <f>IFERROR(IF(OR(M281="ベア加算",M281=""),0, IF(OR(T278="新加算Ⅰ",T278="新加算Ⅱ",T278="新加算Ⅲ",T278="新加算Ⅳ"),0,ROUNDDOWN(ROUND(L278*VLOOKUP(K278,【参考】数式用!$A$5:$I$37,MATCH("ベア加算",【参考】数式用!$B$4:$I$4,0)+1,0),0),0)*AF280)),"")</f>
        <v>0</v>
      </c>
      <c r="AM280" s="1321" t="str">
        <f>IF(AND(T280&lt;&gt;"",AM278=""),"新規に適用",IF(AND(T280&lt;&gt;"",AM278&lt;&gt;""),"継続で適用",""))</f>
        <v/>
      </c>
      <c r="AN280" s="1321" t="str">
        <f>IF(AND(T280&lt;&gt;"",AN278=""),"新規に適用",IF(AND(T280&lt;&gt;"",AN278&lt;&gt;""),"継続で適用",""))</f>
        <v/>
      </c>
      <c r="AO280" s="1369"/>
      <c r="AP280" s="1321" t="str">
        <f>IF(AND(T280&lt;&gt;"",AP278=""),"新規に適用",IF(AND(T280&lt;&gt;"",AP278&lt;&gt;""),"継続で適用",""))</f>
        <v/>
      </c>
      <c r="AQ280" s="1325" t="str">
        <f t="shared" si="597"/>
        <v/>
      </c>
      <c r="AR280" s="1321" t="str">
        <f>IF(AND(T280&lt;&gt;"",AR278=""),"新規に適用",IF(AND(T280&lt;&gt;"",AR278&lt;&gt;""),"継続で適用",""))</f>
        <v/>
      </c>
      <c r="AS280" s="1310"/>
      <c r="AT280" s="557"/>
      <c r="AU280" s="1311" t="str">
        <f>IF(K278&lt;&gt;"","V列に色付け","")</f>
        <v/>
      </c>
      <c r="AV280" s="1312"/>
      <c r="AW280" s="1313"/>
      <c r="AX280" s="87"/>
      <c r="AY280" s="87"/>
      <c r="AZ280" s="87"/>
      <c r="BA280" s="87"/>
      <c r="BB280" s="87"/>
      <c r="BC280" s="87"/>
      <c r="BD280" s="87"/>
      <c r="BE280" s="87"/>
      <c r="BF280" s="87"/>
      <c r="BG280" s="87"/>
      <c r="BH280" s="87"/>
      <c r="BI280" s="87"/>
      <c r="BJ280" s="87"/>
      <c r="BK280" s="453" t="str">
        <f>G278</f>
        <v/>
      </c>
    </row>
    <row r="281" spans="1:63" ht="30" customHeight="1" thickBot="1">
      <c r="A281" s="1276"/>
      <c r="B281" s="1419"/>
      <c r="C281" s="1420"/>
      <c r="D281" s="1420"/>
      <c r="E281" s="1420"/>
      <c r="F281" s="1421"/>
      <c r="G281" s="1261"/>
      <c r="H281" s="1261"/>
      <c r="I281" s="1261"/>
      <c r="J281" s="1424"/>
      <c r="K281" s="1261"/>
      <c r="L281" s="1285"/>
      <c r="M281" s="556" t="str">
        <f>IF('別紙様式2-2（４・５月分）'!P214="","",'別紙様式2-2（４・５月分）'!P214)</f>
        <v/>
      </c>
      <c r="N281" s="1402"/>
      <c r="O281" s="1382"/>
      <c r="P281" s="1384"/>
      <c r="Q281" s="1386"/>
      <c r="R281" s="1388"/>
      <c r="S281" s="1390"/>
      <c r="T281" s="1392"/>
      <c r="U281" s="1394"/>
      <c r="V281" s="1396"/>
      <c r="W281" s="1398"/>
      <c r="X281" s="1372"/>
      <c r="Y281" s="1398"/>
      <c r="Z281" s="1372"/>
      <c r="AA281" s="1398"/>
      <c r="AB281" s="1372"/>
      <c r="AC281" s="1398"/>
      <c r="AD281" s="1372"/>
      <c r="AE281" s="1372"/>
      <c r="AF281" s="1372"/>
      <c r="AG281" s="1368"/>
      <c r="AH281" s="1374"/>
      <c r="AI281" s="1376"/>
      <c r="AJ281" s="1378"/>
      <c r="AK281" s="1348"/>
      <c r="AL281" s="1352"/>
      <c r="AM281" s="1322"/>
      <c r="AN281" s="1322"/>
      <c r="AO281" s="1370"/>
      <c r="AP281" s="1322"/>
      <c r="AQ281" s="1326"/>
      <c r="AR281" s="1322"/>
      <c r="AS281" s="491" t="str">
        <f t="shared" ref="AS281" si="730">IF(AU278="","",IF(OR(T278="",AND(M281="ベア加算なし",OR(T278="新加算Ⅰ",T278="新加算Ⅱ",T278="新加算Ⅲ",T278="新加算Ⅳ"),AM278=""),AND(OR(T278="新加算Ⅰ",T278="新加算Ⅱ",T278="新加算Ⅲ",T278="新加算Ⅳ",T278="新加算Ⅴ（１）",T278="新加算Ⅴ（２）",T278="新加算Ⅴ（３）",T278="新加算Ⅴ（４）",T278="新加算Ⅴ（５）",T278="新加算Ⅴ（６）",T278="新加算Ⅴ（８）",T278="新加算Ⅴ（11）"),AN278=""),AND(OR(T278="新加算Ⅴ（７）",T278="新加算Ⅴ（９）",T278="新加算Ⅴ（10）",T278="新加算Ⅴ（12）",T278="新加算Ⅴ（13）",T278="新加算Ⅴ（14）"),AO278=""),AND(OR(T278="新加算Ⅰ",T278="新加算Ⅱ",T278="新加算Ⅲ",T278="新加算Ⅴ（１）",T278="新加算Ⅴ（３）",T278="新加算Ⅴ（８）"),AP278=""),AND(OR(T278="新加算Ⅰ",T278="新加算Ⅱ",T278="新加算Ⅴ（１）",T278="新加算Ⅴ（２）",T278="新加算Ⅴ（３）",T278="新加算Ⅴ（４）",T278="新加算Ⅴ（５）",T278="新加算Ⅴ（６）",T278="新加算Ⅴ（７）",T278="新加算Ⅴ（９）",T278="新加算Ⅴ（10）",T278="新加算Ⅴ（12）"),AQ278=""),AND(OR(T278="新加算Ⅰ",T278="新加算Ⅴ（１）",T278="新加算Ⅴ（２）",T278="新加算Ⅴ（５）",T278="新加算Ⅴ（７）",T278="新加算Ⅴ（10）"),AR278="")),"！記入が必要な欄（ピンク色のセル）に空欄があります。空欄を埋めてください。",""))</f>
        <v/>
      </c>
      <c r="AT281" s="557"/>
      <c r="AU281" s="1311"/>
      <c r="AV281" s="558" t="str">
        <f>IF('別紙様式2-2（４・５月分）'!N214="","",'別紙様式2-2（４・５月分）'!N214)</f>
        <v/>
      </c>
      <c r="AW281" s="1313"/>
      <c r="AX281" s="87"/>
      <c r="AY281" s="87"/>
      <c r="AZ281" s="87"/>
      <c r="BA281" s="87"/>
      <c r="BB281" s="87"/>
      <c r="BC281" s="87"/>
      <c r="BD281" s="87"/>
      <c r="BE281" s="87"/>
      <c r="BF281" s="87"/>
      <c r="BG281" s="87"/>
      <c r="BH281" s="87"/>
      <c r="BI281" s="87"/>
      <c r="BJ281" s="87"/>
      <c r="BK281" s="453" t="str">
        <f>G278</f>
        <v/>
      </c>
    </row>
    <row r="282" spans="1:63" ht="30" customHeight="1">
      <c r="A282" s="1301">
        <v>68</v>
      </c>
      <c r="B282" s="1240" t="str">
        <f>IF(基本情報入力シート!C121="","",基本情報入力シート!C121)</f>
        <v/>
      </c>
      <c r="C282" s="1241"/>
      <c r="D282" s="1241"/>
      <c r="E282" s="1241"/>
      <c r="F282" s="1242"/>
      <c r="G282" s="1259" t="str">
        <f>IF(基本情報入力シート!M121="","",基本情報入力シート!M121)</f>
        <v/>
      </c>
      <c r="H282" s="1259" t="str">
        <f>IF(基本情報入力シート!R121="","",基本情報入力シート!R121)</f>
        <v/>
      </c>
      <c r="I282" s="1259" t="str">
        <f>IF(基本情報入力シート!W121="","",基本情報入力シート!W121)</f>
        <v/>
      </c>
      <c r="J282" s="1422" t="str">
        <f>IF(基本情報入力シート!X121="","",基本情報入力シート!X121)</f>
        <v/>
      </c>
      <c r="K282" s="1259" t="str">
        <f>IF(基本情報入力シート!Y121="","",基本情報入力シート!Y121)</f>
        <v/>
      </c>
      <c r="L282" s="1283" t="str">
        <f>IF(基本情報入力シート!AB121="","",基本情報入力シート!AB121)</f>
        <v/>
      </c>
      <c r="M282" s="553" t="str">
        <f>IF('別紙様式2-2（４・５月分）'!P215="","",'別紙様式2-2（４・５月分）'!P215)</f>
        <v/>
      </c>
      <c r="N282" s="1399" t="str">
        <f>IF(SUM('別紙様式2-2（４・５月分）'!Q215:Q217)=0,"",SUM('別紙様式2-2（４・５月分）'!Q215:Q217))</f>
        <v/>
      </c>
      <c r="O282" s="1403" t="str">
        <f>IFERROR(VLOOKUP('別紙様式2-2（４・５月分）'!AQ215,【参考】数式用!$AR$5:$AS$22,2,FALSE),"")</f>
        <v/>
      </c>
      <c r="P282" s="1404"/>
      <c r="Q282" s="1405"/>
      <c r="R282" s="1409" t="str">
        <f>IFERROR(VLOOKUP(K282,【参考】数式用!$A$5:$AB$37,MATCH(O282,【参考】数式用!$B$4:$AB$4,0)+1,0),"")</f>
        <v/>
      </c>
      <c r="S282" s="1411" t="s">
        <v>2021</v>
      </c>
      <c r="T282" s="1413"/>
      <c r="U282" s="1415" t="str">
        <f>IFERROR(VLOOKUP(K282,【参考】数式用!$A$5:$AB$37,MATCH(T282,【参考】数式用!$B$4:$AB$4,0)+1,0),"")</f>
        <v/>
      </c>
      <c r="V282" s="1417" t="s">
        <v>15</v>
      </c>
      <c r="W282" s="1355">
        <v>6</v>
      </c>
      <c r="X282" s="1357" t="s">
        <v>10</v>
      </c>
      <c r="Y282" s="1355">
        <v>6</v>
      </c>
      <c r="Z282" s="1357" t="s">
        <v>38</v>
      </c>
      <c r="AA282" s="1355">
        <v>7</v>
      </c>
      <c r="AB282" s="1357" t="s">
        <v>10</v>
      </c>
      <c r="AC282" s="1355">
        <v>3</v>
      </c>
      <c r="AD282" s="1357" t="s">
        <v>13</v>
      </c>
      <c r="AE282" s="1357" t="s">
        <v>20</v>
      </c>
      <c r="AF282" s="1357">
        <f>IF(W282&gt;=1,(AA282*12+AC282)-(W282*12+Y282)+1,"")</f>
        <v>10</v>
      </c>
      <c r="AG282" s="1359" t="s">
        <v>33</v>
      </c>
      <c r="AH282" s="1361" t="str">
        <f t="shared" ref="AH282" si="731">IFERROR(ROUNDDOWN(ROUND(L282*U282,0),0)*AF282,"")</f>
        <v/>
      </c>
      <c r="AI282" s="1363" t="str">
        <f t="shared" ref="AI282" si="732">IFERROR(ROUNDDOWN(ROUND((L282*(U282-AW282)),0),0)*AF282,"")</f>
        <v/>
      </c>
      <c r="AJ282" s="1365">
        <f>IFERROR(IF(OR(M282="",M283="",M285=""),0,ROUNDDOWN(ROUNDDOWN(ROUND(L282*VLOOKUP(K282,【参考】数式用!$A$5:$AB$37,MATCH("新加算Ⅳ",【参考】数式用!$B$4:$AB$4,0)+1,0),0),0)*AF282*0.5,0)),"")</f>
        <v>0</v>
      </c>
      <c r="AK282" s="1349"/>
      <c r="AL282" s="1353">
        <f>IFERROR(IF(OR(M285="ベア加算",M285=""),0, IF(OR(T282="新加算Ⅰ",T282="新加算Ⅱ",T282="新加算Ⅲ",T282="新加算Ⅳ"),ROUNDDOWN(ROUND(L282*VLOOKUP(K282,【参考】数式用!$A$5:$I$37,MATCH("ベア加算",【参考】数式用!$B$4:$I$4,0)+1,0),0),0)*AF282,0)),"")</f>
        <v>0</v>
      </c>
      <c r="AM282" s="1339"/>
      <c r="AN282" s="1345"/>
      <c r="AO282" s="1341"/>
      <c r="AP282" s="1341"/>
      <c r="AQ282" s="1343"/>
      <c r="AR282" s="1323"/>
      <c r="AS282" s="466" t="str">
        <f t="shared" ref="AS282" si="733">IF(AU282="","",IF(U282&lt;N282,"！加算の要件上は問題ありませんが、令和６年４・５月と比較して令和６年６月に加算率が下がる計画になっています。",""))</f>
        <v/>
      </c>
      <c r="AT282" s="557"/>
      <c r="AU282" s="1311" t="str">
        <f>IF(K282&lt;&gt;"","V列に色付け","")</f>
        <v/>
      </c>
      <c r="AV282" s="558" t="str">
        <f>IF('別紙様式2-2（４・５月分）'!N215="","",'別紙様式2-2（４・５月分）'!N215)</f>
        <v/>
      </c>
      <c r="AW282" s="1313" t="str">
        <f>IF(SUM('別紙様式2-2（４・５月分）'!O215:O217)=0,"",SUM('別紙様式2-2（４・５月分）'!O215:O217))</f>
        <v/>
      </c>
      <c r="AX282" s="1314" t="str">
        <f>IFERROR(VLOOKUP(K282,【参考】数式用!$AH$2:$AI$34,2,FALSE),"")</f>
        <v/>
      </c>
      <c r="AY282" s="1230" t="s">
        <v>1959</v>
      </c>
      <c r="AZ282" s="1230" t="s">
        <v>1960</v>
      </c>
      <c r="BA282" s="1230" t="s">
        <v>1961</v>
      </c>
      <c r="BB282" s="1230" t="s">
        <v>1962</v>
      </c>
      <c r="BC282" s="1230" t="str">
        <f>IF(AND(O282&lt;&gt;"新加算Ⅰ",O282&lt;&gt;"新加算Ⅱ",O282&lt;&gt;"新加算Ⅲ",O282&lt;&gt;"新加算Ⅳ"),O282,IF(P284&lt;&gt;"",P284,""))</f>
        <v/>
      </c>
      <c r="BD282" s="1230"/>
      <c r="BE282" s="1230" t="str">
        <f t="shared" ref="BE282" si="734">IF(AL282&lt;&gt;0,IF(AM282="○","入力済","未入力"),"")</f>
        <v/>
      </c>
      <c r="BF282" s="1230" t="str">
        <f>IF(OR(T282="新加算Ⅰ",T282="新加算Ⅱ",T282="新加算Ⅲ",T282="新加算Ⅳ",T282="新加算Ⅴ（１）",T282="新加算Ⅴ（２）",T282="新加算Ⅴ（３）",T282="新加算ⅠⅤ（４）",T282="新加算Ⅴ（５）",T282="新加算Ⅴ（６）",T282="新加算Ⅴ（８）",T282="新加算Ⅴ（11）"),IF(OR(AN282="○",AN282="令和６年度中に満たす"),"入力済","未入力"),"")</f>
        <v/>
      </c>
      <c r="BG282" s="1230" t="str">
        <f>IF(OR(T282="新加算Ⅴ（７）",T282="新加算Ⅴ（９）",T282="新加算Ⅴ（10）",T282="新加算Ⅴ（12）",T282="新加算Ⅴ（13）",T282="新加算Ⅴ（14）"),IF(OR(AO282="○",AO282="令和６年度中に満たす"),"入力済","未入力"),"")</f>
        <v/>
      </c>
      <c r="BH282" s="1331" t="str">
        <f t="shared" ref="BH282" si="735">IF(OR(T282="新加算Ⅰ",T282="新加算Ⅱ",T282="新加算Ⅲ",T282="新加算Ⅴ（１）",T282="新加算Ⅴ（３）",T282="新加算Ⅴ（８）"),IF(OR(AP282="○",AP282="令和６年度中に満たす"),"入力済","未入力"),"")</f>
        <v/>
      </c>
      <c r="BI282" s="1333" t="str">
        <f t="shared" ref="BI282" si="736">IF(OR(T282="新加算Ⅰ",T282="新加算Ⅱ",T282="新加算Ⅴ（１）",T282="新加算Ⅴ（２）",T282="新加算Ⅴ（３）",T282="新加算Ⅴ（４）",T282="新加算Ⅴ（５）",T282="新加算Ⅴ（６）",T282="新加算Ⅴ（７）",T282="新加算Ⅴ（９）",T282="新加算Ⅴ（10）",T282="新加算Ⅴ（12）"),1,"")</f>
        <v/>
      </c>
      <c r="BJ282" s="1311" t="str">
        <f>IF(OR(T282="新加算Ⅰ",T282="新加算Ⅴ（１）",T282="新加算Ⅴ（２）",T282="新加算Ⅴ（５）",T282="新加算Ⅴ（７）",T282="新加算Ⅴ（10）"),IF(AR282="","未入力","入力済"),"")</f>
        <v/>
      </c>
      <c r="BK282" s="453" t="str">
        <f>G282</f>
        <v/>
      </c>
    </row>
    <row r="283" spans="1:63" ht="15" customHeight="1">
      <c r="A283" s="1275"/>
      <c r="B283" s="1243"/>
      <c r="C283" s="1244"/>
      <c r="D283" s="1244"/>
      <c r="E283" s="1244"/>
      <c r="F283" s="1245"/>
      <c r="G283" s="1260"/>
      <c r="H283" s="1260"/>
      <c r="I283" s="1260"/>
      <c r="J283" s="1423"/>
      <c r="K283" s="1260"/>
      <c r="L283" s="1284"/>
      <c r="M283" s="1379" t="str">
        <f>IF('別紙様式2-2（４・５月分）'!P216="","",'別紙様式2-2（４・５月分）'!P216)</f>
        <v/>
      </c>
      <c r="N283" s="1400"/>
      <c r="O283" s="1406"/>
      <c r="P283" s="1407"/>
      <c r="Q283" s="1408"/>
      <c r="R283" s="1410"/>
      <c r="S283" s="1412"/>
      <c r="T283" s="1414"/>
      <c r="U283" s="1416"/>
      <c r="V283" s="1418"/>
      <c r="W283" s="1356"/>
      <c r="X283" s="1358"/>
      <c r="Y283" s="1356"/>
      <c r="Z283" s="1358"/>
      <c r="AA283" s="1356"/>
      <c r="AB283" s="1358"/>
      <c r="AC283" s="1356"/>
      <c r="AD283" s="1358"/>
      <c r="AE283" s="1358"/>
      <c r="AF283" s="1358"/>
      <c r="AG283" s="1360"/>
      <c r="AH283" s="1362"/>
      <c r="AI283" s="1364"/>
      <c r="AJ283" s="1366"/>
      <c r="AK283" s="1350"/>
      <c r="AL283" s="1354"/>
      <c r="AM283" s="1340"/>
      <c r="AN283" s="1346"/>
      <c r="AO283" s="1342"/>
      <c r="AP283" s="1342"/>
      <c r="AQ283" s="1344"/>
      <c r="AR283" s="1324"/>
      <c r="AS283" s="1310" t="str">
        <f t="shared" ref="AS283" si="737">IF(AU282="","",IF(AF282&gt;10,"！令和６年度の新加算の「算定対象月」が10か月を超えています。標準的な「算定対象月」は令和６年６月から令和７年３月です。",IF(OR(AA282&lt;&gt;7,AC282&lt;&gt;3),"！算定期間の終わりが令和７年３月になっていません。区分変更を行う場合は、別紙様式2-4に記入してください。","")))</f>
        <v/>
      </c>
      <c r="AT283" s="557"/>
      <c r="AU283" s="1311"/>
      <c r="AV283" s="1312" t="str">
        <f>IF('別紙様式2-2（４・５月分）'!N216="","",'別紙様式2-2（４・５月分）'!N216)</f>
        <v/>
      </c>
      <c r="AW283" s="1313"/>
      <c r="AX283" s="1314"/>
      <c r="AY283" s="1230"/>
      <c r="AZ283" s="1230"/>
      <c r="BA283" s="1230"/>
      <c r="BB283" s="1230"/>
      <c r="BC283" s="1230"/>
      <c r="BD283" s="1230"/>
      <c r="BE283" s="1230"/>
      <c r="BF283" s="1230"/>
      <c r="BG283" s="1230"/>
      <c r="BH283" s="1332"/>
      <c r="BI283" s="1334"/>
      <c r="BJ283" s="1311"/>
      <c r="BK283" s="453" t="str">
        <f>G282</f>
        <v/>
      </c>
    </row>
    <row r="284" spans="1:63" ht="15" customHeight="1">
      <c r="A284" s="1303"/>
      <c r="B284" s="1243"/>
      <c r="C284" s="1244"/>
      <c r="D284" s="1244"/>
      <c r="E284" s="1244"/>
      <c r="F284" s="1245"/>
      <c r="G284" s="1260"/>
      <c r="H284" s="1260"/>
      <c r="I284" s="1260"/>
      <c r="J284" s="1423"/>
      <c r="K284" s="1260"/>
      <c r="L284" s="1284"/>
      <c r="M284" s="1380"/>
      <c r="N284" s="1401"/>
      <c r="O284" s="1381" t="s">
        <v>2025</v>
      </c>
      <c r="P284" s="1383" t="str">
        <f>IFERROR(VLOOKUP('別紙様式2-2（４・５月分）'!AQ215,【参考】数式用!$AR$5:$AT$22,3,FALSE),"")</f>
        <v/>
      </c>
      <c r="Q284" s="1385" t="s">
        <v>2036</v>
      </c>
      <c r="R284" s="1387" t="str">
        <f>IFERROR(VLOOKUP(K282,【参考】数式用!$A$5:$AB$37,MATCH(P284,【参考】数式用!$B$4:$AB$4,0)+1,0),"")</f>
        <v/>
      </c>
      <c r="S284" s="1389" t="s">
        <v>161</v>
      </c>
      <c r="T284" s="1391"/>
      <c r="U284" s="1393" t="str">
        <f>IFERROR(VLOOKUP(K282,【参考】数式用!$A$5:$AB$37,MATCH(T284,【参考】数式用!$B$4:$AB$4,0)+1,0),"")</f>
        <v/>
      </c>
      <c r="V284" s="1395" t="s">
        <v>15</v>
      </c>
      <c r="W284" s="1397">
        <v>7</v>
      </c>
      <c r="X284" s="1371" t="s">
        <v>10</v>
      </c>
      <c r="Y284" s="1397">
        <v>4</v>
      </c>
      <c r="Z284" s="1371" t="s">
        <v>38</v>
      </c>
      <c r="AA284" s="1397">
        <v>8</v>
      </c>
      <c r="AB284" s="1371" t="s">
        <v>10</v>
      </c>
      <c r="AC284" s="1397">
        <v>3</v>
      </c>
      <c r="AD284" s="1371" t="s">
        <v>13</v>
      </c>
      <c r="AE284" s="1371" t="s">
        <v>20</v>
      </c>
      <c r="AF284" s="1371">
        <f>IF(W284&gt;=1,(AA284*12+AC284)-(W284*12+Y284)+1,"")</f>
        <v>12</v>
      </c>
      <c r="AG284" s="1367" t="s">
        <v>33</v>
      </c>
      <c r="AH284" s="1373" t="str">
        <f t="shared" ref="AH284" si="738">IFERROR(ROUNDDOWN(ROUND(L282*U284,0),0)*AF284,"")</f>
        <v/>
      </c>
      <c r="AI284" s="1375" t="str">
        <f t="shared" ref="AI284" si="739">IFERROR(ROUNDDOWN(ROUND((L282*(U284-AW282)),0),0)*AF284,"")</f>
        <v/>
      </c>
      <c r="AJ284" s="1377">
        <f>IFERROR(IF(OR(M282="",M283="",M285=""),0,ROUNDDOWN(ROUNDDOWN(ROUND(L282*VLOOKUP(K282,【参考】数式用!$A$5:$AB$37,MATCH("新加算Ⅳ",【参考】数式用!$B$4:$AB$4,0)+1,0),0),0)*AF284*0.5,0)),"")</f>
        <v>0</v>
      </c>
      <c r="AK284" s="1347" t="str">
        <f t="shared" ref="AK284" si="740">IF(T284&lt;&gt;"","新規に適用","")</f>
        <v/>
      </c>
      <c r="AL284" s="1351">
        <f>IFERROR(IF(OR(M285="ベア加算",M285=""),0, IF(OR(T282="新加算Ⅰ",T282="新加算Ⅱ",T282="新加算Ⅲ",T282="新加算Ⅳ"),0,ROUNDDOWN(ROUND(L282*VLOOKUP(K282,【参考】数式用!$A$5:$I$37,MATCH("ベア加算",【参考】数式用!$B$4:$I$4,0)+1,0),0),0)*AF284)),"")</f>
        <v>0</v>
      </c>
      <c r="AM284" s="1321" t="str">
        <f>IF(AND(T284&lt;&gt;"",AM282=""),"新規に適用",IF(AND(T284&lt;&gt;"",AM282&lt;&gt;""),"継続で適用",""))</f>
        <v/>
      </c>
      <c r="AN284" s="1321" t="str">
        <f>IF(AND(T284&lt;&gt;"",AN282=""),"新規に適用",IF(AND(T284&lt;&gt;"",AN282&lt;&gt;""),"継続で適用",""))</f>
        <v/>
      </c>
      <c r="AO284" s="1369"/>
      <c r="AP284" s="1321" t="str">
        <f>IF(AND(T284&lt;&gt;"",AP282=""),"新規に適用",IF(AND(T284&lt;&gt;"",AP282&lt;&gt;""),"継続で適用",""))</f>
        <v/>
      </c>
      <c r="AQ284" s="1325" t="str">
        <f t="shared" si="597"/>
        <v/>
      </c>
      <c r="AR284" s="1321" t="str">
        <f>IF(AND(T284&lt;&gt;"",AR282=""),"新規に適用",IF(AND(T284&lt;&gt;"",AR282&lt;&gt;""),"継続で適用",""))</f>
        <v/>
      </c>
      <c r="AS284" s="1310"/>
      <c r="AT284" s="557"/>
      <c r="AU284" s="1311" t="str">
        <f>IF(K282&lt;&gt;"","V列に色付け","")</f>
        <v/>
      </c>
      <c r="AV284" s="1312"/>
      <c r="AW284" s="1313"/>
      <c r="AX284" s="87"/>
      <c r="AY284" s="87"/>
      <c r="AZ284" s="87"/>
      <c r="BA284" s="87"/>
      <c r="BB284" s="87"/>
      <c r="BC284" s="87"/>
      <c r="BD284" s="87"/>
      <c r="BE284" s="87"/>
      <c r="BF284" s="87"/>
      <c r="BG284" s="87"/>
      <c r="BH284" s="87"/>
      <c r="BI284" s="87"/>
      <c r="BJ284" s="87"/>
      <c r="BK284" s="453" t="str">
        <f>G282</f>
        <v/>
      </c>
    </row>
    <row r="285" spans="1:63" ht="30" customHeight="1" thickBot="1">
      <c r="A285" s="1276"/>
      <c r="B285" s="1419"/>
      <c r="C285" s="1420"/>
      <c r="D285" s="1420"/>
      <c r="E285" s="1420"/>
      <c r="F285" s="1421"/>
      <c r="G285" s="1261"/>
      <c r="H285" s="1261"/>
      <c r="I285" s="1261"/>
      <c r="J285" s="1424"/>
      <c r="K285" s="1261"/>
      <c r="L285" s="1285"/>
      <c r="M285" s="556" t="str">
        <f>IF('別紙様式2-2（４・５月分）'!P217="","",'別紙様式2-2（４・５月分）'!P217)</f>
        <v/>
      </c>
      <c r="N285" s="1402"/>
      <c r="O285" s="1382"/>
      <c r="P285" s="1384"/>
      <c r="Q285" s="1386"/>
      <c r="R285" s="1388"/>
      <c r="S285" s="1390"/>
      <c r="T285" s="1392"/>
      <c r="U285" s="1394"/>
      <c r="V285" s="1396"/>
      <c r="W285" s="1398"/>
      <c r="X285" s="1372"/>
      <c r="Y285" s="1398"/>
      <c r="Z285" s="1372"/>
      <c r="AA285" s="1398"/>
      <c r="AB285" s="1372"/>
      <c r="AC285" s="1398"/>
      <c r="AD285" s="1372"/>
      <c r="AE285" s="1372"/>
      <c r="AF285" s="1372"/>
      <c r="AG285" s="1368"/>
      <c r="AH285" s="1374"/>
      <c r="AI285" s="1376"/>
      <c r="AJ285" s="1378"/>
      <c r="AK285" s="1348"/>
      <c r="AL285" s="1352"/>
      <c r="AM285" s="1322"/>
      <c r="AN285" s="1322"/>
      <c r="AO285" s="1370"/>
      <c r="AP285" s="1322"/>
      <c r="AQ285" s="1326"/>
      <c r="AR285" s="1322"/>
      <c r="AS285" s="491" t="str">
        <f t="shared" ref="AS285" si="741">IF(AU282="","",IF(OR(T282="",AND(M285="ベア加算なし",OR(T282="新加算Ⅰ",T282="新加算Ⅱ",T282="新加算Ⅲ",T282="新加算Ⅳ"),AM282=""),AND(OR(T282="新加算Ⅰ",T282="新加算Ⅱ",T282="新加算Ⅲ",T282="新加算Ⅳ",T282="新加算Ⅴ（１）",T282="新加算Ⅴ（２）",T282="新加算Ⅴ（３）",T282="新加算Ⅴ（４）",T282="新加算Ⅴ（５）",T282="新加算Ⅴ（６）",T282="新加算Ⅴ（８）",T282="新加算Ⅴ（11）"),AN282=""),AND(OR(T282="新加算Ⅴ（７）",T282="新加算Ⅴ（９）",T282="新加算Ⅴ（10）",T282="新加算Ⅴ（12）",T282="新加算Ⅴ（13）",T282="新加算Ⅴ（14）"),AO282=""),AND(OR(T282="新加算Ⅰ",T282="新加算Ⅱ",T282="新加算Ⅲ",T282="新加算Ⅴ（１）",T282="新加算Ⅴ（３）",T282="新加算Ⅴ（８）"),AP282=""),AND(OR(T282="新加算Ⅰ",T282="新加算Ⅱ",T282="新加算Ⅴ（１）",T282="新加算Ⅴ（２）",T282="新加算Ⅴ（３）",T282="新加算Ⅴ（４）",T282="新加算Ⅴ（５）",T282="新加算Ⅴ（６）",T282="新加算Ⅴ（７）",T282="新加算Ⅴ（９）",T282="新加算Ⅴ（10）",T282="新加算Ⅴ（12）"),AQ282=""),AND(OR(T282="新加算Ⅰ",T282="新加算Ⅴ（１）",T282="新加算Ⅴ（２）",T282="新加算Ⅴ（５）",T282="新加算Ⅴ（７）",T282="新加算Ⅴ（10）"),AR282="")),"！記入が必要な欄（ピンク色のセル）に空欄があります。空欄を埋めてください。",""))</f>
        <v/>
      </c>
      <c r="AT285" s="557"/>
      <c r="AU285" s="1311"/>
      <c r="AV285" s="558" t="str">
        <f>IF('別紙様式2-2（４・５月分）'!N217="","",'別紙様式2-2（４・５月分）'!N217)</f>
        <v/>
      </c>
      <c r="AW285" s="1313"/>
      <c r="AX285" s="87"/>
      <c r="AY285" s="87"/>
      <c r="AZ285" s="87"/>
      <c r="BA285" s="87"/>
      <c r="BB285" s="87"/>
      <c r="BC285" s="87"/>
      <c r="BD285" s="87"/>
      <c r="BE285" s="87"/>
      <c r="BF285" s="87"/>
      <c r="BG285" s="87"/>
      <c r="BH285" s="87"/>
      <c r="BI285" s="87"/>
      <c r="BJ285" s="87"/>
      <c r="BK285" s="453" t="str">
        <f>G282</f>
        <v/>
      </c>
    </row>
    <row r="286" spans="1:63" ht="30" customHeight="1">
      <c r="A286" s="1274">
        <v>69</v>
      </c>
      <c r="B286" s="1243" t="str">
        <f>IF(基本情報入力シート!C122="","",基本情報入力シート!C122)</f>
        <v/>
      </c>
      <c r="C286" s="1244"/>
      <c r="D286" s="1244"/>
      <c r="E286" s="1244"/>
      <c r="F286" s="1245"/>
      <c r="G286" s="1260" t="str">
        <f>IF(基本情報入力シート!M122="","",基本情報入力シート!M122)</f>
        <v/>
      </c>
      <c r="H286" s="1260" t="str">
        <f>IF(基本情報入力シート!R122="","",基本情報入力シート!R122)</f>
        <v/>
      </c>
      <c r="I286" s="1260" t="str">
        <f>IF(基本情報入力シート!W122="","",基本情報入力シート!W122)</f>
        <v/>
      </c>
      <c r="J286" s="1423" t="str">
        <f>IF(基本情報入力シート!X122="","",基本情報入力シート!X122)</f>
        <v/>
      </c>
      <c r="K286" s="1260" t="str">
        <f>IF(基本情報入力シート!Y122="","",基本情報入力シート!Y122)</f>
        <v/>
      </c>
      <c r="L286" s="1284" t="str">
        <f>IF(基本情報入力シート!AB122="","",基本情報入力シート!AB122)</f>
        <v/>
      </c>
      <c r="M286" s="553" t="str">
        <f>IF('別紙様式2-2（４・５月分）'!P218="","",'別紙様式2-2（４・５月分）'!P218)</f>
        <v/>
      </c>
      <c r="N286" s="1399" t="str">
        <f>IF(SUM('別紙様式2-2（４・５月分）'!Q218:Q220)=0,"",SUM('別紙様式2-2（４・５月分）'!Q218:Q220))</f>
        <v/>
      </c>
      <c r="O286" s="1403" t="str">
        <f>IFERROR(VLOOKUP('別紙様式2-2（４・５月分）'!AQ218,【参考】数式用!$AR$5:$AS$22,2,FALSE),"")</f>
        <v/>
      </c>
      <c r="P286" s="1404"/>
      <c r="Q286" s="1405"/>
      <c r="R286" s="1409" t="str">
        <f>IFERROR(VLOOKUP(K286,【参考】数式用!$A$5:$AB$37,MATCH(O286,【参考】数式用!$B$4:$AB$4,0)+1,0),"")</f>
        <v/>
      </c>
      <c r="S286" s="1411" t="s">
        <v>2021</v>
      </c>
      <c r="T286" s="1413"/>
      <c r="U286" s="1415" t="str">
        <f>IFERROR(VLOOKUP(K286,【参考】数式用!$A$5:$AB$37,MATCH(T286,【参考】数式用!$B$4:$AB$4,0)+1,0),"")</f>
        <v/>
      </c>
      <c r="V286" s="1417" t="s">
        <v>15</v>
      </c>
      <c r="W286" s="1355">
        <v>6</v>
      </c>
      <c r="X286" s="1357" t="s">
        <v>10</v>
      </c>
      <c r="Y286" s="1355">
        <v>6</v>
      </c>
      <c r="Z286" s="1357" t="s">
        <v>38</v>
      </c>
      <c r="AA286" s="1355">
        <v>7</v>
      </c>
      <c r="AB286" s="1357" t="s">
        <v>10</v>
      </c>
      <c r="AC286" s="1355">
        <v>3</v>
      </c>
      <c r="AD286" s="1357" t="s">
        <v>13</v>
      </c>
      <c r="AE286" s="1357" t="s">
        <v>20</v>
      </c>
      <c r="AF286" s="1357">
        <f>IF(W286&gt;=1,(AA286*12+AC286)-(W286*12+Y286)+1,"")</f>
        <v>10</v>
      </c>
      <c r="AG286" s="1359" t="s">
        <v>33</v>
      </c>
      <c r="AH286" s="1361" t="str">
        <f t="shared" ref="AH286" si="742">IFERROR(ROUNDDOWN(ROUND(L286*U286,0),0)*AF286,"")</f>
        <v/>
      </c>
      <c r="AI286" s="1363" t="str">
        <f t="shared" ref="AI286" si="743">IFERROR(ROUNDDOWN(ROUND((L286*(U286-AW286)),0),0)*AF286,"")</f>
        <v/>
      </c>
      <c r="AJ286" s="1365">
        <f>IFERROR(IF(OR(M286="",M287="",M289=""),0,ROUNDDOWN(ROUNDDOWN(ROUND(L286*VLOOKUP(K286,【参考】数式用!$A$5:$AB$37,MATCH("新加算Ⅳ",【参考】数式用!$B$4:$AB$4,0)+1,0),0),0)*AF286*0.5,0)),"")</f>
        <v>0</v>
      </c>
      <c r="AK286" s="1349"/>
      <c r="AL286" s="1353">
        <f>IFERROR(IF(OR(M289="ベア加算",M289=""),0, IF(OR(T286="新加算Ⅰ",T286="新加算Ⅱ",T286="新加算Ⅲ",T286="新加算Ⅳ"),ROUNDDOWN(ROUND(L286*VLOOKUP(K286,【参考】数式用!$A$5:$I$37,MATCH("ベア加算",【参考】数式用!$B$4:$I$4,0)+1,0),0),0)*AF286,0)),"")</f>
        <v>0</v>
      </c>
      <c r="AM286" s="1339"/>
      <c r="AN286" s="1345"/>
      <c r="AO286" s="1341"/>
      <c r="AP286" s="1341"/>
      <c r="AQ286" s="1343"/>
      <c r="AR286" s="1323"/>
      <c r="AS286" s="466" t="str">
        <f t="shared" ref="AS286" si="744">IF(AU286="","",IF(U286&lt;N286,"！加算の要件上は問題ありませんが、令和６年４・５月と比較して令和６年６月に加算率が下がる計画になっています。",""))</f>
        <v/>
      </c>
      <c r="AT286" s="557"/>
      <c r="AU286" s="1311" t="str">
        <f>IF(K286&lt;&gt;"","V列に色付け","")</f>
        <v/>
      </c>
      <c r="AV286" s="558" t="str">
        <f>IF('別紙様式2-2（４・５月分）'!N218="","",'別紙様式2-2（４・５月分）'!N218)</f>
        <v/>
      </c>
      <c r="AW286" s="1313" t="str">
        <f>IF(SUM('別紙様式2-2（４・５月分）'!O218:O220)=0,"",SUM('別紙様式2-2（４・５月分）'!O218:O220))</f>
        <v/>
      </c>
      <c r="AX286" s="1314" t="str">
        <f>IFERROR(VLOOKUP(K286,【参考】数式用!$AH$2:$AI$34,2,FALSE),"")</f>
        <v/>
      </c>
      <c r="AY286" s="1230" t="s">
        <v>1959</v>
      </c>
      <c r="AZ286" s="1230" t="s">
        <v>1960</v>
      </c>
      <c r="BA286" s="1230" t="s">
        <v>1961</v>
      </c>
      <c r="BB286" s="1230" t="s">
        <v>1962</v>
      </c>
      <c r="BC286" s="1230" t="str">
        <f>IF(AND(O286&lt;&gt;"新加算Ⅰ",O286&lt;&gt;"新加算Ⅱ",O286&lt;&gt;"新加算Ⅲ",O286&lt;&gt;"新加算Ⅳ"),O286,IF(P288&lt;&gt;"",P288,""))</f>
        <v/>
      </c>
      <c r="BD286" s="1230"/>
      <c r="BE286" s="1230" t="str">
        <f t="shared" ref="BE286" si="745">IF(AL286&lt;&gt;0,IF(AM286="○","入力済","未入力"),"")</f>
        <v/>
      </c>
      <c r="BF286" s="1230" t="str">
        <f>IF(OR(T286="新加算Ⅰ",T286="新加算Ⅱ",T286="新加算Ⅲ",T286="新加算Ⅳ",T286="新加算Ⅴ（１）",T286="新加算Ⅴ（２）",T286="新加算Ⅴ（３）",T286="新加算ⅠⅤ（４）",T286="新加算Ⅴ（５）",T286="新加算Ⅴ（６）",T286="新加算Ⅴ（８）",T286="新加算Ⅴ（11）"),IF(OR(AN286="○",AN286="令和６年度中に満たす"),"入力済","未入力"),"")</f>
        <v/>
      </c>
      <c r="BG286" s="1230" t="str">
        <f>IF(OR(T286="新加算Ⅴ（７）",T286="新加算Ⅴ（９）",T286="新加算Ⅴ（10）",T286="新加算Ⅴ（12）",T286="新加算Ⅴ（13）",T286="新加算Ⅴ（14）"),IF(OR(AO286="○",AO286="令和６年度中に満たす"),"入力済","未入力"),"")</f>
        <v/>
      </c>
      <c r="BH286" s="1331" t="str">
        <f t="shared" ref="BH286" si="746">IF(OR(T286="新加算Ⅰ",T286="新加算Ⅱ",T286="新加算Ⅲ",T286="新加算Ⅴ（１）",T286="新加算Ⅴ（３）",T286="新加算Ⅴ（８）"),IF(OR(AP286="○",AP286="令和６年度中に満たす"),"入力済","未入力"),"")</f>
        <v/>
      </c>
      <c r="BI286" s="1333" t="str">
        <f t="shared" ref="BI286" si="747">IF(OR(T286="新加算Ⅰ",T286="新加算Ⅱ",T286="新加算Ⅴ（１）",T286="新加算Ⅴ（２）",T286="新加算Ⅴ（３）",T286="新加算Ⅴ（４）",T286="新加算Ⅴ（５）",T286="新加算Ⅴ（６）",T286="新加算Ⅴ（７）",T286="新加算Ⅴ（９）",T286="新加算Ⅴ（10）",T286="新加算Ⅴ（12）"),1,"")</f>
        <v/>
      </c>
      <c r="BJ286" s="1311" t="str">
        <f>IF(OR(T286="新加算Ⅰ",T286="新加算Ⅴ（１）",T286="新加算Ⅴ（２）",T286="新加算Ⅴ（５）",T286="新加算Ⅴ（７）",T286="新加算Ⅴ（10）"),IF(AR286="","未入力","入力済"),"")</f>
        <v/>
      </c>
      <c r="BK286" s="453" t="str">
        <f>G286</f>
        <v/>
      </c>
    </row>
    <row r="287" spans="1:63" ht="15" customHeight="1">
      <c r="A287" s="1275"/>
      <c r="B287" s="1243"/>
      <c r="C287" s="1244"/>
      <c r="D287" s="1244"/>
      <c r="E287" s="1244"/>
      <c r="F287" s="1245"/>
      <c r="G287" s="1260"/>
      <c r="H287" s="1260"/>
      <c r="I287" s="1260"/>
      <c r="J287" s="1423"/>
      <c r="K287" s="1260"/>
      <c r="L287" s="1284"/>
      <c r="M287" s="1379" t="str">
        <f>IF('別紙様式2-2（４・５月分）'!P219="","",'別紙様式2-2（４・５月分）'!P219)</f>
        <v/>
      </c>
      <c r="N287" s="1400"/>
      <c r="O287" s="1406"/>
      <c r="P287" s="1407"/>
      <c r="Q287" s="1408"/>
      <c r="R287" s="1410"/>
      <c r="S287" s="1412"/>
      <c r="T287" s="1414"/>
      <c r="U287" s="1416"/>
      <c r="V287" s="1418"/>
      <c r="W287" s="1356"/>
      <c r="X287" s="1358"/>
      <c r="Y287" s="1356"/>
      <c r="Z287" s="1358"/>
      <c r="AA287" s="1356"/>
      <c r="AB287" s="1358"/>
      <c r="AC287" s="1356"/>
      <c r="AD287" s="1358"/>
      <c r="AE287" s="1358"/>
      <c r="AF287" s="1358"/>
      <c r="AG287" s="1360"/>
      <c r="AH287" s="1362"/>
      <c r="AI287" s="1364"/>
      <c r="AJ287" s="1366"/>
      <c r="AK287" s="1350"/>
      <c r="AL287" s="1354"/>
      <c r="AM287" s="1340"/>
      <c r="AN287" s="1346"/>
      <c r="AO287" s="1342"/>
      <c r="AP287" s="1342"/>
      <c r="AQ287" s="1344"/>
      <c r="AR287" s="1324"/>
      <c r="AS287" s="1310" t="str">
        <f t="shared" ref="AS287" si="748">IF(AU286="","",IF(AF286&gt;10,"！令和６年度の新加算の「算定対象月」が10か月を超えています。標準的な「算定対象月」は令和６年６月から令和７年３月です。",IF(OR(AA286&lt;&gt;7,AC286&lt;&gt;3),"！算定期間の終わりが令和７年３月になっていません。区分変更を行う場合は、別紙様式2-4に記入してください。","")))</f>
        <v/>
      </c>
      <c r="AT287" s="557"/>
      <c r="AU287" s="1311"/>
      <c r="AV287" s="1312" t="str">
        <f>IF('別紙様式2-2（４・５月分）'!N219="","",'別紙様式2-2（４・５月分）'!N219)</f>
        <v/>
      </c>
      <c r="AW287" s="1313"/>
      <c r="AX287" s="1314"/>
      <c r="AY287" s="1230"/>
      <c r="AZ287" s="1230"/>
      <c r="BA287" s="1230"/>
      <c r="BB287" s="1230"/>
      <c r="BC287" s="1230"/>
      <c r="BD287" s="1230"/>
      <c r="BE287" s="1230"/>
      <c r="BF287" s="1230"/>
      <c r="BG287" s="1230"/>
      <c r="BH287" s="1332"/>
      <c r="BI287" s="1334"/>
      <c r="BJ287" s="1311"/>
      <c r="BK287" s="453" t="str">
        <f>G286</f>
        <v/>
      </c>
    </row>
    <row r="288" spans="1:63" ht="15" customHeight="1">
      <c r="A288" s="1303"/>
      <c r="B288" s="1243"/>
      <c r="C288" s="1244"/>
      <c r="D288" s="1244"/>
      <c r="E288" s="1244"/>
      <c r="F288" s="1245"/>
      <c r="G288" s="1260"/>
      <c r="H288" s="1260"/>
      <c r="I288" s="1260"/>
      <c r="J288" s="1423"/>
      <c r="K288" s="1260"/>
      <c r="L288" s="1284"/>
      <c r="M288" s="1380"/>
      <c r="N288" s="1401"/>
      <c r="O288" s="1381" t="s">
        <v>2025</v>
      </c>
      <c r="P288" s="1383" t="str">
        <f>IFERROR(VLOOKUP('別紙様式2-2（４・５月分）'!AQ218,【参考】数式用!$AR$5:$AT$22,3,FALSE),"")</f>
        <v/>
      </c>
      <c r="Q288" s="1385" t="s">
        <v>2036</v>
      </c>
      <c r="R288" s="1387" t="str">
        <f>IFERROR(VLOOKUP(K286,【参考】数式用!$A$5:$AB$37,MATCH(P288,【参考】数式用!$B$4:$AB$4,0)+1,0),"")</f>
        <v/>
      </c>
      <c r="S288" s="1389" t="s">
        <v>161</v>
      </c>
      <c r="T288" s="1391"/>
      <c r="U288" s="1393" t="str">
        <f>IFERROR(VLOOKUP(K286,【参考】数式用!$A$5:$AB$37,MATCH(T288,【参考】数式用!$B$4:$AB$4,0)+1,0),"")</f>
        <v/>
      </c>
      <c r="V288" s="1395" t="s">
        <v>15</v>
      </c>
      <c r="W288" s="1397">
        <v>7</v>
      </c>
      <c r="X288" s="1371" t="s">
        <v>10</v>
      </c>
      <c r="Y288" s="1397">
        <v>4</v>
      </c>
      <c r="Z288" s="1371" t="s">
        <v>38</v>
      </c>
      <c r="AA288" s="1397">
        <v>8</v>
      </c>
      <c r="AB288" s="1371" t="s">
        <v>10</v>
      </c>
      <c r="AC288" s="1397">
        <v>3</v>
      </c>
      <c r="AD288" s="1371" t="s">
        <v>13</v>
      </c>
      <c r="AE288" s="1371" t="s">
        <v>20</v>
      </c>
      <c r="AF288" s="1371">
        <f>IF(W288&gt;=1,(AA288*12+AC288)-(W288*12+Y288)+1,"")</f>
        <v>12</v>
      </c>
      <c r="AG288" s="1367" t="s">
        <v>33</v>
      </c>
      <c r="AH288" s="1373" t="str">
        <f t="shared" ref="AH288" si="749">IFERROR(ROUNDDOWN(ROUND(L286*U288,0),0)*AF288,"")</f>
        <v/>
      </c>
      <c r="AI288" s="1375" t="str">
        <f t="shared" ref="AI288" si="750">IFERROR(ROUNDDOWN(ROUND((L286*(U288-AW286)),0),0)*AF288,"")</f>
        <v/>
      </c>
      <c r="AJ288" s="1377">
        <f>IFERROR(IF(OR(M286="",M287="",M289=""),0,ROUNDDOWN(ROUNDDOWN(ROUND(L286*VLOOKUP(K286,【参考】数式用!$A$5:$AB$37,MATCH("新加算Ⅳ",【参考】数式用!$B$4:$AB$4,0)+1,0),0),0)*AF288*0.5,0)),"")</f>
        <v>0</v>
      </c>
      <c r="AK288" s="1347" t="str">
        <f t="shared" ref="AK288" si="751">IF(T288&lt;&gt;"","新規に適用","")</f>
        <v/>
      </c>
      <c r="AL288" s="1351">
        <f>IFERROR(IF(OR(M289="ベア加算",M289=""),0, IF(OR(T286="新加算Ⅰ",T286="新加算Ⅱ",T286="新加算Ⅲ",T286="新加算Ⅳ"),0,ROUNDDOWN(ROUND(L286*VLOOKUP(K286,【参考】数式用!$A$5:$I$37,MATCH("ベア加算",【参考】数式用!$B$4:$I$4,0)+1,0),0),0)*AF288)),"")</f>
        <v>0</v>
      </c>
      <c r="AM288" s="1321" t="str">
        <f>IF(AND(T288&lt;&gt;"",AM286=""),"新規に適用",IF(AND(T288&lt;&gt;"",AM286&lt;&gt;""),"継続で適用",""))</f>
        <v/>
      </c>
      <c r="AN288" s="1321" t="str">
        <f>IF(AND(T288&lt;&gt;"",AN286=""),"新規に適用",IF(AND(T288&lt;&gt;"",AN286&lt;&gt;""),"継続で適用",""))</f>
        <v/>
      </c>
      <c r="AO288" s="1369"/>
      <c r="AP288" s="1321" t="str">
        <f>IF(AND(T288&lt;&gt;"",AP286=""),"新規に適用",IF(AND(T288&lt;&gt;"",AP286&lt;&gt;""),"継続で適用",""))</f>
        <v/>
      </c>
      <c r="AQ288" s="1325" t="str">
        <f t="shared" si="597"/>
        <v/>
      </c>
      <c r="AR288" s="1321" t="str">
        <f>IF(AND(T288&lt;&gt;"",AR286=""),"新規に適用",IF(AND(T288&lt;&gt;"",AR286&lt;&gt;""),"継続で適用",""))</f>
        <v/>
      </c>
      <c r="AS288" s="1310"/>
      <c r="AT288" s="557"/>
      <c r="AU288" s="1311" t="str">
        <f>IF(K286&lt;&gt;"","V列に色付け","")</f>
        <v/>
      </c>
      <c r="AV288" s="1312"/>
      <c r="AW288" s="1313"/>
      <c r="AX288" s="87"/>
      <c r="AY288" s="87"/>
      <c r="AZ288" s="87"/>
      <c r="BA288" s="87"/>
      <c r="BB288" s="87"/>
      <c r="BC288" s="87"/>
      <c r="BD288" s="87"/>
      <c r="BE288" s="87"/>
      <c r="BF288" s="87"/>
      <c r="BG288" s="87"/>
      <c r="BH288" s="87"/>
      <c r="BI288" s="87"/>
      <c r="BJ288" s="87"/>
      <c r="BK288" s="453" t="str">
        <f>G286</f>
        <v/>
      </c>
    </row>
    <row r="289" spans="1:63" ht="30" customHeight="1" thickBot="1">
      <c r="A289" s="1276"/>
      <c r="B289" s="1419"/>
      <c r="C289" s="1420"/>
      <c r="D289" s="1420"/>
      <c r="E289" s="1420"/>
      <c r="F289" s="1421"/>
      <c r="G289" s="1261"/>
      <c r="H289" s="1261"/>
      <c r="I289" s="1261"/>
      <c r="J289" s="1424"/>
      <c r="K289" s="1261"/>
      <c r="L289" s="1285"/>
      <c r="M289" s="556" t="str">
        <f>IF('別紙様式2-2（４・５月分）'!P220="","",'別紙様式2-2（４・５月分）'!P220)</f>
        <v/>
      </c>
      <c r="N289" s="1402"/>
      <c r="O289" s="1382"/>
      <c r="P289" s="1384"/>
      <c r="Q289" s="1386"/>
      <c r="R289" s="1388"/>
      <c r="S289" s="1390"/>
      <c r="T289" s="1392"/>
      <c r="U289" s="1394"/>
      <c r="V289" s="1396"/>
      <c r="W289" s="1398"/>
      <c r="X289" s="1372"/>
      <c r="Y289" s="1398"/>
      <c r="Z289" s="1372"/>
      <c r="AA289" s="1398"/>
      <c r="AB289" s="1372"/>
      <c r="AC289" s="1398"/>
      <c r="AD289" s="1372"/>
      <c r="AE289" s="1372"/>
      <c r="AF289" s="1372"/>
      <c r="AG289" s="1368"/>
      <c r="AH289" s="1374"/>
      <c r="AI289" s="1376"/>
      <c r="AJ289" s="1378"/>
      <c r="AK289" s="1348"/>
      <c r="AL289" s="1352"/>
      <c r="AM289" s="1322"/>
      <c r="AN289" s="1322"/>
      <c r="AO289" s="1370"/>
      <c r="AP289" s="1322"/>
      <c r="AQ289" s="1326"/>
      <c r="AR289" s="1322"/>
      <c r="AS289" s="491" t="str">
        <f t="shared" ref="AS289" si="752">IF(AU286="","",IF(OR(T286="",AND(M289="ベア加算なし",OR(T286="新加算Ⅰ",T286="新加算Ⅱ",T286="新加算Ⅲ",T286="新加算Ⅳ"),AM286=""),AND(OR(T286="新加算Ⅰ",T286="新加算Ⅱ",T286="新加算Ⅲ",T286="新加算Ⅳ",T286="新加算Ⅴ（１）",T286="新加算Ⅴ（２）",T286="新加算Ⅴ（３）",T286="新加算Ⅴ（４）",T286="新加算Ⅴ（５）",T286="新加算Ⅴ（６）",T286="新加算Ⅴ（８）",T286="新加算Ⅴ（11）"),AN286=""),AND(OR(T286="新加算Ⅴ（７）",T286="新加算Ⅴ（９）",T286="新加算Ⅴ（10）",T286="新加算Ⅴ（12）",T286="新加算Ⅴ（13）",T286="新加算Ⅴ（14）"),AO286=""),AND(OR(T286="新加算Ⅰ",T286="新加算Ⅱ",T286="新加算Ⅲ",T286="新加算Ⅴ（１）",T286="新加算Ⅴ（３）",T286="新加算Ⅴ（８）"),AP286=""),AND(OR(T286="新加算Ⅰ",T286="新加算Ⅱ",T286="新加算Ⅴ（１）",T286="新加算Ⅴ（２）",T286="新加算Ⅴ（３）",T286="新加算Ⅴ（４）",T286="新加算Ⅴ（５）",T286="新加算Ⅴ（６）",T286="新加算Ⅴ（７）",T286="新加算Ⅴ（９）",T286="新加算Ⅴ（10）",T286="新加算Ⅴ（12）"),AQ286=""),AND(OR(T286="新加算Ⅰ",T286="新加算Ⅴ（１）",T286="新加算Ⅴ（２）",T286="新加算Ⅴ（５）",T286="新加算Ⅴ（７）",T286="新加算Ⅴ（10）"),AR286="")),"！記入が必要な欄（ピンク色のセル）に空欄があります。空欄を埋めてください。",""))</f>
        <v/>
      </c>
      <c r="AT289" s="557"/>
      <c r="AU289" s="1311"/>
      <c r="AV289" s="558" t="str">
        <f>IF('別紙様式2-2（４・５月分）'!N220="","",'別紙様式2-2（４・５月分）'!N220)</f>
        <v/>
      </c>
      <c r="AW289" s="1313"/>
      <c r="AX289" s="87"/>
      <c r="AY289" s="87"/>
      <c r="AZ289" s="87"/>
      <c r="BA289" s="87"/>
      <c r="BB289" s="87"/>
      <c r="BC289" s="87"/>
      <c r="BD289" s="87"/>
      <c r="BE289" s="87"/>
      <c r="BF289" s="87"/>
      <c r="BG289" s="87"/>
      <c r="BH289" s="87"/>
      <c r="BI289" s="87"/>
      <c r="BJ289" s="87"/>
      <c r="BK289" s="453" t="str">
        <f>G286</f>
        <v/>
      </c>
    </row>
    <row r="290" spans="1:63" ht="30" customHeight="1">
      <c r="A290" s="1301">
        <v>70</v>
      </c>
      <c r="B290" s="1240" t="str">
        <f>IF(基本情報入力シート!C123="","",基本情報入力シート!C123)</f>
        <v/>
      </c>
      <c r="C290" s="1241"/>
      <c r="D290" s="1241"/>
      <c r="E290" s="1241"/>
      <c r="F290" s="1242"/>
      <c r="G290" s="1259" t="str">
        <f>IF(基本情報入力シート!M123="","",基本情報入力シート!M123)</f>
        <v/>
      </c>
      <c r="H290" s="1259" t="str">
        <f>IF(基本情報入力シート!R123="","",基本情報入力シート!R123)</f>
        <v/>
      </c>
      <c r="I290" s="1259" t="str">
        <f>IF(基本情報入力シート!W123="","",基本情報入力シート!W123)</f>
        <v/>
      </c>
      <c r="J290" s="1422" t="str">
        <f>IF(基本情報入力シート!X123="","",基本情報入力シート!X123)</f>
        <v/>
      </c>
      <c r="K290" s="1259" t="str">
        <f>IF(基本情報入力シート!Y123="","",基本情報入力シート!Y123)</f>
        <v/>
      </c>
      <c r="L290" s="1283" t="str">
        <f>IF(基本情報入力シート!AB123="","",基本情報入力シート!AB123)</f>
        <v/>
      </c>
      <c r="M290" s="553" t="str">
        <f>IF('別紙様式2-2（４・５月分）'!P221="","",'別紙様式2-2（４・５月分）'!P221)</f>
        <v/>
      </c>
      <c r="N290" s="1399" t="str">
        <f>IF(SUM('別紙様式2-2（４・５月分）'!Q221:Q223)=0,"",SUM('別紙様式2-2（４・５月分）'!Q221:Q223))</f>
        <v/>
      </c>
      <c r="O290" s="1403" t="str">
        <f>IFERROR(VLOOKUP('別紙様式2-2（４・５月分）'!AQ221,【参考】数式用!$AR$5:$AS$22,2,FALSE),"")</f>
        <v/>
      </c>
      <c r="P290" s="1404"/>
      <c r="Q290" s="1405"/>
      <c r="R290" s="1409" t="str">
        <f>IFERROR(VLOOKUP(K290,【参考】数式用!$A$5:$AB$37,MATCH(O290,【参考】数式用!$B$4:$AB$4,0)+1,0),"")</f>
        <v/>
      </c>
      <c r="S290" s="1411" t="s">
        <v>2021</v>
      </c>
      <c r="T290" s="1413"/>
      <c r="U290" s="1415" t="str">
        <f>IFERROR(VLOOKUP(K290,【参考】数式用!$A$5:$AB$37,MATCH(T290,【参考】数式用!$B$4:$AB$4,0)+1,0),"")</f>
        <v/>
      </c>
      <c r="V290" s="1417" t="s">
        <v>15</v>
      </c>
      <c r="W290" s="1355">
        <v>6</v>
      </c>
      <c r="X290" s="1357" t="s">
        <v>10</v>
      </c>
      <c r="Y290" s="1355">
        <v>6</v>
      </c>
      <c r="Z290" s="1357" t="s">
        <v>38</v>
      </c>
      <c r="AA290" s="1355">
        <v>7</v>
      </c>
      <c r="AB290" s="1357" t="s">
        <v>10</v>
      </c>
      <c r="AC290" s="1355">
        <v>3</v>
      </c>
      <c r="AD290" s="1357" t="s">
        <v>13</v>
      </c>
      <c r="AE290" s="1357" t="s">
        <v>20</v>
      </c>
      <c r="AF290" s="1357">
        <f>IF(W290&gt;=1,(AA290*12+AC290)-(W290*12+Y290)+1,"")</f>
        <v>10</v>
      </c>
      <c r="AG290" s="1359" t="s">
        <v>33</v>
      </c>
      <c r="AH290" s="1361" t="str">
        <f t="shared" ref="AH290" si="753">IFERROR(ROUNDDOWN(ROUND(L290*U290,0),0)*AF290,"")</f>
        <v/>
      </c>
      <c r="AI290" s="1363" t="str">
        <f t="shared" ref="AI290" si="754">IFERROR(ROUNDDOWN(ROUND((L290*(U290-AW290)),0),0)*AF290,"")</f>
        <v/>
      </c>
      <c r="AJ290" s="1365">
        <f>IFERROR(IF(OR(M290="",M291="",M293=""),0,ROUNDDOWN(ROUNDDOWN(ROUND(L290*VLOOKUP(K290,【参考】数式用!$A$5:$AB$37,MATCH("新加算Ⅳ",【参考】数式用!$B$4:$AB$4,0)+1,0),0),0)*AF290*0.5,0)),"")</f>
        <v>0</v>
      </c>
      <c r="AK290" s="1349"/>
      <c r="AL290" s="1353">
        <f>IFERROR(IF(OR(M293="ベア加算",M293=""),0, IF(OR(T290="新加算Ⅰ",T290="新加算Ⅱ",T290="新加算Ⅲ",T290="新加算Ⅳ"),ROUNDDOWN(ROUND(L290*VLOOKUP(K290,【参考】数式用!$A$5:$I$37,MATCH("ベア加算",【参考】数式用!$B$4:$I$4,0)+1,0),0),0)*AF290,0)),"")</f>
        <v>0</v>
      </c>
      <c r="AM290" s="1339"/>
      <c r="AN290" s="1345"/>
      <c r="AO290" s="1341"/>
      <c r="AP290" s="1341"/>
      <c r="AQ290" s="1343"/>
      <c r="AR290" s="1323"/>
      <c r="AS290" s="466" t="str">
        <f t="shared" ref="AS290" si="755">IF(AU290="","",IF(U290&lt;N290,"！加算の要件上は問題ありませんが、令和６年４・５月と比較して令和６年６月に加算率が下がる計画になっています。",""))</f>
        <v/>
      </c>
      <c r="AT290" s="557"/>
      <c r="AU290" s="1311" t="str">
        <f>IF(K290&lt;&gt;"","V列に色付け","")</f>
        <v/>
      </c>
      <c r="AV290" s="558" t="str">
        <f>IF('別紙様式2-2（４・５月分）'!N221="","",'別紙様式2-2（４・５月分）'!N221)</f>
        <v/>
      </c>
      <c r="AW290" s="1313" t="str">
        <f>IF(SUM('別紙様式2-2（４・５月分）'!O221:O223)=0,"",SUM('別紙様式2-2（４・５月分）'!O221:O223))</f>
        <v/>
      </c>
      <c r="AX290" s="1314" t="str">
        <f>IFERROR(VLOOKUP(K290,【参考】数式用!$AH$2:$AI$34,2,FALSE),"")</f>
        <v/>
      </c>
      <c r="AY290" s="1230" t="s">
        <v>1959</v>
      </c>
      <c r="AZ290" s="1230" t="s">
        <v>1960</v>
      </c>
      <c r="BA290" s="1230" t="s">
        <v>1961</v>
      </c>
      <c r="BB290" s="1230" t="s">
        <v>1962</v>
      </c>
      <c r="BC290" s="1230" t="str">
        <f>IF(AND(O290&lt;&gt;"新加算Ⅰ",O290&lt;&gt;"新加算Ⅱ",O290&lt;&gt;"新加算Ⅲ",O290&lt;&gt;"新加算Ⅳ"),O290,IF(P292&lt;&gt;"",P292,""))</f>
        <v/>
      </c>
      <c r="BD290" s="1230"/>
      <c r="BE290" s="1230" t="str">
        <f t="shared" ref="BE290" si="756">IF(AL290&lt;&gt;0,IF(AM290="○","入力済","未入力"),"")</f>
        <v/>
      </c>
      <c r="BF290" s="1230" t="str">
        <f>IF(OR(T290="新加算Ⅰ",T290="新加算Ⅱ",T290="新加算Ⅲ",T290="新加算Ⅳ",T290="新加算Ⅴ（１）",T290="新加算Ⅴ（２）",T290="新加算Ⅴ（３）",T290="新加算ⅠⅤ（４）",T290="新加算Ⅴ（５）",T290="新加算Ⅴ（６）",T290="新加算Ⅴ（８）",T290="新加算Ⅴ（11）"),IF(OR(AN290="○",AN290="令和６年度中に満たす"),"入力済","未入力"),"")</f>
        <v/>
      </c>
      <c r="BG290" s="1230" t="str">
        <f>IF(OR(T290="新加算Ⅴ（７）",T290="新加算Ⅴ（９）",T290="新加算Ⅴ（10）",T290="新加算Ⅴ（12）",T290="新加算Ⅴ（13）",T290="新加算Ⅴ（14）"),IF(OR(AO290="○",AO290="令和６年度中に満たす"),"入力済","未入力"),"")</f>
        <v/>
      </c>
      <c r="BH290" s="1331" t="str">
        <f t="shared" ref="BH290" si="757">IF(OR(T290="新加算Ⅰ",T290="新加算Ⅱ",T290="新加算Ⅲ",T290="新加算Ⅴ（１）",T290="新加算Ⅴ（３）",T290="新加算Ⅴ（８）"),IF(OR(AP290="○",AP290="令和６年度中に満たす"),"入力済","未入力"),"")</f>
        <v/>
      </c>
      <c r="BI290" s="1333" t="str">
        <f t="shared" ref="BI290" si="758">IF(OR(T290="新加算Ⅰ",T290="新加算Ⅱ",T290="新加算Ⅴ（１）",T290="新加算Ⅴ（２）",T290="新加算Ⅴ（３）",T290="新加算Ⅴ（４）",T290="新加算Ⅴ（５）",T290="新加算Ⅴ（６）",T290="新加算Ⅴ（７）",T290="新加算Ⅴ（９）",T290="新加算Ⅴ（10）",T290="新加算Ⅴ（12）"),1,"")</f>
        <v/>
      </c>
      <c r="BJ290" s="1311" t="str">
        <f>IF(OR(T290="新加算Ⅰ",T290="新加算Ⅴ（１）",T290="新加算Ⅴ（２）",T290="新加算Ⅴ（５）",T290="新加算Ⅴ（７）",T290="新加算Ⅴ（10）"),IF(AR290="","未入力","入力済"),"")</f>
        <v/>
      </c>
      <c r="BK290" s="453" t="str">
        <f>G290</f>
        <v/>
      </c>
    </row>
    <row r="291" spans="1:63" ht="15" customHeight="1">
      <c r="A291" s="1275"/>
      <c r="B291" s="1243"/>
      <c r="C291" s="1244"/>
      <c r="D291" s="1244"/>
      <c r="E291" s="1244"/>
      <c r="F291" s="1245"/>
      <c r="G291" s="1260"/>
      <c r="H291" s="1260"/>
      <c r="I291" s="1260"/>
      <c r="J291" s="1423"/>
      <c r="K291" s="1260"/>
      <c r="L291" s="1284"/>
      <c r="M291" s="1379" t="str">
        <f>IF('別紙様式2-2（４・５月分）'!P222="","",'別紙様式2-2（４・５月分）'!P222)</f>
        <v/>
      </c>
      <c r="N291" s="1400"/>
      <c r="O291" s="1406"/>
      <c r="P291" s="1407"/>
      <c r="Q291" s="1408"/>
      <c r="R291" s="1410"/>
      <c r="S291" s="1412"/>
      <c r="T291" s="1414"/>
      <c r="U291" s="1416"/>
      <c r="V291" s="1418"/>
      <c r="W291" s="1356"/>
      <c r="X291" s="1358"/>
      <c r="Y291" s="1356"/>
      <c r="Z291" s="1358"/>
      <c r="AA291" s="1356"/>
      <c r="AB291" s="1358"/>
      <c r="AC291" s="1356"/>
      <c r="AD291" s="1358"/>
      <c r="AE291" s="1358"/>
      <c r="AF291" s="1358"/>
      <c r="AG291" s="1360"/>
      <c r="AH291" s="1362"/>
      <c r="AI291" s="1364"/>
      <c r="AJ291" s="1366"/>
      <c r="AK291" s="1350"/>
      <c r="AL291" s="1354"/>
      <c r="AM291" s="1340"/>
      <c r="AN291" s="1346"/>
      <c r="AO291" s="1342"/>
      <c r="AP291" s="1342"/>
      <c r="AQ291" s="1344"/>
      <c r="AR291" s="1324"/>
      <c r="AS291" s="1310" t="str">
        <f t="shared" ref="AS291" si="759">IF(AU290="","",IF(AF290&gt;10,"！令和６年度の新加算の「算定対象月」が10か月を超えています。標準的な「算定対象月」は令和６年６月から令和７年３月です。",IF(OR(AA290&lt;&gt;7,AC290&lt;&gt;3),"！算定期間の終わりが令和７年３月になっていません。区分変更を行う場合は、別紙様式2-4に記入してください。","")))</f>
        <v/>
      </c>
      <c r="AT291" s="557"/>
      <c r="AU291" s="1311"/>
      <c r="AV291" s="1312" t="str">
        <f>IF('別紙様式2-2（４・５月分）'!N222="","",'別紙様式2-2（４・５月分）'!N222)</f>
        <v/>
      </c>
      <c r="AW291" s="1313"/>
      <c r="AX291" s="1314"/>
      <c r="AY291" s="1230"/>
      <c r="AZ291" s="1230"/>
      <c r="BA291" s="1230"/>
      <c r="BB291" s="1230"/>
      <c r="BC291" s="1230"/>
      <c r="BD291" s="1230"/>
      <c r="BE291" s="1230"/>
      <c r="BF291" s="1230"/>
      <c r="BG291" s="1230"/>
      <c r="BH291" s="1332"/>
      <c r="BI291" s="1334"/>
      <c r="BJ291" s="1311"/>
      <c r="BK291" s="453" t="str">
        <f>G290</f>
        <v/>
      </c>
    </row>
    <row r="292" spans="1:63" ht="15" customHeight="1">
      <c r="A292" s="1303"/>
      <c r="B292" s="1243"/>
      <c r="C292" s="1244"/>
      <c r="D292" s="1244"/>
      <c r="E292" s="1244"/>
      <c r="F292" s="1245"/>
      <c r="G292" s="1260"/>
      <c r="H292" s="1260"/>
      <c r="I292" s="1260"/>
      <c r="J292" s="1423"/>
      <c r="K292" s="1260"/>
      <c r="L292" s="1284"/>
      <c r="M292" s="1380"/>
      <c r="N292" s="1401"/>
      <c r="O292" s="1381" t="s">
        <v>2025</v>
      </c>
      <c r="P292" s="1383" t="str">
        <f>IFERROR(VLOOKUP('別紙様式2-2（４・５月分）'!AQ221,【参考】数式用!$AR$5:$AT$22,3,FALSE),"")</f>
        <v/>
      </c>
      <c r="Q292" s="1385" t="s">
        <v>2036</v>
      </c>
      <c r="R292" s="1387" t="str">
        <f>IFERROR(VLOOKUP(K290,【参考】数式用!$A$5:$AB$37,MATCH(P292,【参考】数式用!$B$4:$AB$4,0)+1,0),"")</f>
        <v/>
      </c>
      <c r="S292" s="1389" t="s">
        <v>161</v>
      </c>
      <c r="T292" s="1391"/>
      <c r="U292" s="1393" t="str">
        <f>IFERROR(VLOOKUP(K290,【参考】数式用!$A$5:$AB$37,MATCH(T292,【参考】数式用!$B$4:$AB$4,0)+1,0),"")</f>
        <v/>
      </c>
      <c r="V292" s="1395" t="s">
        <v>15</v>
      </c>
      <c r="W292" s="1397">
        <v>7</v>
      </c>
      <c r="X292" s="1371" t="s">
        <v>10</v>
      </c>
      <c r="Y292" s="1397">
        <v>4</v>
      </c>
      <c r="Z292" s="1371" t="s">
        <v>38</v>
      </c>
      <c r="AA292" s="1397">
        <v>8</v>
      </c>
      <c r="AB292" s="1371" t="s">
        <v>10</v>
      </c>
      <c r="AC292" s="1397">
        <v>3</v>
      </c>
      <c r="AD292" s="1371" t="s">
        <v>13</v>
      </c>
      <c r="AE292" s="1371" t="s">
        <v>20</v>
      </c>
      <c r="AF292" s="1371">
        <f>IF(W292&gt;=1,(AA292*12+AC292)-(W292*12+Y292)+1,"")</f>
        <v>12</v>
      </c>
      <c r="AG292" s="1367" t="s">
        <v>33</v>
      </c>
      <c r="AH292" s="1373" t="str">
        <f t="shared" ref="AH292" si="760">IFERROR(ROUNDDOWN(ROUND(L290*U292,0),0)*AF292,"")</f>
        <v/>
      </c>
      <c r="AI292" s="1375" t="str">
        <f t="shared" ref="AI292" si="761">IFERROR(ROUNDDOWN(ROUND((L290*(U292-AW290)),0),0)*AF292,"")</f>
        <v/>
      </c>
      <c r="AJ292" s="1377">
        <f>IFERROR(IF(OR(M290="",M291="",M293=""),0,ROUNDDOWN(ROUNDDOWN(ROUND(L290*VLOOKUP(K290,【参考】数式用!$A$5:$AB$37,MATCH("新加算Ⅳ",【参考】数式用!$B$4:$AB$4,0)+1,0),0),0)*AF292*0.5,0)),"")</f>
        <v>0</v>
      </c>
      <c r="AK292" s="1347" t="str">
        <f t="shared" ref="AK292" si="762">IF(T292&lt;&gt;"","新規に適用","")</f>
        <v/>
      </c>
      <c r="AL292" s="1351">
        <f>IFERROR(IF(OR(M293="ベア加算",M293=""),0, IF(OR(T290="新加算Ⅰ",T290="新加算Ⅱ",T290="新加算Ⅲ",T290="新加算Ⅳ"),0,ROUNDDOWN(ROUND(L290*VLOOKUP(K290,【参考】数式用!$A$5:$I$37,MATCH("ベア加算",【参考】数式用!$B$4:$I$4,0)+1,0),0),0)*AF292)),"")</f>
        <v>0</v>
      </c>
      <c r="AM292" s="1321" t="str">
        <f>IF(AND(T292&lt;&gt;"",AM290=""),"新規に適用",IF(AND(T292&lt;&gt;"",AM290&lt;&gt;""),"継続で適用",""))</f>
        <v/>
      </c>
      <c r="AN292" s="1321" t="str">
        <f>IF(AND(T292&lt;&gt;"",AN290=""),"新規に適用",IF(AND(T292&lt;&gt;"",AN290&lt;&gt;""),"継続で適用",""))</f>
        <v/>
      </c>
      <c r="AO292" s="1369"/>
      <c r="AP292" s="1321" t="str">
        <f>IF(AND(T292&lt;&gt;"",AP290=""),"新規に適用",IF(AND(T292&lt;&gt;"",AP290&lt;&gt;""),"継続で適用",""))</f>
        <v/>
      </c>
      <c r="AQ292" s="1325" t="str">
        <f t="shared" si="597"/>
        <v/>
      </c>
      <c r="AR292" s="1321" t="str">
        <f>IF(AND(T292&lt;&gt;"",AR290=""),"新規に適用",IF(AND(T292&lt;&gt;"",AR290&lt;&gt;""),"継続で適用",""))</f>
        <v/>
      </c>
      <c r="AS292" s="1310"/>
      <c r="AT292" s="557"/>
      <c r="AU292" s="1311" t="str">
        <f>IF(K290&lt;&gt;"","V列に色付け","")</f>
        <v/>
      </c>
      <c r="AV292" s="1312"/>
      <c r="AW292" s="1313"/>
      <c r="AX292" s="87"/>
      <c r="AY292" s="87"/>
      <c r="AZ292" s="87"/>
      <c r="BA292" s="87"/>
      <c r="BB292" s="87"/>
      <c r="BC292" s="87"/>
      <c r="BD292" s="87"/>
      <c r="BE292" s="87"/>
      <c r="BF292" s="87"/>
      <c r="BG292" s="87"/>
      <c r="BH292" s="87"/>
      <c r="BI292" s="87"/>
      <c r="BJ292" s="87"/>
      <c r="BK292" s="453" t="str">
        <f>G290</f>
        <v/>
      </c>
    </row>
    <row r="293" spans="1:63" ht="30" customHeight="1" thickBot="1">
      <c r="A293" s="1276"/>
      <c r="B293" s="1419"/>
      <c r="C293" s="1420"/>
      <c r="D293" s="1420"/>
      <c r="E293" s="1420"/>
      <c r="F293" s="1421"/>
      <c r="G293" s="1261"/>
      <c r="H293" s="1261"/>
      <c r="I293" s="1261"/>
      <c r="J293" s="1424"/>
      <c r="K293" s="1261"/>
      <c r="L293" s="1285"/>
      <c r="M293" s="556" t="str">
        <f>IF('別紙様式2-2（４・５月分）'!P223="","",'別紙様式2-2（４・５月分）'!P223)</f>
        <v/>
      </c>
      <c r="N293" s="1402"/>
      <c r="O293" s="1382"/>
      <c r="P293" s="1384"/>
      <c r="Q293" s="1386"/>
      <c r="R293" s="1388"/>
      <c r="S293" s="1390"/>
      <c r="T293" s="1392"/>
      <c r="U293" s="1394"/>
      <c r="V293" s="1396"/>
      <c r="W293" s="1398"/>
      <c r="X293" s="1372"/>
      <c r="Y293" s="1398"/>
      <c r="Z293" s="1372"/>
      <c r="AA293" s="1398"/>
      <c r="AB293" s="1372"/>
      <c r="AC293" s="1398"/>
      <c r="AD293" s="1372"/>
      <c r="AE293" s="1372"/>
      <c r="AF293" s="1372"/>
      <c r="AG293" s="1368"/>
      <c r="AH293" s="1374"/>
      <c r="AI293" s="1376"/>
      <c r="AJ293" s="1378"/>
      <c r="AK293" s="1348"/>
      <c r="AL293" s="1352"/>
      <c r="AM293" s="1322"/>
      <c r="AN293" s="1322"/>
      <c r="AO293" s="1370"/>
      <c r="AP293" s="1322"/>
      <c r="AQ293" s="1326"/>
      <c r="AR293" s="1322"/>
      <c r="AS293" s="491" t="str">
        <f t="shared" ref="AS293" si="763">IF(AU290="","",IF(OR(T290="",AND(M293="ベア加算なし",OR(T290="新加算Ⅰ",T290="新加算Ⅱ",T290="新加算Ⅲ",T290="新加算Ⅳ"),AM290=""),AND(OR(T290="新加算Ⅰ",T290="新加算Ⅱ",T290="新加算Ⅲ",T290="新加算Ⅳ",T290="新加算Ⅴ（１）",T290="新加算Ⅴ（２）",T290="新加算Ⅴ（３）",T290="新加算Ⅴ（４）",T290="新加算Ⅴ（５）",T290="新加算Ⅴ（６）",T290="新加算Ⅴ（８）",T290="新加算Ⅴ（11）"),AN290=""),AND(OR(T290="新加算Ⅴ（７）",T290="新加算Ⅴ（９）",T290="新加算Ⅴ（10）",T290="新加算Ⅴ（12）",T290="新加算Ⅴ（13）",T290="新加算Ⅴ（14）"),AO290=""),AND(OR(T290="新加算Ⅰ",T290="新加算Ⅱ",T290="新加算Ⅲ",T290="新加算Ⅴ（１）",T290="新加算Ⅴ（３）",T290="新加算Ⅴ（８）"),AP290=""),AND(OR(T290="新加算Ⅰ",T290="新加算Ⅱ",T290="新加算Ⅴ（１）",T290="新加算Ⅴ（２）",T290="新加算Ⅴ（３）",T290="新加算Ⅴ（４）",T290="新加算Ⅴ（５）",T290="新加算Ⅴ（６）",T290="新加算Ⅴ（７）",T290="新加算Ⅴ（９）",T290="新加算Ⅴ（10）",T290="新加算Ⅴ（12）"),AQ290=""),AND(OR(T290="新加算Ⅰ",T290="新加算Ⅴ（１）",T290="新加算Ⅴ（２）",T290="新加算Ⅴ（５）",T290="新加算Ⅴ（７）",T290="新加算Ⅴ（10）"),AR290="")),"！記入が必要な欄（ピンク色のセル）に空欄があります。空欄を埋めてください。",""))</f>
        <v/>
      </c>
      <c r="AT293" s="557"/>
      <c r="AU293" s="1311"/>
      <c r="AV293" s="558" t="str">
        <f>IF('別紙様式2-2（４・５月分）'!N223="","",'別紙様式2-2（４・５月分）'!N223)</f>
        <v/>
      </c>
      <c r="AW293" s="1313"/>
      <c r="AX293" s="87"/>
      <c r="AY293" s="87"/>
      <c r="AZ293" s="87"/>
      <c r="BA293" s="87"/>
      <c r="BB293" s="87"/>
      <c r="BC293" s="87"/>
      <c r="BD293" s="87"/>
      <c r="BE293" s="87"/>
      <c r="BF293" s="87"/>
      <c r="BG293" s="87"/>
      <c r="BH293" s="87"/>
      <c r="BI293" s="87"/>
      <c r="BJ293" s="87"/>
      <c r="BK293" s="453" t="str">
        <f>G290</f>
        <v/>
      </c>
    </row>
    <row r="294" spans="1:63" ht="30" customHeight="1">
      <c r="A294" s="1274">
        <v>71</v>
      </c>
      <c r="B294" s="1243" t="str">
        <f>IF(基本情報入力シート!C124="","",基本情報入力シート!C124)</f>
        <v/>
      </c>
      <c r="C294" s="1244"/>
      <c r="D294" s="1244"/>
      <c r="E294" s="1244"/>
      <c r="F294" s="1245"/>
      <c r="G294" s="1260" t="str">
        <f>IF(基本情報入力シート!M124="","",基本情報入力シート!M124)</f>
        <v/>
      </c>
      <c r="H294" s="1260" t="str">
        <f>IF(基本情報入力シート!R124="","",基本情報入力シート!R124)</f>
        <v/>
      </c>
      <c r="I294" s="1260" t="str">
        <f>IF(基本情報入力シート!W124="","",基本情報入力シート!W124)</f>
        <v/>
      </c>
      <c r="J294" s="1423" t="str">
        <f>IF(基本情報入力シート!X124="","",基本情報入力シート!X124)</f>
        <v/>
      </c>
      <c r="K294" s="1260" t="str">
        <f>IF(基本情報入力シート!Y124="","",基本情報入力シート!Y124)</f>
        <v/>
      </c>
      <c r="L294" s="1284" t="str">
        <f>IF(基本情報入力シート!AB124="","",基本情報入力シート!AB124)</f>
        <v/>
      </c>
      <c r="M294" s="553" t="str">
        <f>IF('別紙様式2-2（４・５月分）'!P224="","",'別紙様式2-2（４・５月分）'!P224)</f>
        <v/>
      </c>
      <c r="N294" s="1399" t="str">
        <f>IF(SUM('別紙様式2-2（４・５月分）'!Q224:Q226)=0,"",SUM('別紙様式2-2（４・５月分）'!Q224:Q226))</f>
        <v/>
      </c>
      <c r="O294" s="1403" t="str">
        <f>IFERROR(VLOOKUP('別紙様式2-2（４・５月分）'!AQ224,【参考】数式用!$AR$5:$AS$22,2,FALSE),"")</f>
        <v/>
      </c>
      <c r="P294" s="1404"/>
      <c r="Q294" s="1405"/>
      <c r="R294" s="1409" t="str">
        <f>IFERROR(VLOOKUP(K294,【参考】数式用!$A$5:$AB$37,MATCH(O294,【参考】数式用!$B$4:$AB$4,0)+1,0),"")</f>
        <v/>
      </c>
      <c r="S294" s="1411" t="s">
        <v>2021</v>
      </c>
      <c r="T294" s="1413"/>
      <c r="U294" s="1415" t="str">
        <f>IFERROR(VLOOKUP(K294,【参考】数式用!$A$5:$AB$37,MATCH(T294,【参考】数式用!$B$4:$AB$4,0)+1,0),"")</f>
        <v/>
      </c>
      <c r="V294" s="1417" t="s">
        <v>15</v>
      </c>
      <c r="W294" s="1355">
        <v>6</v>
      </c>
      <c r="X294" s="1357" t="s">
        <v>10</v>
      </c>
      <c r="Y294" s="1355">
        <v>6</v>
      </c>
      <c r="Z294" s="1357" t="s">
        <v>38</v>
      </c>
      <c r="AA294" s="1355">
        <v>7</v>
      </c>
      <c r="AB294" s="1357" t="s">
        <v>10</v>
      </c>
      <c r="AC294" s="1355">
        <v>3</v>
      </c>
      <c r="AD294" s="1357" t="s">
        <v>13</v>
      </c>
      <c r="AE294" s="1357" t="s">
        <v>20</v>
      </c>
      <c r="AF294" s="1357">
        <f>IF(W294&gt;=1,(AA294*12+AC294)-(W294*12+Y294)+1,"")</f>
        <v>10</v>
      </c>
      <c r="AG294" s="1359" t="s">
        <v>33</v>
      </c>
      <c r="AH294" s="1361" t="str">
        <f t="shared" ref="AH294" si="764">IFERROR(ROUNDDOWN(ROUND(L294*U294,0),0)*AF294,"")</f>
        <v/>
      </c>
      <c r="AI294" s="1363" t="str">
        <f t="shared" ref="AI294" si="765">IFERROR(ROUNDDOWN(ROUND((L294*(U294-AW294)),0),0)*AF294,"")</f>
        <v/>
      </c>
      <c r="AJ294" s="1365">
        <f>IFERROR(IF(OR(M294="",M295="",M297=""),0,ROUNDDOWN(ROUNDDOWN(ROUND(L294*VLOOKUP(K294,【参考】数式用!$A$5:$AB$37,MATCH("新加算Ⅳ",【参考】数式用!$B$4:$AB$4,0)+1,0),0),0)*AF294*0.5,0)),"")</f>
        <v>0</v>
      </c>
      <c r="AK294" s="1349"/>
      <c r="AL294" s="1353">
        <f>IFERROR(IF(OR(M297="ベア加算",M297=""),0, IF(OR(T294="新加算Ⅰ",T294="新加算Ⅱ",T294="新加算Ⅲ",T294="新加算Ⅳ"),ROUNDDOWN(ROUND(L294*VLOOKUP(K294,【参考】数式用!$A$5:$I$37,MATCH("ベア加算",【参考】数式用!$B$4:$I$4,0)+1,0),0),0)*AF294,0)),"")</f>
        <v>0</v>
      </c>
      <c r="AM294" s="1339"/>
      <c r="AN294" s="1345"/>
      <c r="AO294" s="1341"/>
      <c r="AP294" s="1341"/>
      <c r="AQ294" s="1343"/>
      <c r="AR294" s="1323"/>
      <c r="AS294" s="466" t="str">
        <f t="shared" ref="AS294" si="766">IF(AU294="","",IF(U294&lt;N294,"！加算の要件上は問題ありませんが、令和６年４・５月と比較して令和６年６月に加算率が下がる計画になっています。",""))</f>
        <v/>
      </c>
      <c r="AT294" s="557"/>
      <c r="AU294" s="1311" t="str">
        <f>IF(K294&lt;&gt;"","V列に色付け","")</f>
        <v/>
      </c>
      <c r="AV294" s="558" t="str">
        <f>IF('別紙様式2-2（４・５月分）'!N224="","",'別紙様式2-2（４・５月分）'!N224)</f>
        <v/>
      </c>
      <c r="AW294" s="1313" t="str">
        <f>IF(SUM('別紙様式2-2（４・５月分）'!O224:O226)=0,"",SUM('別紙様式2-2（４・５月分）'!O224:O226))</f>
        <v/>
      </c>
      <c r="AX294" s="1314" t="str">
        <f>IFERROR(VLOOKUP(K294,【参考】数式用!$AH$2:$AI$34,2,FALSE),"")</f>
        <v/>
      </c>
      <c r="AY294" s="1230" t="s">
        <v>1959</v>
      </c>
      <c r="AZ294" s="1230" t="s">
        <v>1960</v>
      </c>
      <c r="BA294" s="1230" t="s">
        <v>1961</v>
      </c>
      <c r="BB294" s="1230" t="s">
        <v>1962</v>
      </c>
      <c r="BC294" s="1230" t="str">
        <f>IF(AND(O294&lt;&gt;"新加算Ⅰ",O294&lt;&gt;"新加算Ⅱ",O294&lt;&gt;"新加算Ⅲ",O294&lt;&gt;"新加算Ⅳ"),O294,IF(P296&lt;&gt;"",P296,""))</f>
        <v/>
      </c>
      <c r="BD294" s="1230"/>
      <c r="BE294" s="1230" t="str">
        <f t="shared" ref="BE294" si="767">IF(AL294&lt;&gt;0,IF(AM294="○","入力済","未入力"),"")</f>
        <v/>
      </c>
      <c r="BF294" s="1230" t="str">
        <f>IF(OR(T294="新加算Ⅰ",T294="新加算Ⅱ",T294="新加算Ⅲ",T294="新加算Ⅳ",T294="新加算Ⅴ（１）",T294="新加算Ⅴ（２）",T294="新加算Ⅴ（３）",T294="新加算ⅠⅤ（４）",T294="新加算Ⅴ（５）",T294="新加算Ⅴ（６）",T294="新加算Ⅴ（８）",T294="新加算Ⅴ（11）"),IF(OR(AN294="○",AN294="令和６年度中に満たす"),"入力済","未入力"),"")</f>
        <v/>
      </c>
      <c r="BG294" s="1230" t="str">
        <f>IF(OR(T294="新加算Ⅴ（７）",T294="新加算Ⅴ（９）",T294="新加算Ⅴ（10）",T294="新加算Ⅴ（12）",T294="新加算Ⅴ（13）",T294="新加算Ⅴ（14）"),IF(OR(AO294="○",AO294="令和６年度中に満たす"),"入力済","未入力"),"")</f>
        <v/>
      </c>
      <c r="BH294" s="1331" t="str">
        <f t="shared" ref="BH294" si="768">IF(OR(T294="新加算Ⅰ",T294="新加算Ⅱ",T294="新加算Ⅲ",T294="新加算Ⅴ（１）",T294="新加算Ⅴ（３）",T294="新加算Ⅴ（８）"),IF(OR(AP294="○",AP294="令和６年度中に満たす"),"入力済","未入力"),"")</f>
        <v/>
      </c>
      <c r="BI294" s="1333" t="str">
        <f t="shared" ref="BI294" si="769">IF(OR(T294="新加算Ⅰ",T294="新加算Ⅱ",T294="新加算Ⅴ（１）",T294="新加算Ⅴ（２）",T294="新加算Ⅴ（３）",T294="新加算Ⅴ（４）",T294="新加算Ⅴ（５）",T294="新加算Ⅴ（６）",T294="新加算Ⅴ（７）",T294="新加算Ⅴ（９）",T294="新加算Ⅴ（10）",T294="新加算Ⅴ（12）"),1,"")</f>
        <v/>
      </c>
      <c r="BJ294" s="1311" t="str">
        <f>IF(OR(T294="新加算Ⅰ",T294="新加算Ⅴ（１）",T294="新加算Ⅴ（２）",T294="新加算Ⅴ（５）",T294="新加算Ⅴ（７）",T294="新加算Ⅴ（10）"),IF(AR294="","未入力","入力済"),"")</f>
        <v/>
      </c>
      <c r="BK294" s="453" t="str">
        <f>G294</f>
        <v/>
      </c>
    </row>
    <row r="295" spans="1:63" ht="15" customHeight="1">
      <c r="A295" s="1275"/>
      <c r="B295" s="1243"/>
      <c r="C295" s="1244"/>
      <c r="D295" s="1244"/>
      <c r="E295" s="1244"/>
      <c r="F295" s="1245"/>
      <c r="G295" s="1260"/>
      <c r="H295" s="1260"/>
      <c r="I295" s="1260"/>
      <c r="J295" s="1423"/>
      <c r="K295" s="1260"/>
      <c r="L295" s="1284"/>
      <c r="M295" s="1379" t="str">
        <f>IF('別紙様式2-2（４・５月分）'!P225="","",'別紙様式2-2（４・５月分）'!P225)</f>
        <v/>
      </c>
      <c r="N295" s="1400"/>
      <c r="O295" s="1406"/>
      <c r="P295" s="1407"/>
      <c r="Q295" s="1408"/>
      <c r="R295" s="1410"/>
      <c r="S295" s="1412"/>
      <c r="T295" s="1414"/>
      <c r="U295" s="1416"/>
      <c r="V295" s="1418"/>
      <c r="W295" s="1356"/>
      <c r="X295" s="1358"/>
      <c r="Y295" s="1356"/>
      <c r="Z295" s="1358"/>
      <c r="AA295" s="1356"/>
      <c r="AB295" s="1358"/>
      <c r="AC295" s="1356"/>
      <c r="AD295" s="1358"/>
      <c r="AE295" s="1358"/>
      <c r="AF295" s="1358"/>
      <c r="AG295" s="1360"/>
      <c r="AH295" s="1362"/>
      <c r="AI295" s="1364"/>
      <c r="AJ295" s="1366"/>
      <c r="AK295" s="1350"/>
      <c r="AL295" s="1354"/>
      <c r="AM295" s="1340"/>
      <c r="AN295" s="1346"/>
      <c r="AO295" s="1342"/>
      <c r="AP295" s="1342"/>
      <c r="AQ295" s="1344"/>
      <c r="AR295" s="1324"/>
      <c r="AS295" s="1310" t="str">
        <f t="shared" ref="AS295" si="770">IF(AU294="","",IF(AF294&gt;10,"！令和６年度の新加算の「算定対象月」が10か月を超えています。標準的な「算定対象月」は令和６年６月から令和７年３月です。",IF(OR(AA294&lt;&gt;7,AC294&lt;&gt;3),"！算定期間の終わりが令和７年３月になっていません。区分変更を行う場合は、別紙様式2-4に記入してください。","")))</f>
        <v/>
      </c>
      <c r="AT295" s="557"/>
      <c r="AU295" s="1311"/>
      <c r="AV295" s="1312" t="str">
        <f>IF('別紙様式2-2（４・５月分）'!N225="","",'別紙様式2-2（４・５月分）'!N225)</f>
        <v/>
      </c>
      <c r="AW295" s="1313"/>
      <c r="AX295" s="1314"/>
      <c r="AY295" s="1230"/>
      <c r="AZ295" s="1230"/>
      <c r="BA295" s="1230"/>
      <c r="BB295" s="1230"/>
      <c r="BC295" s="1230"/>
      <c r="BD295" s="1230"/>
      <c r="BE295" s="1230"/>
      <c r="BF295" s="1230"/>
      <c r="BG295" s="1230"/>
      <c r="BH295" s="1332"/>
      <c r="BI295" s="1334"/>
      <c r="BJ295" s="1311"/>
      <c r="BK295" s="453" t="str">
        <f>G294</f>
        <v/>
      </c>
    </row>
    <row r="296" spans="1:63" ht="15" customHeight="1">
      <c r="A296" s="1303"/>
      <c r="B296" s="1243"/>
      <c r="C296" s="1244"/>
      <c r="D296" s="1244"/>
      <c r="E296" s="1244"/>
      <c r="F296" s="1245"/>
      <c r="G296" s="1260"/>
      <c r="H296" s="1260"/>
      <c r="I296" s="1260"/>
      <c r="J296" s="1423"/>
      <c r="K296" s="1260"/>
      <c r="L296" s="1284"/>
      <c r="M296" s="1380"/>
      <c r="N296" s="1401"/>
      <c r="O296" s="1381" t="s">
        <v>2025</v>
      </c>
      <c r="P296" s="1383" t="str">
        <f>IFERROR(VLOOKUP('別紙様式2-2（４・５月分）'!AQ224,【参考】数式用!$AR$5:$AT$22,3,FALSE),"")</f>
        <v/>
      </c>
      <c r="Q296" s="1385" t="s">
        <v>2036</v>
      </c>
      <c r="R296" s="1387" t="str">
        <f>IFERROR(VLOOKUP(K294,【参考】数式用!$A$5:$AB$37,MATCH(P296,【参考】数式用!$B$4:$AB$4,0)+1,0),"")</f>
        <v/>
      </c>
      <c r="S296" s="1389" t="s">
        <v>161</v>
      </c>
      <c r="T296" s="1391"/>
      <c r="U296" s="1393" t="str">
        <f>IFERROR(VLOOKUP(K294,【参考】数式用!$A$5:$AB$37,MATCH(T296,【参考】数式用!$B$4:$AB$4,0)+1,0),"")</f>
        <v/>
      </c>
      <c r="V296" s="1395" t="s">
        <v>15</v>
      </c>
      <c r="W296" s="1397">
        <v>7</v>
      </c>
      <c r="X296" s="1371" t="s">
        <v>10</v>
      </c>
      <c r="Y296" s="1397">
        <v>4</v>
      </c>
      <c r="Z296" s="1371" t="s">
        <v>38</v>
      </c>
      <c r="AA296" s="1397">
        <v>8</v>
      </c>
      <c r="AB296" s="1371" t="s">
        <v>10</v>
      </c>
      <c r="AC296" s="1397">
        <v>3</v>
      </c>
      <c r="AD296" s="1371" t="s">
        <v>13</v>
      </c>
      <c r="AE296" s="1371" t="s">
        <v>20</v>
      </c>
      <c r="AF296" s="1371">
        <f>IF(W296&gt;=1,(AA296*12+AC296)-(W296*12+Y296)+1,"")</f>
        <v>12</v>
      </c>
      <c r="AG296" s="1367" t="s">
        <v>33</v>
      </c>
      <c r="AH296" s="1373" t="str">
        <f t="shared" ref="AH296" si="771">IFERROR(ROUNDDOWN(ROUND(L294*U296,0),0)*AF296,"")</f>
        <v/>
      </c>
      <c r="AI296" s="1375" t="str">
        <f t="shared" ref="AI296" si="772">IFERROR(ROUNDDOWN(ROUND((L294*(U296-AW294)),0),0)*AF296,"")</f>
        <v/>
      </c>
      <c r="AJ296" s="1377">
        <f>IFERROR(IF(OR(M294="",M295="",M297=""),0,ROUNDDOWN(ROUNDDOWN(ROUND(L294*VLOOKUP(K294,【参考】数式用!$A$5:$AB$37,MATCH("新加算Ⅳ",【参考】数式用!$B$4:$AB$4,0)+1,0),0),0)*AF296*0.5,0)),"")</f>
        <v>0</v>
      </c>
      <c r="AK296" s="1347" t="str">
        <f t="shared" ref="AK296" si="773">IF(T296&lt;&gt;"","新規に適用","")</f>
        <v/>
      </c>
      <c r="AL296" s="1351">
        <f>IFERROR(IF(OR(M297="ベア加算",M297=""),0, IF(OR(T294="新加算Ⅰ",T294="新加算Ⅱ",T294="新加算Ⅲ",T294="新加算Ⅳ"),0,ROUNDDOWN(ROUND(L294*VLOOKUP(K294,【参考】数式用!$A$5:$I$37,MATCH("ベア加算",【参考】数式用!$B$4:$I$4,0)+1,0),0),0)*AF296)),"")</f>
        <v>0</v>
      </c>
      <c r="AM296" s="1321" t="str">
        <f>IF(AND(T296&lt;&gt;"",AM294=""),"新規に適用",IF(AND(T296&lt;&gt;"",AM294&lt;&gt;""),"継続で適用",""))</f>
        <v/>
      </c>
      <c r="AN296" s="1321" t="str">
        <f>IF(AND(T296&lt;&gt;"",AN294=""),"新規に適用",IF(AND(T296&lt;&gt;"",AN294&lt;&gt;""),"継続で適用",""))</f>
        <v/>
      </c>
      <c r="AO296" s="1369"/>
      <c r="AP296" s="1321" t="str">
        <f>IF(AND(T296&lt;&gt;"",AP294=""),"新規に適用",IF(AND(T296&lt;&gt;"",AP294&lt;&gt;""),"継続で適用",""))</f>
        <v/>
      </c>
      <c r="AQ296" s="1325" t="str">
        <f t="shared" ref="AQ296:AQ356" si="774">IF(AND(T296&lt;&gt;"",AN294=""),"新規に適用",IF(AND(T296&lt;&gt;"",OR(T294="新加算Ⅰ",T294="新加算Ⅱ",T294="新加算Ⅴ（１）",T294="新加算Ⅴ（２）",T294="新加算Ⅴ（３）",T294="新加算Ⅴ（４）",T294="新加算Ⅴ（５）",T294="新加算Ⅴ（６）",T294="新加算Ⅴ（７）",T294="新加算Ⅴ（９）",T294="新加算Ⅴ（10）",T294="新加算Ⅴ（12）")),"継続で適用",""))</f>
        <v/>
      </c>
      <c r="AR296" s="1321" t="str">
        <f>IF(AND(T296&lt;&gt;"",AR294=""),"新規に適用",IF(AND(T296&lt;&gt;"",AR294&lt;&gt;""),"継続で適用",""))</f>
        <v/>
      </c>
      <c r="AS296" s="1310"/>
      <c r="AT296" s="557"/>
      <c r="AU296" s="1311" t="str">
        <f>IF(K294&lt;&gt;"","V列に色付け","")</f>
        <v/>
      </c>
      <c r="AV296" s="1312"/>
      <c r="AW296" s="1313"/>
      <c r="AX296" s="87"/>
      <c r="AY296" s="87"/>
      <c r="AZ296" s="87"/>
      <c r="BA296" s="87"/>
      <c r="BB296" s="87"/>
      <c r="BC296" s="87"/>
      <c r="BD296" s="87"/>
      <c r="BE296" s="87"/>
      <c r="BF296" s="87"/>
      <c r="BG296" s="87"/>
      <c r="BH296" s="87"/>
      <c r="BI296" s="87"/>
      <c r="BJ296" s="87"/>
      <c r="BK296" s="453" t="str">
        <f>G294</f>
        <v/>
      </c>
    </row>
    <row r="297" spans="1:63" ht="30" customHeight="1" thickBot="1">
      <c r="A297" s="1276"/>
      <c r="B297" s="1419"/>
      <c r="C297" s="1420"/>
      <c r="D297" s="1420"/>
      <c r="E297" s="1420"/>
      <c r="F297" s="1421"/>
      <c r="G297" s="1261"/>
      <c r="H297" s="1261"/>
      <c r="I297" s="1261"/>
      <c r="J297" s="1424"/>
      <c r="K297" s="1261"/>
      <c r="L297" s="1285"/>
      <c r="M297" s="556" t="str">
        <f>IF('別紙様式2-2（４・５月分）'!P226="","",'別紙様式2-2（４・５月分）'!P226)</f>
        <v/>
      </c>
      <c r="N297" s="1402"/>
      <c r="O297" s="1382"/>
      <c r="P297" s="1384"/>
      <c r="Q297" s="1386"/>
      <c r="R297" s="1388"/>
      <c r="S297" s="1390"/>
      <c r="T297" s="1392"/>
      <c r="U297" s="1394"/>
      <c r="V297" s="1396"/>
      <c r="W297" s="1398"/>
      <c r="X297" s="1372"/>
      <c r="Y297" s="1398"/>
      <c r="Z297" s="1372"/>
      <c r="AA297" s="1398"/>
      <c r="AB297" s="1372"/>
      <c r="AC297" s="1398"/>
      <c r="AD297" s="1372"/>
      <c r="AE297" s="1372"/>
      <c r="AF297" s="1372"/>
      <c r="AG297" s="1368"/>
      <c r="AH297" s="1374"/>
      <c r="AI297" s="1376"/>
      <c r="AJ297" s="1378"/>
      <c r="AK297" s="1348"/>
      <c r="AL297" s="1352"/>
      <c r="AM297" s="1322"/>
      <c r="AN297" s="1322"/>
      <c r="AO297" s="1370"/>
      <c r="AP297" s="1322"/>
      <c r="AQ297" s="1326"/>
      <c r="AR297" s="1322"/>
      <c r="AS297" s="491" t="str">
        <f t="shared" ref="AS297" si="775">IF(AU294="","",IF(OR(T294="",AND(M297="ベア加算なし",OR(T294="新加算Ⅰ",T294="新加算Ⅱ",T294="新加算Ⅲ",T294="新加算Ⅳ"),AM294=""),AND(OR(T294="新加算Ⅰ",T294="新加算Ⅱ",T294="新加算Ⅲ",T294="新加算Ⅳ",T294="新加算Ⅴ（１）",T294="新加算Ⅴ（２）",T294="新加算Ⅴ（３）",T294="新加算Ⅴ（４）",T294="新加算Ⅴ（５）",T294="新加算Ⅴ（６）",T294="新加算Ⅴ（８）",T294="新加算Ⅴ（11）"),AN294=""),AND(OR(T294="新加算Ⅴ（７）",T294="新加算Ⅴ（９）",T294="新加算Ⅴ（10）",T294="新加算Ⅴ（12）",T294="新加算Ⅴ（13）",T294="新加算Ⅴ（14）"),AO294=""),AND(OR(T294="新加算Ⅰ",T294="新加算Ⅱ",T294="新加算Ⅲ",T294="新加算Ⅴ（１）",T294="新加算Ⅴ（３）",T294="新加算Ⅴ（８）"),AP294=""),AND(OR(T294="新加算Ⅰ",T294="新加算Ⅱ",T294="新加算Ⅴ（１）",T294="新加算Ⅴ（２）",T294="新加算Ⅴ（３）",T294="新加算Ⅴ（４）",T294="新加算Ⅴ（５）",T294="新加算Ⅴ（６）",T294="新加算Ⅴ（７）",T294="新加算Ⅴ（９）",T294="新加算Ⅴ（10）",T294="新加算Ⅴ（12）"),AQ294=""),AND(OR(T294="新加算Ⅰ",T294="新加算Ⅴ（１）",T294="新加算Ⅴ（２）",T294="新加算Ⅴ（５）",T294="新加算Ⅴ（７）",T294="新加算Ⅴ（10）"),AR294="")),"！記入が必要な欄（ピンク色のセル）に空欄があります。空欄を埋めてください。",""))</f>
        <v/>
      </c>
      <c r="AT297" s="557"/>
      <c r="AU297" s="1311"/>
      <c r="AV297" s="558" t="str">
        <f>IF('別紙様式2-2（４・５月分）'!N226="","",'別紙様式2-2（４・５月分）'!N226)</f>
        <v/>
      </c>
      <c r="AW297" s="1313"/>
      <c r="AX297" s="87"/>
      <c r="AY297" s="87"/>
      <c r="AZ297" s="87"/>
      <c r="BA297" s="87"/>
      <c r="BB297" s="87"/>
      <c r="BC297" s="87"/>
      <c r="BD297" s="87"/>
      <c r="BE297" s="87"/>
      <c r="BF297" s="87"/>
      <c r="BG297" s="87"/>
      <c r="BH297" s="87"/>
      <c r="BI297" s="87"/>
      <c r="BJ297" s="87"/>
      <c r="BK297" s="453" t="str">
        <f>G294</f>
        <v/>
      </c>
    </row>
    <row r="298" spans="1:63" ht="30" customHeight="1">
      <c r="A298" s="1301">
        <v>72</v>
      </c>
      <c r="B298" s="1240" t="str">
        <f>IF(基本情報入力シート!C125="","",基本情報入力シート!C125)</f>
        <v/>
      </c>
      <c r="C298" s="1241"/>
      <c r="D298" s="1241"/>
      <c r="E298" s="1241"/>
      <c r="F298" s="1242"/>
      <c r="G298" s="1259" t="str">
        <f>IF(基本情報入力シート!M125="","",基本情報入力シート!M125)</f>
        <v/>
      </c>
      <c r="H298" s="1259" t="str">
        <f>IF(基本情報入力シート!R125="","",基本情報入力シート!R125)</f>
        <v/>
      </c>
      <c r="I298" s="1259" t="str">
        <f>IF(基本情報入力シート!W125="","",基本情報入力シート!W125)</f>
        <v/>
      </c>
      <c r="J298" s="1422" t="str">
        <f>IF(基本情報入力シート!X125="","",基本情報入力シート!X125)</f>
        <v/>
      </c>
      <c r="K298" s="1259" t="str">
        <f>IF(基本情報入力シート!Y125="","",基本情報入力シート!Y125)</f>
        <v/>
      </c>
      <c r="L298" s="1283" t="str">
        <f>IF(基本情報入力シート!AB125="","",基本情報入力シート!AB125)</f>
        <v/>
      </c>
      <c r="M298" s="553" t="str">
        <f>IF('別紙様式2-2（４・５月分）'!P227="","",'別紙様式2-2（４・５月分）'!P227)</f>
        <v/>
      </c>
      <c r="N298" s="1399" t="str">
        <f>IF(SUM('別紙様式2-2（４・５月分）'!Q227:Q229)=0,"",SUM('別紙様式2-2（４・５月分）'!Q227:Q229))</f>
        <v/>
      </c>
      <c r="O298" s="1403" t="str">
        <f>IFERROR(VLOOKUP('別紙様式2-2（４・５月分）'!AQ227,【参考】数式用!$AR$5:$AS$22,2,FALSE),"")</f>
        <v/>
      </c>
      <c r="P298" s="1404"/>
      <c r="Q298" s="1405"/>
      <c r="R298" s="1409" t="str">
        <f>IFERROR(VLOOKUP(K298,【参考】数式用!$A$5:$AB$37,MATCH(O298,【参考】数式用!$B$4:$AB$4,0)+1,0),"")</f>
        <v/>
      </c>
      <c r="S298" s="1411" t="s">
        <v>2021</v>
      </c>
      <c r="T298" s="1413"/>
      <c r="U298" s="1415" t="str">
        <f>IFERROR(VLOOKUP(K298,【参考】数式用!$A$5:$AB$37,MATCH(T298,【参考】数式用!$B$4:$AB$4,0)+1,0),"")</f>
        <v/>
      </c>
      <c r="V298" s="1417" t="s">
        <v>15</v>
      </c>
      <c r="W298" s="1355">
        <v>6</v>
      </c>
      <c r="X298" s="1357" t="s">
        <v>10</v>
      </c>
      <c r="Y298" s="1355">
        <v>6</v>
      </c>
      <c r="Z298" s="1357" t="s">
        <v>38</v>
      </c>
      <c r="AA298" s="1355">
        <v>7</v>
      </c>
      <c r="AB298" s="1357" t="s">
        <v>10</v>
      </c>
      <c r="AC298" s="1355">
        <v>3</v>
      </c>
      <c r="AD298" s="1357" t="s">
        <v>13</v>
      </c>
      <c r="AE298" s="1357" t="s">
        <v>20</v>
      </c>
      <c r="AF298" s="1357">
        <f>IF(W298&gt;=1,(AA298*12+AC298)-(W298*12+Y298)+1,"")</f>
        <v>10</v>
      </c>
      <c r="AG298" s="1359" t="s">
        <v>33</v>
      </c>
      <c r="AH298" s="1361" t="str">
        <f t="shared" ref="AH298" si="776">IFERROR(ROUNDDOWN(ROUND(L298*U298,0),0)*AF298,"")</f>
        <v/>
      </c>
      <c r="AI298" s="1363" t="str">
        <f t="shared" ref="AI298" si="777">IFERROR(ROUNDDOWN(ROUND((L298*(U298-AW298)),0),0)*AF298,"")</f>
        <v/>
      </c>
      <c r="AJ298" s="1365">
        <f>IFERROR(IF(OR(M298="",M299="",M301=""),0,ROUNDDOWN(ROUNDDOWN(ROUND(L298*VLOOKUP(K298,【参考】数式用!$A$5:$AB$37,MATCH("新加算Ⅳ",【参考】数式用!$B$4:$AB$4,0)+1,0),0),0)*AF298*0.5,0)),"")</f>
        <v>0</v>
      </c>
      <c r="AK298" s="1349"/>
      <c r="AL298" s="1353">
        <f>IFERROR(IF(OR(M301="ベア加算",M301=""),0, IF(OR(T298="新加算Ⅰ",T298="新加算Ⅱ",T298="新加算Ⅲ",T298="新加算Ⅳ"),ROUNDDOWN(ROUND(L298*VLOOKUP(K298,【参考】数式用!$A$5:$I$37,MATCH("ベア加算",【参考】数式用!$B$4:$I$4,0)+1,0),0),0)*AF298,0)),"")</f>
        <v>0</v>
      </c>
      <c r="AM298" s="1339"/>
      <c r="AN298" s="1345"/>
      <c r="AO298" s="1341"/>
      <c r="AP298" s="1341"/>
      <c r="AQ298" s="1343"/>
      <c r="AR298" s="1323"/>
      <c r="AS298" s="466" t="str">
        <f t="shared" ref="AS298" si="778">IF(AU298="","",IF(U298&lt;N298,"！加算の要件上は問題ありませんが、令和６年４・５月と比較して令和６年６月に加算率が下がる計画になっています。",""))</f>
        <v/>
      </c>
      <c r="AT298" s="557"/>
      <c r="AU298" s="1311" t="str">
        <f>IF(K298&lt;&gt;"","V列に色付け","")</f>
        <v/>
      </c>
      <c r="AV298" s="558" t="str">
        <f>IF('別紙様式2-2（４・５月分）'!N227="","",'別紙様式2-2（４・５月分）'!N227)</f>
        <v/>
      </c>
      <c r="AW298" s="1313" t="str">
        <f>IF(SUM('別紙様式2-2（４・５月分）'!O227:O229)=0,"",SUM('別紙様式2-2（４・５月分）'!O227:O229))</f>
        <v/>
      </c>
      <c r="AX298" s="1314" t="str">
        <f>IFERROR(VLOOKUP(K298,【参考】数式用!$AH$2:$AI$34,2,FALSE),"")</f>
        <v/>
      </c>
      <c r="AY298" s="1230" t="s">
        <v>1959</v>
      </c>
      <c r="AZ298" s="1230" t="s">
        <v>1960</v>
      </c>
      <c r="BA298" s="1230" t="s">
        <v>1961</v>
      </c>
      <c r="BB298" s="1230" t="s">
        <v>1962</v>
      </c>
      <c r="BC298" s="1230" t="str">
        <f>IF(AND(O298&lt;&gt;"新加算Ⅰ",O298&lt;&gt;"新加算Ⅱ",O298&lt;&gt;"新加算Ⅲ",O298&lt;&gt;"新加算Ⅳ"),O298,IF(P300&lt;&gt;"",P300,""))</f>
        <v/>
      </c>
      <c r="BD298" s="1230"/>
      <c r="BE298" s="1230" t="str">
        <f t="shared" ref="BE298" si="779">IF(AL298&lt;&gt;0,IF(AM298="○","入力済","未入力"),"")</f>
        <v/>
      </c>
      <c r="BF298" s="1230" t="str">
        <f>IF(OR(T298="新加算Ⅰ",T298="新加算Ⅱ",T298="新加算Ⅲ",T298="新加算Ⅳ",T298="新加算Ⅴ（１）",T298="新加算Ⅴ（２）",T298="新加算Ⅴ（３）",T298="新加算ⅠⅤ（４）",T298="新加算Ⅴ（５）",T298="新加算Ⅴ（６）",T298="新加算Ⅴ（８）",T298="新加算Ⅴ（11）"),IF(OR(AN298="○",AN298="令和６年度中に満たす"),"入力済","未入力"),"")</f>
        <v/>
      </c>
      <c r="BG298" s="1230" t="str">
        <f>IF(OR(T298="新加算Ⅴ（７）",T298="新加算Ⅴ（９）",T298="新加算Ⅴ（10）",T298="新加算Ⅴ（12）",T298="新加算Ⅴ（13）",T298="新加算Ⅴ（14）"),IF(OR(AO298="○",AO298="令和６年度中に満たす"),"入力済","未入力"),"")</f>
        <v/>
      </c>
      <c r="BH298" s="1331" t="str">
        <f t="shared" ref="BH298" si="780">IF(OR(T298="新加算Ⅰ",T298="新加算Ⅱ",T298="新加算Ⅲ",T298="新加算Ⅴ（１）",T298="新加算Ⅴ（３）",T298="新加算Ⅴ（８）"),IF(OR(AP298="○",AP298="令和６年度中に満たす"),"入力済","未入力"),"")</f>
        <v/>
      </c>
      <c r="BI298" s="1333" t="str">
        <f t="shared" ref="BI298" si="781">IF(OR(T298="新加算Ⅰ",T298="新加算Ⅱ",T298="新加算Ⅴ（１）",T298="新加算Ⅴ（２）",T298="新加算Ⅴ（３）",T298="新加算Ⅴ（４）",T298="新加算Ⅴ（５）",T298="新加算Ⅴ（６）",T298="新加算Ⅴ（７）",T298="新加算Ⅴ（９）",T298="新加算Ⅴ（10）",T298="新加算Ⅴ（12）"),1,"")</f>
        <v/>
      </c>
      <c r="BJ298" s="1311" t="str">
        <f>IF(OR(T298="新加算Ⅰ",T298="新加算Ⅴ（１）",T298="新加算Ⅴ（２）",T298="新加算Ⅴ（５）",T298="新加算Ⅴ（７）",T298="新加算Ⅴ（10）"),IF(AR298="","未入力","入力済"),"")</f>
        <v/>
      </c>
      <c r="BK298" s="453" t="str">
        <f>G298</f>
        <v/>
      </c>
    </row>
    <row r="299" spans="1:63" ht="15" customHeight="1">
      <c r="A299" s="1275"/>
      <c r="B299" s="1243"/>
      <c r="C299" s="1244"/>
      <c r="D299" s="1244"/>
      <c r="E299" s="1244"/>
      <c r="F299" s="1245"/>
      <c r="G299" s="1260"/>
      <c r="H299" s="1260"/>
      <c r="I299" s="1260"/>
      <c r="J299" s="1423"/>
      <c r="K299" s="1260"/>
      <c r="L299" s="1284"/>
      <c r="M299" s="1379" t="str">
        <f>IF('別紙様式2-2（４・５月分）'!P228="","",'別紙様式2-2（４・５月分）'!P228)</f>
        <v/>
      </c>
      <c r="N299" s="1400"/>
      <c r="O299" s="1406"/>
      <c r="P299" s="1407"/>
      <c r="Q299" s="1408"/>
      <c r="R299" s="1410"/>
      <c r="S299" s="1412"/>
      <c r="T299" s="1414"/>
      <c r="U299" s="1416"/>
      <c r="V299" s="1418"/>
      <c r="W299" s="1356"/>
      <c r="X299" s="1358"/>
      <c r="Y299" s="1356"/>
      <c r="Z299" s="1358"/>
      <c r="AA299" s="1356"/>
      <c r="AB299" s="1358"/>
      <c r="AC299" s="1356"/>
      <c r="AD299" s="1358"/>
      <c r="AE299" s="1358"/>
      <c r="AF299" s="1358"/>
      <c r="AG299" s="1360"/>
      <c r="AH299" s="1362"/>
      <c r="AI299" s="1364"/>
      <c r="AJ299" s="1366"/>
      <c r="AK299" s="1350"/>
      <c r="AL299" s="1354"/>
      <c r="AM299" s="1340"/>
      <c r="AN299" s="1346"/>
      <c r="AO299" s="1342"/>
      <c r="AP299" s="1342"/>
      <c r="AQ299" s="1344"/>
      <c r="AR299" s="1324"/>
      <c r="AS299" s="1310" t="str">
        <f t="shared" ref="AS299" si="782">IF(AU298="","",IF(AF298&gt;10,"！令和６年度の新加算の「算定対象月」が10か月を超えています。標準的な「算定対象月」は令和６年６月から令和７年３月です。",IF(OR(AA298&lt;&gt;7,AC298&lt;&gt;3),"！算定期間の終わりが令和７年３月になっていません。区分変更を行う場合は、別紙様式2-4に記入してください。","")))</f>
        <v/>
      </c>
      <c r="AT299" s="557"/>
      <c r="AU299" s="1311"/>
      <c r="AV299" s="1312" t="str">
        <f>IF('別紙様式2-2（４・５月分）'!N228="","",'別紙様式2-2（４・５月分）'!N228)</f>
        <v/>
      </c>
      <c r="AW299" s="1313"/>
      <c r="AX299" s="1314"/>
      <c r="AY299" s="1230"/>
      <c r="AZ299" s="1230"/>
      <c r="BA299" s="1230"/>
      <c r="BB299" s="1230"/>
      <c r="BC299" s="1230"/>
      <c r="BD299" s="1230"/>
      <c r="BE299" s="1230"/>
      <c r="BF299" s="1230"/>
      <c r="BG299" s="1230"/>
      <c r="BH299" s="1332"/>
      <c r="BI299" s="1334"/>
      <c r="BJ299" s="1311"/>
      <c r="BK299" s="453" t="str">
        <f>G298</f>
        <v/>
      </c>
    </row>
    <row r="300" spans="1:63" ht="15" customHeight="1">
      <c r="A300" s="1303"/>
      <c r="B300" s="1243"/>
      <c r="C300" s="1244"/>
      <c r="D300" s="1244"/>
      <c r="E300" s="1244"/>
      <c r="F300" s="1245"/>
      <c r="G300" s="1260"/>
      <c r="H300" s="1260"/>
      <c r="I300" s="1260"/>
      <c r="J300" s="1423"/>
      <c r="K300" s="1260"/>
      <c r="L300" s="1284"/>
      <c r="M300" s="1380"/>
      <c r="N300" s="1401"/>
      <c r="O300" s="1381" t="s">
        <v>2025</v>
      </c>
      <c r="P300" s="1383" t="str">
        <f>IFERROR(VLOOKUP('別紙様式2-2（４・５月分）'!AQ227,【参考】数式用!$AR$5:$AT$22,3,FALSE),"")</f>
        <v/>
      </c>
      <c r="Q300" s="1385" t="s">
        <v>2036</v>
      </c>
      <c r="R300" s="1387" t="str">
        <f>IFERROR(VLOOKUP(K298,【参考】数式用!$A$5:$AB$37,MATCH(P300,【参考】数式用!$B$4:$AB$4,0)+1,0),"")</f>
        <v/>
      </c>
      <c r="S300" s="1389" t="s">
        <v>161</v>
      </c>
      <c r="T300" s="1391"/>
      <c r="U300" s="1393" t="str">
        <f>IFERROR(VLOOKUP(K298,【参考】数式用!$A$5:$AB$37,MATCH(T300,【参考】数式用!$B$4:$AB$4,0)+1,0),"")</f>
        <v/>
      </c>
      <c r="V300" s="1395" t="s">
        <v>15</v>
      </c>
      <c r="W300" s="1397">
        <v>7</v>
      </c>
      <c r="X300" s="1371" t="s">
        <v>10</v>
      </c>
      <c r="Y300" s="1397">
        <v>4</v>
      </c>
      <c r="Z300" s="1371" t="s">
        <v>38</v>
      </c>
      <c r="AA300" s="1397">
        <v>8</v>
      </c>
      <c r="AB300" s="1371" t="s">
        <v>10</v>
      </c>
      <c r="AC300" s="1397">
        <v>3</v>
      </c>
      <c r="AD300" s="1371" t="s">
        <v>13</v>
      </c>
      <c r="AE300" s="1371" t="s">
        <v>20</v>
      </c>
      <c r="AF300" s="1371">
        <f>IF(W300&gt;=1,(AA300*12+AC300)-(W300*12+Y300)+1,"")</f>
        <v>12</v>
      </c>
      <c r="AG300" s="1367" t="s">
        <v>33</v>
      </c>
      <c r="AH300" s="1373" t="str">
        <f t="shared" ref="AH300" si="783">IFERROR(ROUNDDOWN(ROUND(L298*U300,0),0)*AF300,"")</f>
        <v/>
      </c>
      <c r="AI300" s="1375" t="str">
        <f t="shared" ref="AI300" si="784">IFERROR(ROUNDDOWN(ROUND((L298*(U300-AW298)),0),0)*AF300,"")</f>
        <v/>
      </c>
      <c r="AJ300" s="1377">
        <f>IFERROR(IF(OR(M298="",M299="",M301=""),0,ROUNDDOWN(ROUNDDOWN(ROUND(L298*VLOOKUP(K298,【参考】数式用!$A$5:$AB$37,MATCH("新加算Ⅳ",【参考】数式用!$B$4:$AB$4,0)+1,0),0),0)*AF300*0.5,0)),"")</f>
        <v>0</v>
      </c>
      <c r="AK300" s="1347" t="str">
        <f t="shared" ref="AK300" si="785">IF(T300&lt;&gt;"","新規に適用","")</f>
        <v/>
      </c>
      <c r="AL300" s="1351">
        <f>IFERROR(IF(OR(M301="ベア加算",M301=""),0, IF(OR(T298="新加算Ⅰ",T298="新加算Ⅱ",T298="新加算Ⅲ",T298="新加算Ⅳ"),0,ROUNDDOWN(ROUND(L298*VLOOKUP(K298,【参考】数式用!$A$5:$I$37,MATCH("ベア加算",【参考】数式用!$B$4:$I$4,0)+1,0),0),0)*AF300)),"")</f>
        <v>0</v>
      </c>
      <c r="AM300" s="1321" t="str">
        <f>IF(AND(T300&lt;&gt;"",AM298=""),"新規に適用",IF(AND(T300&lt;&gt;"",AM298&lt;&gt;""),"継続で適用",""))</f>
        <v/>
      </c>
      <c r="AN300" s="1321" t="str">
        <f>IF(AND(T300&lt;&gt;"",AN298=""),"新規に適用",IF(AND(T300&lt;&gt;"",AN298&lt;&gt;""),"継続で適用",""))</f>
        <v/>
      </c>
      <c r="AO300" s="1369"/>
      <c r="AP300" s="1321" t="str">
        <f>IF(AND(T300&lt;&gt;"",AP298=""),"新規に適用",IF(AND(T300&lt;&gt;"",AP298&lt;&gt;""),"継続で適用",""))</f>
        <v/>
      </c>
      <c r="AQ300" s="1325" t="str">
        <f t="shared" si="774"/>
        <v/>
      </c>
      <c r="AR300" s="1321" t="str">
        <f>IF(AND(T300&lt;&gt;"",AR298=""),"新規に適用",IF(AND(T300&lt;&gt;"",AR298&lt;&gt;""),"継続で適用",""))</f>
        <v/>
      </c>
      <c r="AS300" s="1310"/>
      <c r="AT300" s="557"/>
      <c r="AU300" s="1311" t="str">
        <f>IF(K298&lt;&gt;"","V列に色付け","")</f>
        <v/>
      </c>
      <c r="AV300" s="1312"/>
      <c r="AW300" s="1313"/>
      <c r="AX300" s="87"/>
      <c r="AY300" s="87"/>
      <c r="AZ300" s="87"/>
      <c r="BA300" s="87"/>
      <c r="BB300" s="87"/>
      <c r="BC300" s="87"/>
      <c r="BD300" s="87"/>
      <c r="BE300" s="87"/>
      <c r="BF300" s="87"/>
      <c r="BG300" s="87"/>
      <c r="BH300" s="87"/>
      <c r="BI300" s="87"/>
      <c r="BJ300" s="87"/>
      <c r="BK300" s="453" t="str">
        <f>G298</f>
        <v/>
      </c>
    </row>
    <row r="301" spans="1:63" ht="30" customHeight="1" thickBot="1">
      <c r="A301" s="1276"/>
      <c r="B301" s="1419"/>
      <c r="C301" s="1420"/>
      <c r="D301" s="1420"/>
      <c r="E301" s="1420"/>
      <c r="F301" s="1421"/>
      <c r="G301" s="1261"/>
      <c r="H301" s="1261"/>
      <c r="I301" s="1261"/>
      <c r="J301" s="1424"/>
      <c r="K301" s="1261"/>
      <c r="L301" s="1285"/>
      <c r="M301" s="556" t="str">
        <f>IF('別紙様式2-2（４・５月分）'!P229="","",'別紙様式2-2（４・５月分）'!P229)</f>
        <v/>
      </c>
      <c r="N301" s="1402"/>
      <c r="O301" s="1382"/>
      <c r="P301" s="1384"/>
      <c r="Q301" s="1386"/>
      <c r="R301" s="1388"/>
      <c r="S301" s="1390"/>
      <c r="T301" s="1392"/>
      <c r="U301" s="1394"/>
      <c r="V301" s="1396"/>
      <c r="W301" s="1398"/>
      <c r="X301" s="1372"/>
      <c r="Y301" s="1398"/>
      <c r="Z301" s="1372"/>
      <c r="AA301" s="1398"/>
      <c r="AB301" s="1372"/>
      <c r="AC301" s="1398"/>
      <c r="AD301" s="1372"/>
      <c r="AE301" s="1372"/>
      <c r="AF301" s="1372"/>
      <c r="AG301" s="1368"/>
      <c r="AH301" s="1374"/>
      <c r="AI301" s="1376"/>
      <c r="AJ301" s="1378"/>
      <c r="AK301" s="1348"/>
      <c r="AL301" s="1352"/>
      <c r="AM301" s="1322"/>
      <c r="AN301" s="1322"/>
      <c r="AO301" s="1370"/>
      <c r="AP301" s="1322"/>
      <c r="AQ301" s="1326"/>
      <c r="AR301" s="1322"/>
      <c r="AS301" s="491" t="str">
        <f t="shared" ref="AS301" si="786">IF(AU298="","",IF(OR(T298="",AND(M301="ベア加算なし",OR(T298="新加算Ⅰ",T298="新加算Ⅱ",T298="新加算Ⅲ",T298="新加算Ⅳ"),AM298=""),AND(OR(T298="新加算Ⅰ",T298="新加算Ⅱ",T298="新加算Ⅲ",T298="新加算Ⅳ",T298="新加算Ⅴ（１）",T298="新加算Ⅴ（２）",T298="新加算Ⅴ（３）",T298="新加算Ⅴ（４）",T298="新加算Ⅴ（５）",T298="新加算Ⅴ（６）",T298="新加算Ⅴ（８）",T298="新加算Ⅴ（11）"),AN298=""),AND(OR(T298="新加算Ⅴ（７）",T298="新加算Ⅴ（９）",T298="新加算Ⅴ（10）",T298="新加算Ⅴ（12）",T298="新加算Ⅴ（13）",T298="新加算Ⅴ（14）"),AO298=""),AND(OR(T298="新加算Ⅰ",T298="新加算Ⅱ",T298="新加算Ⅲ",T298="新加算Ⅴ（１）",T298="新加算Ⅴ（３）",T298="新加算Ⅴ（８）"),AP298=""),AND(OR(T298="新加算Ⅰ",T298="新加算Ⅱ",T298="新加算Ⅴ（１）",T298="新加算Ⅴ（２）",T298="新加算Ⅴ（３）",T298="新加算Ⅴ（４）",T298="新加算Ⅴ（５）",T298="新加算Ⅴ（６）",T298="新加算Ⅴ（７）",T298="新加算Ⅴ（９）",T298="新加算Ⅴ（10）",T298="新加算Ⅴ（12）"),AQ298=""),AND(OR(T298="新加算Ⅰ",T298="新加算Ⅴ（１）",T298="新加算Ⅴ（２）",T298="新加算Ⅴ（５）",T298="新加算Ⅴ（７）",T298="新加算Ⅴ（10）"),AR298="")),"！記入が必要な欄（ピンク色のセル）に空欄があります。空欄を埋めてください。",""))</f>
        <v/>
      </c>
      <c r="AT301" s="557"/>
      <c r="AU301" s="1311"/>
      <c r="AV301" s="558" t="str">
        <f>IF('別紙様式2-2（４・５月分）'!N229="","",'別紙様式2-2（４・５月分）'!N229)</f>
        <v/>
      </c>
      <c r="AW301" s="1313"/>
      <c r="AX301" s="87"/>
      <c r="AY301" s="87"/>
      <c r="AZ301" s="87"/>
      <c r="BA301" s="87"/>
      <c r="BB301" s="87"/>
      <c r="BC301" s="87"/>
      <c r="BD301" s="87"/>
      <c r="BE301" s="87"/>
      <c r="BF301" s="87"/>
      <c r="BG301" s="87"/>
      <c r="BH301" s="87"/>
      <c r="BI301" s="87"/>
      <c r="BJ301" s="87"/>
      <c r="BK301" s="453" t="str">
        <f>G298</f>
        <v/>
      </c>
    </row>
    <row r="302" spans="1:63" ht="30" customHeight="1">
      <c r="A302" s="1274">
        <v>73</v>
      </c>
      <c r="B302" s="1243" t="str">
        <f>IF(基本情報入力シート!C126="","",基本情報入力シート!C126)</f>
        <v/>
      </c>
      <c r="C302" s="1244"/>
      <c r="D302" s="1244"/>
      <c r="E302" s="1244"/>
      <c r="F302" s="1245"/>
      <c r="G302" s="1260" t="str">
        <f>IF(基本情報入力シート!M126="","",基本情報入力シート!M126)</f>
        <v/>
      </c>
      <c r="H302" s="1260" t="str">
        <f>IF(基本情報入力シート!R126="","",基本情報入力シート!R126)</f>
        <v/>
      </c>
      <c r="I302" s="1260" t="str">
        <f>IF(基本情報入力シート!W126="","",基本情報入力シート!W126)</f>
        <v/>
      </c>
      <c r="J302" s="1423" t="str">
        <f>IF(基本情報入力シート!X126="","",基本情報入力シート!X126)</f>
        <v/>
      </c>
      <c r="K302" s="1260" t="str">
        <f>IF(基本情報入力シート!Y126="","",基本情報入力シート!Y126)</f>
        <v/>
      </c>
      <c r="L302" s="1284" t="str">
        <f>IF(基本情報入力シート!AB126="","",基本情報入力シート!AB126)</f>
        <v/>
      </c>
      <c r="M302" s="553" t="str">
        <f>IF('別紙様式2-2（４・５月分）'!P230="","",'別紙様式2-2（４・５月分）'!P230)</f>
        <v/>
      </c>
      <c r="N302" s="1399" t="str">
        <f>IF(SUM('別紙様式2-2（４・５月分）'!Q230:Q232)=0,"",SUM('別紙様式2-2（４・５月分）'!Q230:Q232))</f>
        <v/>
      </c>
      <c r="O302" s="1403" t="str">
        <f>IFERROR(VLOOKUP('別紙様式2-2（４・５月分）'!AQ230,【参考】数式用!$AR$5:$AS$22,2,FALSE),"")</f>
        <v/>
      </c>
      <c r="P302" s="1404"/>
      <c r="Q302" s="1405"/>
      <c r="R302" s="1409" t="str">
        <f>IFERROR(VLOOKUP(K302,【参考】数式用!$A$5:$AB$37,MATCH(O302,【参考】数式用!$B$4:$AB$4,0)+1,0),"")</f>
        <v/>
      </c>
      <c r="S302" s="1411" t="s">
        <v>2021</v>
      </c>
      <c r="T302" s="1413"/>
      <c r="U302" s="1415" t="str">
        <f>IFERROR(VLOOKUP(K302,【参考】数式用!$A$5:$AB$37,MATCH(T302,【参考】数式用!$B$4:$AB$4,0)+1,0),"")</f>
        <v/>
      </c>
      <c r="V302" s="1417" t="s">
        <v>15</v>
      </c>
      <c r="W302" s="1355">
        <v>6</v>
      </c>
      <c r="X302" s="1357" t="s">
        <v>10</v>
      </c>
      <c r="Y302" s="1355">
        <v>6</v>
      </c>
      <c r="Z302" s="1357" t="s">
        <v>38</v>
      </c>
      <c r="AA302" s="1355">
        <v>7</v>
      </c>
      <c r="AB302" s="1357" t="s">
        <v>10</v>
      </c>
      <c r="AC302" s="1355">
        <v>3</v>
      </c>
      <c r="AD302" s="1357" t="s">
        <v>13</v>
      </c>
      <c r="AE302" s="1357" t="s">
        <v>20</v>
      </c>
      <c r="AF302" s="1357">
        <f>IF(W302&gt;=1,(AA302*12+AC302)-(W302*12+Y302)+1,"")</f>
        <v>10</v>
      </c>
      <c r="AG302" s="1359" t="s">
        <v>33</v>
      </c>
      <c r="AH302" s="1361" t="str">
        <f t="shared" ref="AH302" si="787">IFERROR(ROUNDDOWN(ROUND(L302*U302,0),0)*AF302,"")</f>
        <v/>
      </c>
      <c r="AI302" s="1363" t="str">
        <f t="shared" ref="AI302" si="788">IFERROR(ROUNDDOWN(ROUND((L302*(U302-AW302)),0),0)*AF302,"")</f>
        <v/>
      </c>
      <c r="AJ302" s="1365">
        <f>IFERROR(IF(OR(M302="",M303="",M305=""),0,ROUNDDOWN(ROUNDDOWN(ROUND(L302*VLOOKUP(K302,【参考】数式用!$A$5:$AB$37,MATCH("新加算Ⅳ",【参考】数式用!$B$4:$AB$4,0)+1,0),0),0)*AF302*0.5,0)),"")</f>
        <v>0</v>
      </c>
      <c r="AK302" s="1349"/>
      <c r="AL302" s="1353">
        <f>IFERROR(IF(OR(M305="ベア加算",M305=""),0, IF(OR(T302="新加算Ⅰ",T302="新加算Ⅱ",T302="新加算Ⅲ",T302="新加算Ⅳ"),ROUNDDOWN(ROUND(L302*VLOOKUP(K302,【参考】数式用!$A$5:$I$37,MATCH("ベア加算",【参考】数式用!$B$4:$I$4,0)+1,0),0),0)*AF302,0)),"")</f>
        <v>0</v>
      </c>
      <c r="AM302" s="1339"/>
      <c r="AN302" s="1345"/>
      <c r="AO302" s="1341"/>
      <c r="AP302" s="1341"/>
      <c r="AQ302" s="1343"/>
      <c r="AR302" s="1323"/>
      <c r="AS302" s="466" t="str">
        <f t="shared" ref="AS302" si="789">IF(AU302="","",IF(U302&lt;N302,"！加算の要件上は問題ありませんが、令和６年４・５月と比較して令和６年６月に加算率が下がる計画になっています。",""))</f>
        <v/>
      </c>
      <c r="AT302" s="557"/>
      <c r="AU302" s="1311" t="str">
        <f>IF(K302&lt;&gt;"","V列に色付け","")</f>
        <v/>
      </c>
      <c r="AV302" s="558" t="str">
        <f>IF('別紙様式2-2（４・５月分）'!N230="","",'別紙様式2-2（４・５月分）'!N230)</f>
        <v/>
      </c>
      <c r="AW302" s="1313" t="str">
        <f>IF(SUM('別紙様式2-2（４・５月分）'!O230:O232)=0,"",SUM('別紙様式2-2（４・５月分）'!O230:O232))</f>
        <v/>
      </c>
      <c r="AX302" s="1314" t="str">
        <f>IFERROR(VLOOKUP(K302,【参考】数式用!$AH$2:$AI$34,2,FALSE),"")</f>
        <v/>
      </c>
      <c r="AY302" s="1230" t="s">
        <v>1959</v>
      </c>
      <c r="AZ302" s="1230" t="s">
        <v>1960</v>
      </c>
      <c r="BA302" s="1230" t="s">
        <v>1961</v>
      </c>
      <c r="BB302" s="1230" t="s">
        <v>1962</v>
      </c>
      <c r="BC302" s="1230" t="str">
        <f>IF(AND(O302&lt;&gt;"新加算Ⅰ",O302&lt;&gt;"新加算Ⅱ",O302&lt;&gt;"新加算Ⅲ",O302&lt;&gt;"新加算Ⅳ"),O302,IF(P304&lt;&gt;"",P304,""))</f>
        <v/>
      </c>
      <c r="BD302" s="1230"/>
      <c r="BE302" s="1230" t="str">
        <f t="shared" ref="BE302" si="790">IF(AL302&lt;&gt;0,IF(AM302="○","入力済","未入力"),"")</f>
        <v/>
      </c>
      <c r="BF302" s="1230" t="str">
        <f>IF(OR(T302="新加算Ⅰ",T302="新加算Ⅱ",T302="新加算Ⅲ",T302="新加算Ⅳ",T302="新加算Ⅴ（１）",T302="新加算Ⅴ（２）",T302="新加算Ⅴ（３）",T302="新加算ⅠⅤ（４）",T302="新加算Ⅴ（５）",T302="新加算Ⅴ（６）",T302="新加算Ⅴ（８）",T302="新加算Ⅴ（11）"),IF(OR(AN302="○",AN302="令和６年度中に満たす"),"入力済","未入力"),"")</f>
        <v/>
      </c>
      <c r="BG302" s="1230" t="str">
        <f>IF(OR(T302="新加算Ⅴ（７）",T302="新加算Ⅴ（９）",T302="新加算Ⅴ（10）",T302="新加算Ⅴ（12）",T302="新加算Ⅴ（13）",T302="新加算Ⅴ（14）"),IF(OR(AO302="○",AO302="令和６年度中に満たす"),"入力済","未入力"),"")</f>
        <v/>
      </c>
      <c r="BH302" s="1331" t="str">
        <f t="shared" ref="BH302" si="791">IF(OR(T302="新加算Ⅰ",T302="新加算Ⅱ",T302="新加算Ⅲ",T302="新加算Ⅴ（１）",T302="新加算Ⅴ（３）",T302="新加算Ⅴ（８）"),IF(OR(AP302="○",AP302="令和６年度中に満たす"),"入力済","未入力"),"")</f>
        <v/>
      </c>
      <c r="BI302" s="1333" t="str">
        <f t="shared" ref="BI302" si="792">IF(OR(T302="新加算Ⅰ",T302="新加算Ⅱ",T302="新加算Ⅴ（１）",T302="新加算Ⅴ（２）",T302="新加算Ⅴ（３）",T302="新加算Ⅴ（４）",T302="新加算Ⅴ（５）",T302="新加算Ⅴ（６）",T302="新加算Ⅴ（７）",T302="新加算Ⅴ（９）",T302="新加算Ⅴ（10）",T302="新加算Ⅴ（12）"),1,"")</f>
        <v/>
      </c>
      <c r="BJ302" s="1311" t="str">
        <f>IF(OR(T302="新加算Ⅰ",T302="新加算Ⅴ（１）",T302="新加算Ⅴ（２）",T302="新加算Ⅴ（５）",T302="新加算Ⅴ（７）",T302="新加算Ⅴ（10）"),IF(AR302="","未入力","入力済"),"")</f>
        <v/>
      </c>
      <c r="BK302" s="453" t="str">
        <f>G302</f>
        <v/>
      </c>
    </row>
    <row r="303" spans="1:63" ht="15" customHeight="1">
      <c r="A303" s="1275"/>
      <c r="B303" s="1243"/>
      <c r="C303" s="1244"/>
      <c r="D303" s="1244"/>
      <c r="E303" s="1244"/>
      <c r="F303" s="1245"/>
      <c r="G303" s="1260"/>
      <c r="H303" s="1260"/>
      <c r="I303" s="1260"/>
      <c r="J303" s="1423"/>
      <c r="K303" s="1260"/>
      <c r="L303" s="1284"/>
      <c r="M303" s="1379" t="str">
        <f>IF('別紙様式2-2（４・５月分）'!P231="","",'別紙様式2-2（４・５月分）'!P231)</f>
        <v/>
      </c>
      <c r="N303" s="1400"/>
      <c r="O303" s="1406"/>
      <c r="P303" s="1407"/>
      <c r="Q303" s="1408"/>
      <c r="R303" s="1410"/>
      <c r="S303" s="1412"/>
      <c r="T303" s="1414"/>
      <c r="U303" s="1416"/>
      <c r="V303" s="1418"/>
      <c r="W303" s="1356"/>
      <c r="X303" s="1358"/>
      <c r="Y303" s="1356"/>
      <c r="Z303" s="1358"/>
      <c r="AA303" s="1356"/>
      <c r="AB303" s="1358"/>
      <c r="AC303" s="1356"/>
      <c r="AD303" s="1358"/>
      <c r="AE303" s="1358"/>
      <c r="AF303" s="1358"/>
      <c r="AG303" s="1360"/>
      <c r="AH303" s="1362"/>
      <c r="AI303" s="1364"/>
      <c r="AJ303" s="1366"/>
      <c r="AK303" s="1350"/>
      <c r="AL303" s="1354"/>
      <c r="AM303" s="1340"/>
      <c r="AN303" s="1346"/>
      <c r="AO303" s="1342"/>
      <c r="AP303" s="1342"/>
      <c r="AQ303" s="1344"/>
      <c r="AR303" s="1324"/>
      <c r="AS303" s="1310" t="str">
        <f t="shared" ref="AS303" si="793">IF(AU302="","",IF(AF302&gt;10,"！令和６年度の新加算の「算定対象月」が10か月を超えています。標準的な「算定対象月」は令和６年６月から令和７年３月です。",IF(OR(AA302&lt;&gt;7,AC302&lt;&gt;3),"！算定期間の終わりが令和７年３月になっていません。区分変更を行う場合は、別紙様式2-4に記入してください。","")))</f>
        <v/>
      </c>
      <c r="AT303" s="557"/>
      <c r="AU303" s="1311"/>
      <c r="AV303" s="1312" t="str">
        <f>IF('別紙様式2-2（４・５月分）'!N231="","",'別紙様式2-2（４・５月分）'!N231)</f>
        <v/>
      </c>
      <c r="AW303" s="1313"/>
      <c r="AX303" s="1314"/>
      <c r="AY303" s="1230"/>
      <c r="AZ303" s="1230"/>
      <c r="BA303" s="1230"/>
      <c r="BB303" s="1230"/>
      <c r="BC303" s="1230"/>
      <c r="BD303" s="1230"/>
      <c r="BE303" s="1230"/>
      <c r="BF303" s="1230"/>
      <c r="BG303" s="1230"/>
      <c r="BH303" s="1332"/>
      <c r="BI303" s="1334"/>
      <c r="BJ303" s="1311"/>
      <c r="BK303" s="453" t="str">
        <f>G302</f>
        <v/>
      </c>
    </row>
    <row r="304" spans="1:63" ht="15" customHeight="1">
      <c r="A304" s="1303"/>
      <c r="B304" s="1243"/>
      <c r="C304" s="1244"/>
      <c r="D304" s="1244"/>
      <c r="E304" s="1244"/>
      <c r="F304" s="1245"/>
      <c r="G304" s="1260"/>
      <c r="H304" s="1260"/>
      <c r="I304" s="1260"/>
      <c r="J304" s="1423"/>
      <c r="K304" s="1260"/>
      <c r="L304" s="1284"/>
      <c r="M304" s="1380"/>
      <c r="N304" s="1401"/>
      <c r="O304" s="1381" t="s">
        <v>2025</v>
      </c>
      <c r="P304" s="1383" t="str">
        <f>IFERROR(VLOOKUP('別紙様式2-2（４・５月分）'!AQ230,【参考】数式用!$AR$5:$AT$22,3,FALSE),"")</f>
        <v/>
      </c>
      <c r="Q304" s="1385" t="s">
        <v>2036</v>
      </c>
      <c r="R304" s="1387" t="str">
        <f>IFERROR(VLOOKUP(K302,【参考】数式用!$A$5:$AB$37,MATCH(P304,【参考】数式用!$B$4:$AB$4,0)+1,0),"")</f>
        <v/>
      </c>
      <c r="S304" s="1389" t="s">
        <v>161</v>
      </c>
      <c r="T304" s="1391"/>
      <c r="U304" s="1393" t="str">
        <f>IFERROR(VLOOKUP(K302,【参考】数式用!$A$5:$AB$37,MATCH(T304,【参考】数式用!$B$4:$AB$4,0)+1,0),"")</f>
        <v/>
      </c>
      <c r="V304" s="1395" t="s">
        <v>15</v>
      </c>
      <c r="W304" s="1397">
        <v>7</v>
      </c>
      <c r="X304" s="1371" t="s">
        <v>10</v>
      </c>
      <c r="Y304" s="1397">
        <v>4</v>
      </c>
      <c r="Z304" s="1371" t="s">
        <v>38</v>
      </c>
      <c r="AA304" s="1397">
        <v>8</v>
      </c>
      <c r="AB304" s="1371" t="s">
        <v>10</v>
      </c>
      <c r="AC304" s="1397">
        <v>3</v>
      </c>
      <c r="AD304" s="1371" t="s">
        <v>13</v>
      </c>
      <c r="AE304" s="1371" t="s">
        <v>20</v>
      </c>
      <c r="AF304" s="1371">
        <f>IF(W304&gt;=1,(AA304*12+AC304)-(W304*12+Y304)+1,"")</f>
        <v>12</v>
      </c>
      <c r="AG304" s="1367" t="s">
        <v>33</v>
      </c>
      <c r="AH304" s="1373" t="str">
        <f t="shared" ref="AH304" si="794">IFERROR(ROUNDDOWN(ROUND(L302*U304,0),0)*AF304,"")</f>
        <v/>
      </c>
      <c r="AI304" s="1375" t="str">
        <f t="shared" ref="AI304" si="795">IFERROR(ROUNDDOWN(ROUND((L302*(U304-AW302)),0),0)*AF304,"")</f>
        <v/>
      </c>
      <c r="AJ304" s="1377">
        <f>IFERROR(IF(OR(M302="",M303="",M305=""),0,ROUNDDOWN(ROUNDDOWN(ROUND(L302*VLOOKUP(K302,【参考】数式用!$A$5:$AB$37,MATCH("新加算Ⅳ",【参考】数式用!$B$4:$AB$4,0)+1,0),0),0)*AF304*0.5,0)),"")</f>
        <v>0</v>
      </c>
      <c r="AK304" s="1347" t="str">
        <f t="shared" ref="AK304" si="796">IF(T304&lt;&gt;"","新規に適用","")</f>
        <v/>
      </c>
      <c r="AL304" s="1351">
        <f>IFERROR(IF(OR(M305="ベア加算",M305=""),0, IF(OR(T302="新加算Ⅰ",T302="新加算Ⅱ",T302="新加算Ⅲ",T302="新加算Ⅳ"),0,ROUNDDOWN(ROUND(L302*VLOOKUP(K302,【参考】数式用!$A$5:$I$37,MATCH("ベア加算",【参考】数式用!$B$4:$I$4,0)+1,0),0),0)*AF304)),"")</f>
        <v>0</v>
      </c>
      <c r="AM304" s="1321" t="str">
        <f>IF(AND(T304&lt;&gt;"",AM302=""),"新規に適用",IF(AND(T304&lt;&gt;"",AM302&lt;&gt;""),"継続で適用",""))</f>
        <v/>
      </c>
      <c r="AN304" s="1321" t="str">
        <f>IF(AND(T304&lt;&gt;"",AN302=""),"新規に適用",IF(AND(T304&lt;&gt;"",AN302&lt;&gt;""),"継続で適用",""))</f>
        <v/>
      </c>
      <c r="AO304" s="1369"/>
      <c r="AP304" s="1321" t="str">
        <f>IF(AND(T304&lt;&gt;"",AP302=""),"新規に適用",IF(AND(T304&lt;&gt;"",AP302&lt;&gt;""),"継続で適用",""))</f>
        <v/>
      </c>
      <c r="AQ304" s="1325" t="str">
        <f t="shared" si="774"/>
        <v/>
      </c>
      <c r="AR304" s="1321" t="str">
        <f>IF(AND(T304&lt;&gt;"",AR302=""),"新規に適用",IF(AND(T304&lt;&gt;"",AR302&lt;&gt;""),"継続で適用",""))</f>
        <v/>
      </c>
      <c r="AS304" s="1310"/>
      <c r="AT304" s="557"/>
      <c r="AU304" s="1311" t="str">
        <f>IF(K302&lt;&gt;"","V列に色付け","")</f>
        <v/>
      </c>
      <c r="AV304" s="1312"/>
      <c r="AW304" s="1313"/>
      <c r="AX304" s="87"/>
      <c r="AY304" s="87"/>
      <c r="AZ304" s="87"/>
      <c r="BA304" s="87"/>
      <c r="BB304" s="87"/>
      <c r="BC304" s="87"/>
      <c r="BD304" s="87"/>
      <c r="BE304" s="87"/>
      <c r="BF304" s="87"/>
      <c r="BG304" s="87"/>
      <c r="BH304" s="87"/>
      <c r="BI304" s="87"/>
      <c r="BJ304" s="87"/>
      <c r="BK304" s="453" t="str">
        <f>G302</f>
        <v/>
      </c>
    </row>
    <row r="305" spans="1:63" ht="30" customHeight="1" thickBot="1">
      <c r="A305" s="1276"/>
      <c r="B305" s="1419"/>
      <c r="C305" s="1420"/>
      <c r="D305" s="1420"/>
      <c r="E305" s="1420"/>
      <c r="F305" s="1421"/>
      <c r="G305" s="1261"/>
      <c r="H305" s="1261"/>
      <c r="I305" s="1261"/>
      <c r="J305" s="1424"/>
      <c r="K305" s="1261"/>
      <c r="L305" s="1285"/>
      <c r="M305" s="556" t="str">
        <f>IF('別紙様式2-2（４・５月分）'!P232="","",'別紙様式2-2（４・５月分）'!P232)</f>
        <v/>
      </c>
      <c r="N305" s="1402"/>
      <c r="O305" s="1382"/>
      <c r="P305" s="1384"/>
      <c r="Q305" s="1386"/>
      <c r="R305" s="1388"/>
      <c r="S305" s="1390"/>
      <c r="T305" s="1392"/>
      <c r="U305" s="1394"/>
      <c r="V305" s="1396"/>
      <c r="W305" s="1398"/>
      <c r="X305" s="1372"/>
      <c r="Y305" s="1398"/>
      <c r="Z305" s="1372"/>
      <c r="AA305" s="1398"/>
      <c r="AB305" s="1372"/>
      <c r="AC305" s="1398"/>
      <c r="AD305" s="1372"/>
      <c r="AE305" s="1372"/>
      <c r="AF305" s="1372"/>
      <c r="AG305" s="1368"/>
      <c r="AH305" s="1374"/>
      <c r="AI305" s="1376"/>
      <c r="AJ305" s="1378"/>
      <c r="AK305" s="1348"/>
      <c r="AL305" s="1352"/>
      <c r="AM305" s="1322"/>
      <c r="AN305" s="1322"/>
      <c r="AO305" s="1370"/>
      <c r="AP305" s="1322"/>
      <c r="AQ305" s="1326"/>
      <c r="AR305" s="1322"/>
      <c r="AS305" s="491" t="str">
        <f t="shared" ref="AS305" si="797">IF(AU302="","",IF(OR(T302="",AND(M305="ベア加算なし",OR(T302="新加算Ⅰ",T302="新加算Ⅱ",T302="新加算Ⅲ",T302="新加算Ⅳ"),AM302=""),AND(OR(T302="新加算Ⅰ",T302="新加算Ⅱ",T302="新加算Ⅲ",T302="新加算Ⅳ",T302="新加算Ⅴ（１）",T302="新加算Ⅴ（２）",T302="新加算Ⅴ（３）",T302="新加算Ⅴ（４）",T302="新加算Ⅴ（５）",T302="新加算Ⅴ（６）",T302="新加算Ⅴ（８）",T302="新加算Ⅴ（11）"),AN302=""),AND(OR(T302="新加算Ⅴ（７）",T302="新加算Ⅴ（９）",T302="新加算Ⅴ（10）",T302="新加算Ⅴ（12）",T302="新加算Ⅴ（13）",T302="新加算Ⅴ（14）"),AO302=""),AND(OR(T302="新加算Ⅰ",T302="新加算Ⅱ",T302="新加算Ⅲ",T302="新加算Ⅴ（１）",T302="新加算Ⅴ（３）",T302="新加算Ⅴ（８）"),AP302=""),AND(OR(T302="新加算Ⅰ",T302="新加算Ⅱ",T302="新加算Ⅴ（１）",T302="新加算Ⅴ（２）",T302="新加算Ⅴ（３）",T302="新加算Ⅴ（４）",T302="新加算Ⅴ（５）",T302="新加算Ⅴ（６）",T302="新加算Ⅴ（７）",T302="新加算Ⅴ（９）",T302="新加算Ⅴ（10）",T302="新加算Ⅴ（12）"),AQ302=""),AND(OR(T302="新加算Ⅰ",T302="新加算Ⅴ（１）",T302="新加算Ⅴ（２）",T302="新加算Ⅴ（５）",T302="新加算Ⅴ（７）",T302="新加算Ⅴ（10）"),AR302="")),"！記入が必要な欄（ピンク色のセル）に空欄があります。空欄を埋めてください。",""))</f>
        <v/>
      </c>
      <c r="AT305" s="557"/>
      <c r="AU305" s="1311"/>
      <c r="AV305" s="558" t="str">
        <f>IF('別紙様式2-2（４・５月分）'!N232="","",'別紙様式2-2（４・５月分）'!N232)</f>
        <v/>
      </c>
      <c r="AW305" s="1313"/>
      <c r="AX305" s="87"/>
      <c r="AY305" s="87"/>
      <c r="AZ305" s="87"/>
      <c r="BA305" s="87"/>
      <c r="BB305" s="87"/>
      <c r="BC305" s="87"/>
      <c r="BD305" s="87"/>
      <c r="BE305" s="87"/>
      <c r="BF305" s="87"/>
      <c r="BG305" s="87"/>
      <c r="BH305" s="87"/>
      <c r="BI305" s="87"/>
      <c r="BJ305" s="87"/>
      <c r="BK305" s="453" t="str">
        <f>G302</f>
        <v/>
      </c>
    </row>
    <row r="306" spans="1:63" ht="30" customHeight="1">
      <c r="A306" s="1301">
        <v>74</v>
      </c>
      <c r="B306" s="1243" t="str">
        <f>IF(基本情報入力シート!C127="","",基本情報入力シート!C127)</f>
        <v/>
      </c>
      <c r="C306" s="1244"/>
      <c r="D306" s="1244"/>
      <c r="E306" s="1244"/>
      <c r="F306" s="1245"/>
      <c r="G306" s="1260" t="str">
        <f>IF(基本情報入力シート!M127="","",基本情報入力シート!M127)</f>
        <v/>
      </c>
      <c r="H306" s="1260" t="str">
        <f>IF(基本情報入力シート!R127="","",基本情報入力シート!R127)</f>
        <v/>
      </c>
      <c r="I306" s="1260" t="str">
        <f>IF(基本情報入力シート!W127="","",基本情報入力シート!W127)</f>
        <v/>
      </c>
      <c r="J306" s="1423" t="str">
        <f>IF(基本情報入力シート!X127="","",基本情報入力シート!X127)</f>
        <v/>
      </c>
      <c r="K306" s="1260" t="str">
        <f>IF(基本情報入力シート!Y127="","",基本情報入力シート!Y127)</f>
        <v/>
      </c>
      <c r="L306" s="1284" t="str">
        <f>IF(基本情報入力シート!AB127="","",基本情報入力シート!AB127)</f>
        <v/>
      </c>
      <c r="M306" s="553" t="str">
        <f>IF('別紙様式2-2（４・５月分）'!P233="","",'別紙様式2-2（４・５月分）'!P233)</f>
        <v/>
      </c>
      <c r="N306" s="1399" t="str">
        <f>IF(SUM('別紙様式2-2（４・５月分）'!Q233:Q235)=0,"",SUM('別紙様式2-2（４・５月分）'!Q233:Q235))</f>
        <v/>
      </c>
      <c r="O306" s="1403" t="str">
        <f>IFERROR(VLOOKUP('別紙様式2-2（４・５月分）'!AQ233,【参考】数式用!$AR$5:$AS$22,2,FALSE),"")</f>
        <v/>
      </c>
      <c r="P306" s="1404"/>
      <c r="Q306" s="1405"/>
      <c r="R306" s="1409" t="str">
        <f>IFERROR(VLOOKUP(K306,【参考】数式用!$A$5:$AB$37,MATCH(O306,【参考】数式用!$B$4:$AB$4,0)+1,0),"")</f>
        <v/>
      </c>
      <c r="S306" s="1411" t="s">
        <v>2021</v>
      </c>
      <c r="T306" s="1413"/>
      <c r="U306" s="1415" t="str">
        <f>IFERROR(VLOOKUP(K306,【参考】数式用!$A$5:$AB$37,MATCH(T306,【参考】数式用!$B$4:$AB$4,0)+1,0),"")</f>
        <v/>
      </c>
      <c r="V306" s="1417" t="s">
        <v>15</v>
      </c>
      <c r="W306" s="1355">
        <v>6</v>
      </c>
      <c r="X306" s="1357" t="s">
        <v>10</v>
      </c>
      <c r="Y306" s="1355">
        <v>6</v>
      </c>
      <c r="Z306" s="1357" t="s">
        <v>38</v>
      </c>
      <c r="AA306" s="1355">
        <v>7</v>
      </c>
      <c r="AB306" s="1357" t="s">
        <v>10</v>
      </c>
      <c r="AC306" s="1355">
        <v>3</v>
      </c>
      <c r="AD306" s="1357" t="s">
        <v>13</v>
      </c>
      <c r="AE306" s="1357" t="s">
        <v>20</v>
      </c>
      <c r="AF306" s="1357">
        <f>IF(W306&gt;=1,(AA306*12+AC306)-(W306*12+Y306)+1,"")</f>
        <v>10</v>
      </c>
      <c r="AG306" s="1359" t="s">
        <v>33</v>
      </c>
      <c r="AH306" s="1361" t="str">
        <f t="shared" ref="AH306" si="798">IFERROR(ROUNDDOWN(ROUND(L306*U306,0),0)*AF306,"")</f>
        <v/>
      </c>
      <c r="AI306" s="1363" t="str">
        <f t="shared" ref="AI306" si="799">IFERROR(ROUNDDOWN(ROUND((L306*(U306-AW306)),0),0)*AF306,"")</f>
        <v/>
      </c>
      <c r="AJ306" s="1365">
        <f>IFERROR(IF(OR(M306="",M307="",M309=""),0,ROUNDDOWN(ROUNDDOWN(ROUND(L306*VLOOKUP(K306,【参考】数式用!$A$5:$AB$37,MATCH("新加算Ⅳ",【参考】数式用!$B$4:$AB$4,0)+1,0),0),0)*AF306*0.5,0)),"")</f>
        <v>0</v>
      </c>
      <c r="AK306" s="1349"/>
      <c r="AL306" s="1353">
        <f>IFERROR(IF(OR(M309="ベア加算",M309=""),0, IF(OR(T306="新加算Ⅰ",T306="新加算Ⅱ",T306="新加算Ⅲ",T306="新加算Ⅳ"),ROUNDDOWN(ROUND(L306*VLOOKUP(K306,【参考】数式用!$A$5:$I$37,MATCH("ベア加算",【参考】数式用!$B$4:$I$4,0)+1,0),0),0)*AF306,0)),"")</f>
        <v>0</v>
      </c>
      <c r="AM306" s="1339"/>
      <c r="AN306" s="1345"/>
      <c r="AO306" s="1341"/>
      <c r="AP306" s="1341"/>
      <c r="AQ306" s="1343"/>
      <c r="AR306" s="1323"/>
      <c r="AS306" s="466" t="str">
        <f t="shared" ref="AS306" si="800">IF(AU306="","",IF(U306&lt;N306,"！加算の要件上は問題ありませんが、令和６年４・５月と比較して令和６年６月に加算率が下がる計画になっています。",""))</f>
        <v/>
      </c>
      <c r="AT306" s="557"/>
      <c r="AU306" s="1311" t="str">
        <f>IF(K306&lt;&gt;"","V列に色付け","")</f>
        <v/>
      </c>
      <c r="AV306" s="558" t="str">
        <f>IF('別紙様式2-2（４・５月分）'!N233="","",'別紙様式2-2（４・５月分）'!N233)</f>
        <v/>
      </c>
      <c r="AW306" s="1313" t="str">
        <f>IF(SUM('別紙様式2-2（４・５月分）'!O233:O235)=0,"",SUM('別紙様式2-2（４・５月分）'!O233:O235))</f>
        <v/>
      </c>
      <c r="AX306" s="1314" t="str">
        <f>IFERROR(VLOOKUP(K306,【参考】数式用!$AH$2:$AI$34,2,FALSE),"")</f>
        <v/>
      </c>
      <c r="AY306" s="1230" t="s">
        <v>1959</v>
      </c>
      <c r="AZ306" s="1230" t="s">
        <v>1960</v>
      </c>
      <c r="BA306" s="1230" t="s">
        <v>1961</v>
      </c>
      <c r="BB306" s="1230" t="s">
        <v>1962</v>
      </c>
      <c r="BC306" s="1230" t="str">
        <f>IF(AND(O306&lt;&gt;"新加算Ⅰ",O306&lt;&gt;"新加算Ⅱ",O306&lt;&gt;"新加算Ⅲ",O306&lt;&gt;"新加算Ⅳ"),O306,IF(P308&lt;&gt;"",P308,""))</f>
        <v/>
      </c>
      <c r="BD306" s="1230"/>
      <c r="BE306" s="1230" t="str">
        <f t="shared" ref="BE306" si="801">IF(AL306&lt;&gt;0,IF(AM306="○","入力済","未入力"),"")</f>
        <v/>
      </c>
      <c r="BF306" s="1230" t="str">
        <f>IF(OR(T306="新加算Ⅰ",T306="新加算Ⅱ",T306="新加算Ⅲ",T306="新加算Ⅳ",T306="新加算Ⅴ（１）",T306="新加算Ⅴ（２）",T306="新加算Ⅴ（３）",T306="新加算ⅠⅤ（４）",T306="新加算Ⅴ（５）",T306="新加算Ⅴ（６）",T306="新加算Ⅴ（８）",T306="新加算Ⅴ（11）"),IF(OR(AN306="○",AN306="令和６年度中に満たす"),"入力済","未入力"),"")</f>
        <v/>
      </c>
      <c r="BG306" s="1230" t="str">
        <f>IF(OR(T306="新加算Ⅴ（７）",T306="新加算Ⅴ（９）",T306="新加算Ⅴ（10）",T306="新加算Ⅴ（12）",T306="新加算Ⅴ（13）",T306="新加算Ⅴ（14）"),IF(OR(AO306="○",AO306="令和６年度中に満たす"),"入力済","未入力"),"")</f>
        <v/>
      </c>
      <c r="BH306" s="1331" t="str">
        <f t="shared" ref="BH306" si="802">IF(OR(T306="新加算Ⅰ",T306="新加算Ⅱ",T306="新加算Ⅲ",T306="新加算Ⅴ（１）",T306="新加算Ⅴ（３）",T306="新加算Ⅴ（８）"),IF(OR(AP306="○",AP306="令和６年度中に満たす"),"入力済","未入力"),"")</f>
        <v/>
      </c>
      <c r="BI306" s="1333" t="str">
        <f t="shared" ref="BI306" si="803">IF(OR(T306="新加算Ⅰ",T306="新加算Ⅱ",T306="新加算Ⅴ（１）",T306="新加算Ⅴ（２）",T306="新加算Ⅴ（３）",T306="新加算Ⅴ（４）",T306="新加算Ⅴ（５）",T306="新加算Ⅴ（６）",T306="新加算Ⅴ（７）",T306="新加算Ⅴ（９）",T306="新加算Ⅴ（10）",T306="新加算Ⅴ（12）"),1,"")</f>
        <v/>
      </c>
      <c r="BJ306" s="1311" t="str">
        <f>IF(OR(T306="新加算Ⅰ",T306="新加算Ⅴ（１）",T306="新加算Ⅴ（２）",T306="新加算Ⅴ（５）",T306="新加算Ⅴ（７）",T306="新加算Ⅴ（10）"),IF(AR306="","未入力","入力済"),"")</f>
        <v/>
      </c>
      <c r="BK306" s="453" t="str">
        <f>G306</f>
        <v/>
      </c>
    </row>
    <row r="307" spans="1:63" ht="15" customHeight="1">
      <c r="A307" s="1275"/>
      <c r="B307" s="1243"/>
      <c r="C307" s="1244"/>
      <c r="D307" s="1244"/>
      <c r="E307" s="1244"/>
      <c r="F307" s="1245"/>
      <c r="G307" s="1260"/>
      <c r="H307" s="1260"/>
      <c r="I307" s="1260"/>
      <c r="J307" s="1423"/>
      <c r="K307" s="1260"/>
      <c r="L307" s="1284"/>
      <c r="M307" s="1379" t="str">
        <f>IF('別紙様式2-2（４・５月分）'!P234="","",'別紙様式2-2（４・５月分）'!P234)</f>
        <v/>
      </c>
      <c r="N307" s="1400"/>
      <c r="O307" s="1406"/>
      <c r="P307" s="1407"/>
      <c r="Q307" s="1408"/>
      <c r="R307" s="1410"/>
      <c r="S307" s="1412"/>
      <c r="T307" s="1414"/>
      <c r="U307" s="1416"/>
      <c r="V307" s="1418"/>
      <c r="W307" s="1356"/>
      <c r="X307" s="1358"/>
      <c r="Y307" s="1356"/>
      <c r="Z307" s="1358"/>
      <c r="AA307" s="1356"/>
      <c r="AB307" s="1358"/>
      <c r="AC307" s="1356"/>
      <c r="AD307" s="1358"/>
      <c r="AE307" s="1358"/>
      <c r="AF307" s="1358"/>
      <c r="AG307" s="1360"/>
      <c r="AH307" s="1362"/>
      <c r="AI307" s="1364"/>
      <c r="AJ307" s="1366"/>
      <c r="AK307" s="1350"/>
      <c r="AL307" s="1354"/>
      <c r="AM307" s="1340"/>
      <c r="AN307" s="1346"/>
      <c r="AO307" s="1342"/>
      <c r="AP307" s="1342"/>
      <c r="AQ307" s="1344"/>
      <c r="AR307" s="1324"/>
      <c r="AS307" s="1310" t="str">
        <f t="shared" ref="AS307" si="804">IF(AU306="","",IF(AF306&gt;10,"！令和６年度の新加算の「算定対象月」が10か月を超えています。標準的な「算定対象月」は令和６年６月から令和７年３月です。",IF(OR(AA306&lt;&gt;7,AC306&lt;&gt;3),"！算定期間の終わりが令和７年３月になっていません。区分変更を行う場合は、別紙様式2-4に記入してください。","")))</f>
        <v/>
      </c>
      <c r="AT307" s="557"/>
      <c r="AU307" s="1311"/>
      <c r="AV307" s="1312" t="str">
        <f>IF('別紙様式2-2（４・５月分）'!N234="","",'別紙様式2-2（４・５月分）'!N234)</f>
        <v/>
      </c>
      <c r="AW307" s="1313"/>
      <c r="AX307" s="1314"/>
      <c r="AY307" s="1230"/>
      <c r="AZ307" s="1230"/>
      <c r="BA307" s="1230"/>
      <c r="BB307" s="1230"/>
      <c r="BC307" s="1230"/>
      <c r="BD307" s="1230"/>
      <c r="BE307" s="1230"/>
      <c r="BF307" s="1230"/>
      <c r="BG307" s="1230"/>
      <c r="BH307" s="1332"/>
      <c r="BI307" s="1334"/>
      <c r="BJ307" s="1311"/>
      <c r="BK307" s="453" t="str">
        <f>G306</f>
        <v/>
      </c>
    </row>
    <row r="308" spans="1:63" ht="15" customHeight="1">
      <c r="A308" s="1303"/>
      <c r="B308" s="1243"/>
      <c r="C308" s="1244"/>
      <c r="D308" s="1244"/>
      <c r="E308" s="1244"/>
      <c r="F308" s="1245"/>
      <c r="G308" s="1260"/>
      <c r="H308" s="1260"/>
      <c r="I308" s="1260"/>
      <c r="J308" s="1423"/>
      <c r="K308" s="1260"/>
      <c r="L308" s="1284"/>
      <c r="M308" s="1380"/>
      <c r="N308" s="1401"/>
      <c r="O308" s="1381" t="s">
        <v>2025</v>
      </c>
      <c r="P308" s="1383" t="str">
        <f>IFERROR(VLOOKUP('別紙様式2-2（４・５月分）'!AQ233,【参考】数式用!$AR$5:$AT$22,3,FALSE),"")</f>
        <v/>
      </c>
      <c r="Q308" s="1385" t="s">
        <v>2036</v>
      </c>
      <c r="R308" s="1387" t="str">
        <f>IFERROR(VLOOKUP(K306,【参考】数式用!$A$5:$AB$37,MATCH(P308,【参考】数式用!$B$4:$AB$4,0)+1,0),"")</f>
        <v/>
      </c>
      <c r="S308" s="1389" t="s">
        <v>161</v>
      </c>
      <c r="T308" s="1391"/>
      <c r="U308" s="1393" t="str">
        <f>IFERROR(VLOOKUP(K306,【参考】数式用!$A$5:$AB$37,MATCH(T308,【参考】数式用!$B$4:$AB$4,0)+1,0),"")</f>
        <v/>
      </c>
      <c r="V308" s="1395" t="s">
        <v>15</v>
      </c>
      <c r="W308" s="1397">
        <v>7</v>
      </c>
      <c r="X308" s="1371" t="s">
        <v>10</v>
      </c>
      <c r="Y308" s="1397">
        <v>4</v>
      </c>
      <c r="Z308" s="1371" t="s">
        <v>38</v>
      </c>
      <c r="AA308" s="1397">
        <v>8</v>
      </c>
      <c r="AB308" s="1371" t="s">
        <v>10</v>
      </c>
      <c r="AC308" s="1397">
        <v>3</v>
      </c>
      <c r="AD308" s="1371" t="s">
        <v>13</v>
      </c>
      <c r="AE308" s="1371" t="s">
        <v>20</v>
      </c>
      <c r="AF308" s="1371">
        <f>IF(W308&gt;=1,(AA308*12+AC308)-(W308*12+Y308)+1,"")</f>
        <v>12</v>
      </c>
      <c r="AG308" s="1367" t="s">
        <v>33</v>
      </c>
      <c r="AH308" s="1373" t="str">
        <f t="shared" ref="AH308" si="805">IFERROR(ROUNDDOWN(ROUND(L306*U308,0),0)*AF308,"")</f>
        <v/>
      </c>
      <c r="AI308" s="1375" t="str">
        <f t="shared" ref="AI308" si="806">IFERROR(ROUNDDOWN(ROUND((L306*(U308-AW306)),0),0)*AF308,"")</f>
        <v/>
      </c>
      <c r="AJ308" s="1377">
        <f>IFERROR(IF(OR(M306="",M307="",M309=""),0,ROUNDDOWN(ROUNDDOWN(ROUND(L306*VLOOKUP(K306,【参考】数式用!$A$5:$AB$37,MATCH("新加算Ⅳ",【参考】数式用!$B$4:$AB$4,0)+1,0),0),0)*AF308*0.5,0)),"")</f>
        <v>0</v>
      </c>
      <c r="AK308" s="1347" t="str">
        <f t="shared" ref="AK308" si="807">IF(T308&lt;&gt;"","新規に適用","")</f>
        <v/>
      </c>
      <c r="AL308" s="1351">
        <f>IFERROR(IF(OR(M309="ベア加算",M309=""),0, IF(OR(T306="新加算Ⅰ",T306="新加算Ⅱ",T306="新加算Ⅲ",T306="新加算Ⅳ"),0,ROUNDDOWN(ROUND(L306*VLOOKUP(K306,【参考】数式用!$A$5:$I$37,MATCH("ベア加算",【参考】数式用!$B$4:$I$4,0)+1,0),0),0)*AF308)),"")</f>
        <v>0</v>
      </c>
      <c r="AM308" s="1321" t="str">
        <f>IF(AND(T308&lt;&gt;"",AM306=""),"新規に適用",IF(AND(T308&lt;&gt;"",AM306&lt;&gt;""),"継続で適用",""))</f>
        <v/>
      </c>
      <c r="AN308" s="1321" t="str">
        <f>IF(AND(T308&lt;&gt;"",AN306=""),"新規に適用",IF(AND(T308&lt;&gt;"",AN306&lt;&gt;""),"継続で適用",""))</f>
        <v/>
      </c>
      <c r="AO308" s="1369"/>
      <c r="AP308" s="1321" t="str">
        <f>IF(AND(T308&lt;&gt;"",AP306=""),"新規に適用",IF(AND(T308&lt;&gt;"",AP306&lt;&gt;""),"継続で適用",""))</f>
        <v/>
      </c>
      <c r="AQ308" s="1325" t="str">
        <f t="shared" si="774"/>
        <v/>
      </c>
      <c r="AR308" s="1321" t="str">
        <f>IF(AND(T308&lt;&gt;"",AR306=""),"新規に適用",IF(AND(T308&lt;&gt;"",AR306&lt;&gt;""),"継続で適用",""))</f>
        <v/>
      </c>
      <c r="AS308" s="1310"/>
      <c r="AT308" s="557"/>
      <c r="AU308" s="1311" t="str">
        <f>IF(K306&lt;&gt;"","V列に色付け","")</f>
        <v/>
      </c>
      <c r="AV308" s="1312"/>
      <c r="AW308" s="1313"/>
      <c r="AX308" s="87"/>
      <c r="AY308" s="87"/>
      <c r="AZ308" s="87"/>
      <c r="BA308" s="87"/>
      <c r="BB308" s="87"/>
      <c r="BC308" s="87"/>
      <c r="BD308" s="87"/>
      <c r="BE308" s="87"/>
      <c r="BF308" s="87"/>
      <c r="BG308" s="87"/>
      <c r="BH308" s="87"/>
      <c r="BI308" s="87"/>
      <c r="BJ308" s="87"/>
      <c r="BK308" s="453" t="str">
        <f>G306</f>
        <v/>
      </c>
    </row>
    <row r="309" spans="1:63" ht="30" customHeight="1" thickBot="1">
      <c r="A309" s="1276"/>
      <c r="B309" s="1419"/>
      <c r="C309" s="1420"/>
      <c r="D309" s="1420"/>
      <c r="E309" s="1420"/>
      <c r="F309" s="1421"/>
      <c r="G309" s="1261"/>
      <c r="H309" s="1261"/>
      <c r="I309" s="1261"/>
      <c r="J309" s="1424"/>
      <c r="K309" s="1261"/>
      <c r="L309" s="1285"/>
      <c r="M309" s="556" t="str">
        <f>IF('別紙様式2-2（４・５月分）'!P235="","",'別紙様式2-2（４・５月分）'!P235)</f>
        <v/>
      </c>
      <c r="N309" s="1402"/>
      <c r="O309" s="1382"/>
      <c r="P309" s="1384"/>
      <c r="Q309" s="1386"/>
      <c r="R309" s="1388"/>
      <c r="S309" s="1390"/>
      <c r="T309" s="1392"/>
      <c r="U309" s="1394"/>
      <c r="V309" s="1396"/>
      <c r="W309" s="1398"/>
      <c r="X309" s="1372"/>
      <c r="Y309" s="1398"/>
      <c r="Z309" s="1372"/>
      <c r="AA309" s="1398"/>
      <c r="AB309" s="1372"/>
      <c r="AC309" s="1398"/>
      <c r="AD309" s="1372"/>
      <c r="AE309" s="1372"/>
      <c r="AF309" s="1372"/>
      <c r="AG309" s="1368"/>
      <c r="AH309" s="1374"/>
      <c r="AI309" s="1376"/>
      <c r="AJ309" s="1378"/>
      <c r="AK309" s="1348"/>
      <c r="AL309" s="1352"/>
      <c r="AM309" s="1322"/>
      <c r="AN309" s="1322"/>
      <c r="AO309" s="1370"/>
      <c r="AP309" s="1322"/>
      <c r="AQ309" s="1326"/>
      <c r="AR309" s="1322"/>
      <c r="AS309" s="491" t="str">
        <f t="shared" ref="AS309" si="808">IF(AU306="","",IF(OR(T306="",AND(M309="ベア加算なし",OR(T306="新加算Ⅰ",T306="新加算Ⅱ",T306="新加算Ⅲ",T306="新加算Ⅳ"),AM306=""),AND(OR(T306="新加算Ⅰ",T306="新加算Ⅱ",T306="新加算Ⅲ",T306="新加算Ⅳ",T306="新加算Ⅴ（１）",T306="新加算Ⅴ（２）",T306="新加算Ⅴ（３）",T306="新加算Ⅴ（４）",T306="新加算Ⅴ（５）",T306="新加算Ⅴ（６）",T306="新加算Ⅴ（８）",T306="新加算Ⅴ（11）"),AN306=""),AND(OR(T306="新加算Ⅴ（７）",T306="新加算Ⅴ（９）",T306="新加算Ⅴ（10）",T306="新加算Ⅴ（12）",T306="新加算Ⅴ（13）",T306="新加算Ⅴ（14）"),AO306=""),AND(OR(T306="新加算Ⅰ",T306="新加算Ⅱ",T306="新加算Ⅲ",T306="新加算Ⅴ（１）",T306="新加算Ⅴ（３）",T306="新加算Ⅴ（８）"),AP306=""),AND(OR(T306="新加算Ⅰ",T306="新加算Ⅱ",T306="新加算Ⅴ（１）",T306="新加算Ⅴ（２）",T306="新加算Ⅴ（３）",T306="新加算Ⅴ（４）",T306="新加算Ⅴ（５）",T306="新加算Ⅴ（６）",T306="新加算Ⅴ（７）",T306="新加算Ⅴ（９）",T306="新加算Ⅴ（10）",T306="新加算Ⅴ（12）"),AQ306=""),AND(OR(T306="新加算Ⅰ",T306="新加算Ⅴ（１）",T306="新加算Ⅴ（２）",T306="新加算Ⅴ（５）",T306="新加算Ⅴ（７）",T306="新加算Ⅴ（10）"),AR306="")),"！記入が必要な欄（ピンク色のセル）に空欄があります。空欄を埋めてください。",""))</f>
        <v/>
      </c>
      <c r="AT309" s="557"/>
      <c r="AU309" s="1311"/>
      <c r="AV309" s="558" t="str">
        <f>IF('別紙様式2-2（４・５月分）'!N235="","",'別紙様式2-2（４・５月分）'!N235)</f>
        <v/>
      </c>
      <c r="AW309" s="1313"/>
      <c r="AX309" s="87"/>
      <c r="AY309" s="87"/>
      <c r="AZ309" s="87"/>
      <c r="BA309" s="87"/>
      <c r="BB309" s="87"/>
      <c r="BC309" s="87"/>
      <c r="BD309" s="87"/>
      <c r="BE309" s="87"/>
      <c r="BF309" s="87"/>
      <c r="BG309" s="87"/>
      <c r="BH309" s="87"/>
      <c r="BI309" s="87"/>
      <c r="BJ309" s="87"/>
      <c r="BK309" s="453" t="str">
        <f>G306</f>
        <v/>
      </c>
    </row>
    <row r="310" spans="1:63" ht="30" customHeight="1">
      <c r="A310" s="1274">
        <v>75</v>
      </c>
      <c r="B310" s="1240" t="str">
        <f>IF(基本情報入力シート!C128="","",基本情報入力シート!C128)</f>
        <v/>
      </c>
      <c r="C310" s="1241"/>
      <c r="D310" s="1241"/>
      <c r="E310" s="1241"/>
      <c r="F310" s="1242"/>
      <c r="G310" s="1259" t="str">
        <f>IF(基本情報入力シート!M128="","",基本情報入力シート!M128)</f>
        <v/>
      </c>
      <c r="H310" s="1259" t="str">
        <f>IF(基本情報入力シート!R128="","",基本情報入力シート!R128)</f>
        <v/>
      </c>
      <c r="I310" s="1259" t="str">
        <f>IF(基本情報入力シート!W128="","",基本情報入力シート!W128)</f>
        <v/>
      </c>
      <c r="J310" s="1422" t="str">
        <f>IF(基本情報入力シート!X128="","",基本情報入力シート!X128)</f>
        <v/>
      </c>
      <c r="K310" s="1259" t="str">
        <f>IF(基本情報入力シート!Y128="","",基本情報入力シート!Y128)</f>
        <v/>
      </c>
      <c r="L310" s="1283" t="str">
        <f>IF(基本情報入力シート!AB128="","",基本情報入力シート!AB128)</f>
        <v/>
      </c>
      <c r="M310" s="553" t="str">
        <f>IF('別紙様式2-2（４・５月分）'!P236="","",'別紙様式2-2（４・５月分）'!P236)</f>
        <v/>
      </c>
      <c r="N310" s="1399" t="str">
        <f>IF(SUM('別紙様式2-2（４・５月分）'!Q236:Q238)=0,"",SUM('別紙様式2-2（４・５月分）'!Q236:Q238))</f>
        <v/>
      </c>
      <c r="O310" s="1403" t="str">
        <f>IFERROR(VLOOKUP('別紙様式2-2（４・５月分）'!AQ236,【参考】数式用!$AR$5:$AS$22,2,FALSE),"")</f>
        <v/>
      </c>
      <c r="P310" s="1404"/>
      <c r="Q310" s="1405"/>
      <c r="R310" s="1409" t="str">
        <f>IFERROR(VLOOKUP(K310,【参考】数式用!$A$5:$AB$37,MATCH(O310,【参考】数式用!$B$4:$AB$4,0)+1,0),"")</f>
        <v/>
      </c>
      <c r="S310" s="1411" t="s">
        <v>2021</v>
      </c>
      <c r="T310" s="1413"/>
      <c r="U310" s="1415" t="str">
        <f>IFERROR(VLOOKUP(K310,【参考】数式用!$A$5:$AB$37,MATCH(T310,【参考】数式用!$B$4:$AB$4,0)+1,0),"")</f>
        <v/>
      </c>
      <c r="V310" s="1417" t="s">
        <v>15</v>
      </c>
      <c r="W310" s="1355">
        <v>6</v>
      </c>
      <c r="X310" s="1357" t="s">
        <v>10</v>
      </c>
      <c r="Y310" s="1355">
        <v>6</v>
      </c>
      <c r="Z310" s="1357" t="s">
        <v>38</v>
      </c>
      <c r="AA310" s="1355">
        <v>7</v>
      </c>
      <c r="AB310" s="1357" t="s">
        <v>10</v>
      </c>
      <c r="AC310" s="1355">
        <v>3</v>
      </c>
      <c r="AD310" s="1357" t="s">
        <v>13</v>
      </c>
      <c r="AE310" s="1357" t="s">
        <v>20</v>
      </c>
      <c r="AF310" s="1357">
        <f>IF(W310&gt;=1,(AA310*12+AC310)-(W310*12+Y310)+1,"")</f>
        <v>10</v>
      </c>
      <c r="AG310" s="1359" t="s">
        <v>33</v>
      </c>
      <c r="AH310" s="1361" t="str">
        <f t="shared" ref="AH310" si="809">IFERROR(ROUNDDOWN(ROUND(L310*U310,0),0)*AF310,"")</f>
        <v/>
      </c>
      <c r="AI310" s="1363" t="str">
        <f t="shared" ref="AI310" si="810">IFERROR(ROUNDDOWN(ROUND((L310*(U310-AW310)),0),0)*AF310,"")</f>
        <v/>
      </c>
      <c r="AJ310" s="1365">
        <f>IFERROR(IF(OR(M310="",M311="",M313=""),0,ROUNDDOWN(ROUNDDOWN(ROUND(L310*VLOOKUP(K310,【参考】数式用!$A$5:$AB$37,MATCH("新加算Ⅳ",【参考】数式用!$B$4:$AB$4,0)+1,0),0),0)*AF310*0.5,0)),"")</f>
        <v>0</v>
      </c>
      <c r="AK310" s="1349"/>
      <c r="AL310" s="1353">
        <f>IFERROR(IF(OR(M313="ベア加算",M313=""),0, IF(OR(T310="新加算Ⅰ",T310="新加算Ⅱ",T310="新加算Ⅲ",T310="新加算Ⅳ"),ROUNDDOWN(ROUND(L310*VLOOKUP(K310,【参考】数式用!$A$5:$I$37,MATCH("ベア加算",【参考】数式用!$B$4:$I$4,0)+1,0),0),0)*AF310,0)),"")</f>
        <v>0</v>
      </c>
      <c r="AM310" s="1339"/>
      <c r="AN310" s="1345"/>
      <c r="AO310" s="1341"/>
      <c r="AP310" s="1341"/>
      <c r="AQ310" s="1343"/>
      <c r="AR310" s="1323"/>
      <c r="AS310" s="466" t="str">
        <f t="shared" ref="AS310" si="811">IF(AU310="","",IF(U310&lt;N310,"！加算の要件上は問題ありませんが、令和６年４・５月と比較して令和６年６月に加算率が下がる計画になっています。",""))</f>
        <v/>
      </c>
      <c r="AT310" s="557"/>
      <c r="AU310" s="1311" t="str">
        <f>IF(K310&lt;&gt;"","V列に色付け","")</f>
        <v/>
      </c>
      <c r="AV310" s="558" t="str">
        <f>IF('別紙様式2-2（４・５月分）'!N236="","",'別紙様式2-2（４・５月分）'!N236)</f>
        <v/>
      </c>
      <c r="AW310" s="1313" t="str">
        <f>IF(SUM('別紙様式2-2（４・５月分）'!O236:O238)=0,"",SUM('別紙様式2-2（４・５月分）'!O236:O238))</f>
        <v/>
      </c>
      <c r="AX310" s="1314" t="str">
        <f>IFERROR(VLOOKUP(K310,【参考】数式用!$AH$2:$AI$34,2,FALSE),"")</f>
        <v/>
      </c>
      <c r="AY310" s="1230" t="s">
        <v>1959</v>
      </c>
      <c r="AZ310" s="1230" t="s">
        <v>1960</v>
      </c>
      <c r="BA310" s="1230" t="s">
        <v>1961</v>
      </c>
      <c r="BB310" s="1230" t="s">
        <v>1962</v>
      </c>
      <c r="BC310" s="1230" t="str">
        <f>IF(AND(O310&lt;&gt;"新加算Ⅰ",O310&lt;&gt;"新加算Ⅱ",O310&lt;&gt;"新加算Ⅲ",O310&lt;&gt;"新加算Ⅳ"),O310,IF(P312&lt;&gt;"",P312,""))</f>
        <v/>
      </c>
      <c r="BD310" s="1230"/>
      <c r="BE310" s="1230" t="str">
        <f t="shared" ref="BE310" si="812">IF(AL310&lt;&gt;0,IF(AM310="○","入力済","未入力"),"")</f>
        <v/>
      </c>
      <c r="BF310" s="1230" t="str">
        <f>IF(OR(T310="新加算Ⅰ",T310="新加算Ⅱ",T310="新加算Ⅲ",T310="新加算Ⅳ",T310="新加算Ⅴ（１）",T310="新加算Ⅴ（２）",T310="新加算Ⅴ（３）",T310="新加算ⅠⅤ（４）",T310="新加算Ⅴ（５）",T310="新加算Ⅴ（６）",T310="新加算Ⅴ（８）",T310="新加算Ⅴ（11）"),IF(OR(AN310="○",AN310="令和６年度中に満たす"),"入力済","未入力"),"")</f>
        <v/>
      </c>
      <c r="BG310" s="1230" t="str">
        <f>IF(OR(T310="新加算Ⅴ（７）",T310="新加算Ⅴ（９）",T310="新加算Ⅴ（10）",T310="新加算Ⅴ（12）",T310="新加算Ⅴ（13）",T310="新加算Ⅴ（14）"),IF(OR(AO310="○",AO310="令和６年度中に満たす"),"入力済","未入力"),"")</f>
        <v/>
      </c>
      <c r="BH310" s="1331" t="str">
        <f t="shared" ref="BH310" si="813">IF(OR(T310="新加算Ⅰ",T310="新加算Ⅱ",T310="新加算Ⅲ",T310="新加算Ⅴ（１）",T310="新加算Ⅴ（３）",T310="新加算Ⅴ（８）"),IF(OR(AP310="○",AP310="令和６年度中に満たす"),"入力済","未入力"),"")</f>
        <v/>
      </c>
      <c r="BI310" s="1333" t="str">
        <f t="shared" ref="BI310" si="814">IF(OR(T310="新加算Ⅰ",T310="新加算Ⅱ",T310="新加算Ⅴ（１）",T310="新加算Ⅴ（２）",T310="新加算Ⅴ（３）",T310="新加算Ⅴ（４）",T310="新加算Ⅴ（５）",T310="新加算Ⅴ（６）",T310="新加算Ⅴ（７）",T310="新加算Ⅴ（９）",T310="新加算Ⅴ（10）",T310="新加算Ⅴ（12）"),1,"")</f>
        <v/>
      </c>
      <c r="BJ310" s="1311" t="str">
        <f>IF(OR(T310="新加算Ⅰ",T310="新加算Ⅴ（１）",T310="新加算Ⅴ（２）",T310="新加算Ⅴ（５）",T310="新加算Ⅴ（７）",T310="新加算Ⅴ（10）"),IF(AR310="","未入力","入力済"),"")</f>
        <v/>
      </c>
      <c r="BK310" s="453" t="str">
        <f>G310</f>
        <v/>
      </c>
    </row>
    <row r="311" spans="1:63" ht="15" customHeight="1">
      <c r="A311" s="1275"/>
      <c r="B311" s="1243"/>
      <c r="C311" s="1244"/>
      <c r="D311" s="1244"/>
      <c r="E311" s="1244"/>
      <c r="F311" s="1245"/>
      <c r="G311" s="1260"/>
      <c r="H311" s="1260"/>
      <c r="I311" s="1260"/>
      <c r="J311" s="1423"/>
      <c r="K311" s="1260"/>
      <c r="L311" s="1284"/>
      <c r="M311" s="1379" t="str">
        <f>IF('別紙様式2-2（４・５月分）'!P237="","",'別紙様式2-2（４・５月分）'!P237)</f>
        <v/>
      </c>
      <c r="N311" s="1400"/>
      <c r="O311" s="1406"/>
      <c r="P311" s="1407"/>
      <c r="Q311" s="1408"/>
      <c r="R311" s="1410"/>
      <c r="S311" s="1412"/>
      <c r="T311" s="1414"/>
      <c r="U311" s="1416"/>
      <c r="V311" s="1418"/>
      <c r="W311" s="1356"/>
      <c r="X311" s="1358"/>
      <c r="Y311" s="1356"/>
      <c r="Z311" s="1358"/>
      <c r="AA311" s="1356"/>
      <c r="AB311" s="1358"/>
      <c r="AC311" s="1356"/>
      <c r="AD311" s="1358"/>
      <c r="AE311" s="1358"/>
      <c r="AF311" s="1358"/>
      <c r="AG311" s="1360"/>
      <c r="AH311" s="1362"/>
      <c r="AI311" s="1364"/>
      <c r="AJ311" s="1366"/>
      <c r="AK311" s="1350"/>
      <c r="AL311" s="1354"/>
      <c r="AM311" s="1340"/>
      <c r="AN311" s="1346"/>
      <c r="AO311" s="1342"/>
      <c r="AP311" s="1342"/>
      <c r="AQ311" s="1344"/>
      <c r="AR311" s="1324"/>
      <c r="AS311" s="1310" t="str">
        <f t="shared" ref="AS311" si="815">IF(AU310="","",IF(AF310&gt;10,"！令和６年度の新加算の「算定対象月」が10か月を超えています。標準的な「算定対象月」は令和６年６月から令和７年３月です。",IF(OR(AA310&lt;&gt;7,AC310&lt;&gt;3),"！算定期間の終わりが令和７年３月になっていません。区分変更を行う場合は、別紙様式2-4に記入してください。","")))</f>
        <v/>
      </c>
      <c r="AT311" s="557"/>
      <c r="AU311" s="1311"/>
      <c r="AV311" s="1312" t="str">
        <f>IF('別紙様式2-2（４・５月分）'!N237="","",'別紙様式2-2（４・５月分）'!N237)</f>
        <v/>
      </c>
      <c r="AW311" s="1313"/>
      <c r="AX311" s="1314"/>
      <c r="AY311" s="1230"/>
      <c r="AZ311" s="1230"/>
      <c r="BA311" s="1230"/>
      <c r="BB311" s="1230"/>
      <c r="BC311" s="1230"/>
      <c r="BD311" s="1230"/>
      <c r="BE311" s="1230"/>
      <c r="BF311" s="1230"/>
      <c r="BG311" s="1230"/>
      <c r="BH311" s="1332"/>
      <c r="BI311" s="1334"/>
      <c r="BJ311" s="1311"/>
      <c r="BK311" s="453" t="str">
        <f>G310</f>
        <v/>
      </c>
    </row>
    <row r="312" spans="1:63" ht="15" customHeight="1">
      <c r="A312" s="1303"/>
      <c r="B312" s="1243"/>
      <c r="C312" s="1244"/>
      <c r="D312" s="1244"/>
      <c r="E312" s="1244"/>
      <c r="F312" s="1245"/>
      <c r="G312" s="1260"/>
      <c r="H312" s="1260"/>
      <c r="I312" s="1260"/>
      <c r="J312" s="1423"/>
      <c r="K312" s="1260"/>
      <c r="L312" s="1284"/>
      <c r="M312" s="1380"/>
      <c r="N312" s="1401"/>
      <c r="O312" s="1381" t="s">
        <v>2025</v>
      </c>
      <c r="P312" s="1383" t="str">
        <f>IFERROR(VLOOKUP('別紙様式2-2（４・５月分）'!AQ236,【参考】数式用!$AR$5:$AT$22,3,FALSE),"")</f>
        <v/>
      </c>
      <c r="Q312" s="1385" t="s">
        <v>2036</v>
      </c>
      <c r="R312" s="1387" t="str">
        <f>IFERROR(VLOOKUP(K310,【参考】数式用!$A$5:$AB$37,MATCH(P312,【参考】数式用!$B$4:$AB$4,0)+1,0),"")</f>
        <v/>
      </c>
      <c r="S312" s="1389" t="s">
        <v>161</v>
      </c>
      <c r="T312" s="1391"/>
      <c r="U312" s="1393" t="str">
        <f>IFERROR(VLOOKUP(K310,【参考】数式用!$A$5:$AB$37,MATCH(T312,【参考】数式用!$B$4:$AB$4,0)+1,0),"")</f>
        <v/>
      </c>
      <c r="V312" s="1395" t="s">
        <v>15</v>
      </c>
      <c r="W312" s="1397">
        <v>7</v>
      </c>
      <c r="X312" s="1371" t="s">
        <v>10</v>
      </c>
      <c r="Y312" s="1397">
        <v>4</v>
      </c>
      <c r="Z312" s="1371" t="s">
        <v>38</v>
      </c>
      <c r="AA312" s="1397">
        <v>8</v>
      </c>
      <c r="AB312" s="1371" t="s">
        <v>10</v>
      </c>
      <c r="AC312" s="1397">
        <v>3</v>
      </c>
      <c r="AD312" s="1371" t="s">
        <v>13</v>
      </c>
      <c r="AE312" s="1371" t="s">
        <v>20</v>
      </c>
      <c r="AF312" s="1371">
        <f>IF(W312&gt;=1,(AA312*12+AC312)-(W312*12+Y312)+1,"")</f>
        <v>12</v>
      </c>
      <c r="AG312" s="1367" t="s">
        <v>33</v>
      </c>
      <c r="AH312" s="1373" t="str">
        <f t="shared" ref="AH312" si="816">IFERROR(ROUNDDOWN(ROUND(L310*U312,0),0)*AF312,"")</f>
        <v/>
      </c>
      <c r="AI312" s="1375" t="str">
        <f t="shared" ref="AI312" si="817">IFERROR(ROUNDDOWN(ROUND((L310*(U312-AW310)),0),0)*AF312,"")</f>
        <v/>
      </c>
      <c r="AJ312" s="1377">
        <f>IFERROR(IF(OR(M310="",M311="",M313=""),0,ROUNDDOWN(ROUNDDOWN(ROUND(L310*VLOOKUP(K310,【参考】数式用!$A$5:$AB$37,MATCH("新加算Ⅳ",【参考】数式用!$B$4:$AB$4,0)+1,0),0),0)*AF312*0.5,0)),"")</f>
        <v>0</v>
      </c>
      <c r="AK312" s="1347" t="str">
        <f t="shared" ref="AK312" si="818">IF(T312&lt;&gt;"","新規に適用","")</f>
        <v/>
      </c>
      <c r="AL312" s="1351">
        <f>IFERROR(IF(OR(M313="ベア加算",M313=""),0, IF(OR(T310="新加算Ⅰ",T310="新加算Ⅱ",T310="新加算Ⅲ",T310="新加算Ⅳ"),0,ROUNDDOWN(ROUND(L310*VLOOKUP(K310,【参考】数式用!$A$5:$I$37,MATCH("ベア加算",【参考】数式用!$B$4:$I$4,0)+1,0),0),0)*AF312)),"")</f>
        <v>0</v>
      </c>
      <c r="AM312" s="1321" t="str">
        <f>IF(AND(T312&lt;&gt;"",AM310=""),"新規に適用",IF(AND(T312&lt;&gt;"",AM310&lt;&gt;""),"継続で適用",""))</f>
        <v/>
      </c>
      <c r="AN312" s="1321" t="str">
        <f>IF(AND(T312&lt;&gt;"",AN310=""),"新規に適用",IF(AND(T312&lt;&gt;"",AN310&lt;&gt;""),"継続で適用",""))</f>
        <v/>
      </c>
      <c r="AO312" s="1369"/>
      <c r="AP312" s="1321" t="str">
        <f>IF(AND(T312&lt;&gt;"",AP310=""),"新規に適用",IF(AND(T312&lt;&gt;"",AP310&lt;&gt;""),"継続で適用",""))</f>
        <v/>
      </c>
      <c r="AQ312" s="1325" t="str">
        <f t="shared" si="774"/>
        <v/>
      </c>
      <c r="AR312" s="1321" t="str">
        <f>IF(AND(T312&lt;&gt;"",AR310=""),"新規に適用",IF(AND(T312&lt;&gt;"",AR310&lt;&gt;""),"継続で適用",""))</f>
        <v/>
      </c>
      <c r="AS312" s="1310"/>
      <c r="AT312" s="557"/>
      <c r="AU312" s="1311" t="str">
        <f>IF(K310&lt;&gt;"","V列に色付け","")</f>
        <v/>
      </c>
      <c r="AV312" s="1312"/>
      <c r="AW312" s="1313"/>
      <c r="AX312" s="87"/>
      <c r="AY312" s="87"/>
      <c r="AZ312" s="87"/>
      <c r="BA312" s="87"/>
      <c r="BB312" s="87"/>
      <c r="BC312" s="87"/>
      <c r="BD312" s="87"/>
      <c r="BE312" s="87"/>
      <c r="BF312" s="87"/>
      <c r="BG312" s="87"/>
      <c r="BH312" s="87"/>
      <c r="BI312" s="87"/>
      <c r="BJ312" s="87"/>
      <c r="BK312" s="453" t="str">
        <f>G310</f>
        <v/>
      </c>
    </row>
    <row r="313" spans="1:63" ht="30" customHeight="1" thickBot="1">
      <c r="A313" s="1276"/>
      <c r="B313" s="1419"/>
      <c r="C313" s="1420"/>
      <c r="D313" s="1420"/>
      <c r="E313" s="1420"/>
      <c r="F313" s="1421"/>
      <c r="G313" s="1261"/>
      <c r="H313" s="1261"/>
      <c r="I313" s="1261"/>
      <c r="J313" s="1424"/>
      <c r="K313" s="1261"/>
      <c r="L313" s="1285"/>
      <c r="M313" s="556" t="str">
        <f>IF('別紙様式2-2（４・５月分）'!P238="","",'別紙様式2-2（４・５月分）'!P238)</f>
        <v/>
      </c>
      <c r="N313" s="1402"/>
      <c r="O313" s="1382"/>
      <c r="P313" s="1384"/>
      <c r="Q313" s="1386"/>
      <c r="R313" s="1388"/>
      <c r="S313" s="1390"/>
      <c r="T313" s="1392"/>
      <c r="U313" s="1394"/>
      <c r="V313" s="1396"/>
      <c r="W313" s="1398"/>
      <c r="X313" s="1372"/>
      <c r="Y313" s="1398"/>
      <c r="Z313" s="1372"/>
      <c r="AA313" s="1398"/>
      <c r="AB313" s="1372"/>
      <c r="AC313" s="1398"/>
      <c r="AD313" s="1372"/>
      <c r="AE313" s="1372"/>
      <c r="AF313" s="1372"/>
      <c r="AG313" s="1368"/>
      <c r="AH313" s="1374"/>
      <c r="AI313" s="1376"/>
      <c r="AJ313" s="1378"/>
      <c r="AK313" s="1348"/>
      <c r="AL313" s="1352"/>
      <c r="AM313" s="1322"/>
      <c r="AN313" s="1322"/>
      <c r="AO313" s="1370"/>
      <c r="AP313" s="1322"/>
      <c r="AQ313" s="1326"/>
      <c r="AR313" s="1322"/>
      <c r="AS313" s="491" t="str">
        <f t="shared" ref="AS313" si="819">IF(AU310="","",IF(OR(T310="",AND(M313="ベア加算なし",OR(T310="新加算Ⅰ",T310="新加算Ⅱ",T310="新加算Ⅲ",T310="新加算Ⅳ"),AM310=""),AND(OR(T310="新加算Ⅰ",T310="新加算Ⅱ",T310="新加算Ⅲ",T310="新加算Ⅳ",T310="新加算Ⅴ（１）",T310="新加算Ⅴ（２）",T310="新加算Ⅴ（３）",T310="新加算Ⅴ（４）",T310="新加算Ⅴ（５）",T310="新加算Ⅴ（６）",T310="新加算Ⅴ（８）",T310="新加算Ⅴ（11）"),AN310=""),AND(OR(T310="新加算Ⅴ（７）",T310="新加算Ⅴ（９）",T310="新加算Ⅴ（10）",T310="新加算Ⅴ（12）",T310="新加算Ⅴ（13）",T310="新加算Ⅴ（14）"),AO310=""),AND(OR(T310="新加算Ⅰ",T310="新加算Ⅱ",T310="新加算Ⅲ",T310="新加算Ⅴ（１）",T310="新加算Ⅴ（３）",T310="新加算Ⅴ（８）"),AP310=""),AND(OR(T310="新加算Ⅰ",T310="新加算Ⅱ",T310="新加算Ⅴ（１）",T310="新加算Ⅴ（２）",T310="新加算Ⅴ（３）",T310="新加算Ⅴ（４）",T310="新加算Ⅴ（５）",T310="新加算Ⅴ（６）",T310="新加算Ⅴ（７）",T310="新加算Ⅴ（９）",T310="新加算Ⅴ（10）",T310="新加算Ⅴ（12）"),AQ310=""),AND(OR(T310="新加算Ⅰ",T310="新加算Ⅴ（１）",T310="新加算Ⅴ（２）",T310="新加算Ⅴ（５）",T310="新加算Ⅴ（７）",T310="新加算Ⅴ（10）"),AR310="")),"！記入が必要な欄（ピンク色のセル）に空欄があります。空欄を埋めてください。",""))</f>
        <v/>
      </c>
      <c r="AT313" s="557"/>
      <c r="AU313" s="1311"/>
      <c r="AV313" s="558" t="str">
        <f>IF('別紙様式2-2（４・５月分）'!N238="","",'別紙様式2-2（４・５月分）'!N238)</f>
        <v/>
      </c>
      <c r="AW313" s="1313"/>
      <c r="AX313" s="87"/>
      <c r="AY313" s="87"/>
      <c r="AZ313" s="87"/>
      <c r="BA313" s="87"/>
      <c r="BB313" s="87"/>
      <c r="BC313" s="87"/>
      <c r="BD313" s="87"/>
      <c r="BE313" s="87"/>
      <c r="BF313" s="87"/>
      <c r="BG313" s="87"/>
      <c r="BH313" s="87"/>
      <c r="BI313" s="87"/>
      <c r="BJ313" s="87"/>
      <c r="BK313" s="453" t="str">
        <f>G310</f>
        <v/>
      </c>
    </row>
    <row r="314" spans="1:63" ht="30" customHeight="1">
      <c r="A314" s="1301">
        <v>76</v>
      </c>
      <c r="B314" s="1243" t="str">
        <f>IF(基本情報入力シート!C129="","",基本情報入力シート!C129)</f>
        <v/>
      </c>
      <c r="C314" s="1244"/>
      <c r="D314" s="1244"/>
      <c r="E314" s="1244"/>
      <c r="F314" s="1245"/>
      <c r="G314" s="1260" t="str">
        <f>IF(基本情報入力シート!M129="","",基本情報入力シート!M129)</f>
        <v/>
      </c>
      <c r="H314" s="1260" t="str">
        <f>IF(基本情報入力シート!R129="","",基本情報入力シート!R129)</f>
        <v/>
      </c>
      <c r="I314" s="1260" t="str">
        <f>IF(基本情報入力シート!W129="","",基本情報入力シート!W129)</f>
        <v/>
      </c>
      <c r="J314" s="1423" t="str">
        <f>IF(基本情報入力シート!X129="","",基本情報入力シート!X129)</f>
        <v/>
      </c>
      <c r="K314" s="1260" t="str">
        <f>IF(基本情報入力シート!Y129="","",基本情報入力シート!Y129)</f>
        <v/>
      </c>
      <c r="L314" s="1284" t="str">
        <f>IF(基本情報入力シート!AB129="","",基本情報入力シート!AB129)</f>
        <v/>
      </c>
      <c r="M314" s="553" t="str">
        <f>IF('別紙様式2-2（４・５月分）'!P239="","",'別紙様式2-2（４・５月分）'!P239)</f>
        <v/>
      </c>
      <c r="N314" s="1399" t="str">
        <f>IF(SUM('別紙様式2-2（４・５月分）'!Q239:Q241)=0,"",SUM('別紙様式2-2（４・５月分）'!Q239:Q241))</f>
        <v/>
      </c>
      <c r="O314" s="1403" t="str">
        <f>IFERROR(VLOOKUP('別紙様式2-2（４・５月分）'!AQ239,【参考】数式用!$AR$5:$AS$22,2,FALSE),"")</f>
        <v/>
      </c>
      <c r="P314" s="1404"/>
      <c r="Q314" s="1405"/>
      <c r="R314" s="1409" t="str">
        <f>IFERROR(VLOOKUP(K314,【参考】数式用!$A$5:$AB$37,MATCH(O314,【参考】数式用!$B$4:$AB$4,0)+1,0),"")</f>
        <v/>
      </c>
      <c r="S314" s="1411" t="s">
        <v>2021</v>
      </c>
      <c r="T314" s="1413"/>
      <c r="U314" s="1415" t="str">
        <f>IFERROR(VLOOKUP(K314,【参考】数式用!$A$5:$AB$37,MATCH(T314,【参考】数式用!$B$4:$AB$4,0)+1,0),"")</f>
        <v/>
      </c>
      <c r="V314" s="1417" t="s">
        <v>15</v>
      </c>
      <c r="W314" s="1355">
        <v>6</v>
      </c>
      <c r="X314" s="1357" t="s">
        <v>10</v>
      </c>
      <c r="Y314" s="1355">
        <v>6</v>
      </c>
      <c r="Z314" s="1357" t="s">
        <v>38</v>
      </c>
      <c r="AA314" s="1355">
        <v>7</v>
      </c>
      <c r="AB314" s="1357" t="s">
        <v>10</v>
      </c>
      <c r="AC314" s="1355">
        <v>3</v>
      </c>
      <c r="AD314" s="1357" t="s">
        <v>13</v>
      </c>
      <c r="AE314" s="1357" t="s">
        <v>20</v>
      </c>
      <c r="AF314" s="1357">
        <f>IF(W314&gt;=1,(AA314*12+AC314)-(W314*12+Y314)+1,"")</f>
        <v>10</v>
      </c>
      <c r="AG314" s="1359" t="s">
        <v>33</v>
      </c>
      <c r="AH314" s="1361" t="str">
        <f t="shared" ref="AH314" si="820">IFERROR(ROUNDDOWN(ROUND(L314*U314,0),0)*AF314,"")</f>
        <v/>
      </c>
      <c r="AI314" s="1363" t="str">
        <f t="shared" ref="AI314" si="821">IFERROR(ROUNDDOWN(ROUND((L314*(U314-AW314)),0),0)*AF314,"")</f>
        <v/>
      </c>
      <c r="AJ314" s="1365">
        <f>IFERROR(IF(OR(M314="",M315="",M317=""),0,ROUNDDOWN(ROUNDDOWN(ROUND(L314*VLOOKUP(K314,【参考】数式用!$A$5:$AB$37,MATCH("新加算Ⅳ",【参考】数式用!$B$4:$AB$4,0)+1,0),0),0)*AF314*0.5,0)),"")</f>
        <v>0</v>
      </c>
      <c r="AK314" s="1349"/>
      <c r="AL314" s="1353">
        <f>IFERROR(IF(OR(M317="ベア加算",M317=""),0, IF(OR(T314="新加算Ⅰ",T314="新加算Ⅱ",T314="新加算Ⅲ",T314="新加算Ⅳ"),ROUNDDOWN(ROUND(L314*VLOOKUP(K314,【参考】数式用!$A$5:$I$37,MATCH("ベア加算",【参考】数式用!$B$4:$I$4,0)+1,0),0),0)*AF314,0)),"")</f>
        <v>0</v>
      </c>
      <c r="AM314" s="1339"/>
      <c r="AN314" s="1345"/>
      <c r="AO314" s="1341"/>
      <c r="AP314" s="1341"/>
      <c r="AQ314" s="1343"/>
      <c r="AR314" s="1323"/>
      <c r="AS314" s="466" t="str">
        <f t="shared" ref="AS314" si="822">IF(AU314="","",IF(U314&lt;N314,"！加算の要件上は問題ありませんが、令和６年４・５月と比較して令和６年６月に加算率が下がる計画になっています。",""))</f>
        <v/>
      </c>
      <c r="AT314" s="557"/>
      <c r="AU314" s="1311" t="str">
        <f>IF(K314&lt;&gt;"","V列に色付け","")</f>
        <v/>
      </c>
      <c r="AV314" s="558" t="str">
        <f>IF('別紙様式2-2（４・５月分）'!N239="","",'別紙様式2-2（４・５月分）'!N239)</f>
        <v/>
      </c>
      <c r="AW314" s="1313" t="str">
        <f>IF(SUM('別紙様式2-2（４・５月分）'!O239:O241)=0,"",SUM('別紙様式2-2（４・５月分）'!O239:O241))</f>
        <v/>
      </c>
      <c r="AX314" s="1314" t="str">
        <f>IFERROR(VLOOKUP(K314,【参考】数式用!$AH$2:$AI$34,2,FALSE),"")</f>
        <v/>
      </c>
      <c r="AY314" s="1230" t="s">
        <v>1959</v>
      </c>
      <c r="AZ314" s="1230" t="s">
        <v>1960</v>
      </c>
      <c r="BA314" s="1230" t="s">
        <v>1961</v>
      </c>
      <c r="BB314" s="1230" t="s">
        <v>1962</v>
      </c>
      <c r="BC314" s="1230" t="str">
        <f>IF(AND(O314&lt;&gt;"新加算Ⅰ",O314&lt;&gt;"新加算Ⅱ",O314&lt;&gt;"新加算Ⅲ",O314&lt;&gt;"新加算Ⅳ"),O314,IF(P316&lt;&gt;"",P316,""))</f>
        <v/>
      </c>
      <c r="BD314" s="1230"/>
      <c r="BE314" s="1230" t="str">
        <f t="shared" ref="BE314" si="823">IF(AL314&lt;&gt;0,IF(AM314="○","入力済","未入力"),"")</f>
        <v/>
      </c>
      <c r="BF314" s="1230" t="str">
        <f>IF(OR(T314="新加算Ⅰ",T314="新加算Ⅱ",T314="新加算Ⅲ",T314="新加算Ⅳ",T314="新加算Ⅴ（１）",T314="新加算Ⅴ（２）",T314="新加算Ⅴ（３）",T314="新加算ⅠⅤ（４）",T314="新加算Ⅴ（５）",T314="新加算Ⅴ（６）",T314="新加算Ⅴ（８）",T314="新加算Ⅴ（11）"),IF(OR(AN314="○",AN314="令和６年度中に満たす"),"入力済","未入力"),"")</f>
        <v/>
      </c>
      <c r="BG314" s="1230" t="str">
        <f>IF(OR(T314="新加算Ⅴ（７）",T314="新加算Ⅴ（９）",T314="新加算Ⅴ（10）",T314="新加算Ⅴ（12）",T314="新加算Ⅴ（13）",T314="新加算Ⅴ（14）"),IF(OR(AO314="○",AO314="令和６年度中に満たす"),"入力済","未入力"),"")</f>
        <v/>
      </c>
      <c r="BH314" s="1331" t="str">
        <f t="shared" ref="BH314" si="824">IF(OR(T314="新加算Ⅰ",T314="新加算Ⅱ",T314="新加算Ⅲ",T314="新加算Ⅴ（１）",T314="新加算Ⅴ（３）",T314="新加算Ⅴ（８）"),IF(OR(AP314="○",AP314="令和６年度中に満たす"),"入力済","未入力"),"")</f>
        <v/>
      </c>
      <c r="BI314" s="1333" t="str">
        <f t="shared" ref="BI314" si="825">IF(OR(T314="新加算Ⅰ",T314="新加算Ⅱ",T314="新加算Ⅴ（１）",T314="新加算Ⅴ（２）",T314="新加算Ⅴ（３）",T314="新加算Ⅴ（４）",T314="新加算Ⅴ（５）",T314="新加算Ⅴ（６）",T314="新加算Ⅴ（７）",T314="新加算Ⅴ（９）",T314="新加算Ⅴ（10）",T314="新加算Ⅴ（12）"),1,"")</f>
        <v/>
      </c>
      <c r="BJ314" s="1311" t="str">
        <f>IF(OR(T314="新加算Ⅰ",T314="新加算Ⅴ（１）",T314="新加算Ⅴ（２）",T314="新加算Ⅴ（５）",T314="新加算Ⅴ（７）",T314="新加算Ⅴ（10）"),IF(AR314="","未入力","入力済"),"")</f>
        <v/>
      </c>
      <c r="BK314" s="453" t="str">
        <f>G314</f>
        <v/>
      </c>
    </row>
    <row r="315" spans="1:63" ht="15" customHeight="1">
      <c r="A315" s="1275"/>
      <c r="B315" s="1243"/>
      <c r="C315" s="1244"/>
      <c r="D315" s="1244"/>
      <c r="E315" s="1244"/>
      <c r="F315" s="1245"/>
      <c r="G315" s="1260"/>
      <c r="H315" s="1260"/>
      <c r="I315" s="1260"/>
      <c r="J315" s="1423"/>
      <c r="K315" s="1260"/>
      <c r="L315" s="1284"/>
      <c r="M315" s="1379" t="str">
        <f>IF('別紙様式2-2（４・５月分）'!P240="","",'別紙様式2-2（４・５月分）'!P240)</f>
        <v/>
      </c>
      <c r="N315" s="1400"/>
      <c r="O315" s="1406"/>
      <c r="P315" s="1407"/>
      <c r="Q315" s="1408"/>
      <c r="R315" s="1410"/>
      <c r="S315" s="1412"/>
      <c r="T315" s="1414"/>
      <c r="U315" s="1416"/>
      <c r="V315" s="1418"/>
      <c r="W315" s="1356"/>
      <c r="X315" s="1358"/>
      <c r="Y315" s="1356"/>
      <c r="Z315" s="1358"/>
      <c r="AA315" s="1356"/>
      <c r="AB315" s="1358"/>
      <c r="AC315" s="1356"/>
      <c r="AD315" s="1358"/>
      <c r="AE315" s="1358"/>
      <c r="AF315" s="1358"/>
      <c r="AG315" s="1360"/>
      <c r="AH315" s="1362"/>
      <c r="AI315" s="1364"/>
      <c r="AJ315" s="1366"/>
      <c r="AK315" s="1350"/>
      <c r="AL315" s="1354"/>
      <c r="AM315" s="1340"/>
      <c r="AN315" s="1346"/>
      <c r="AO315" s="1342"/>
      <c r="AP315" s="1342"/>
      <c r="AQ315" s="1344"/>
      <c r="AR315" s="1324"/>
      <c r="AS315" s="1310" t="str">
        <f t="shared" ref="AS315" si="826">IF(AU314="","",IF(AF314&gt;10,"！令和６年度の新加算の「算定対象月」が10か月を超えています。標準的な「算定対象月」は令和６年６月から令和７年３月です。",IF(OR(AA314&lt;&gt;7,AC314&lt;&gt;3),"！算定期間の終わりが令和７年３月になっていません。区分変更を行う場合は、別紙様式2-4に記入してください。","")))</f>
        <v/>
      </c>
      <c r="AT315" s="557"/>
      <c r="AU315" s="1311"/>
      <c r="AV315" s="1312" t="str">
        <f>IF('別紙様式2-2（４・５月分）'!N240="","",'別紙様式2-2（４・５月分）'!N240)</f>
        <v/>
      </c>
      <c r="AW315" s="1313"/>
      <c r="AX315" s="1314"/>
      <c r="AY315" s="1230"/>
      <c r="AZ315" s="1230"/>
      <c r="BA315" s="1230"/>
      <c r="BB315" s="1230"/>
      <c r="BC315" s="1230"/>
      <c r="BD315" s="1230"/>
      <c r="BE315" s="1230"/>
      <c r="BF315" s="1230"/>
      <c r="BG315" s="1230"/>
      <c r="BH315" s="1332"/>
      <c r="BI315" s="1334"/>
      <c r="BJ315" s="1311"/>
      <c r="BK315" s="453" t="str">
        <f>G314</f>
        <v/>
      </c>
    </row>
    <row r="316" spans="1:63" ht="15" customHeight="1">
      <c r="A316" s="1303"/>
      <c r="B316" s="1243"/>
      <c r="C316" s="1244"/>
      <c r="D316" s="1244"/>
      <c r="E316" s="1244"/>
      <c r="F316" s="1245"/>
      <c r="G316" s="1260"/>
      <c r="H316" s="1260"/>
      <c r="I316" s="1260"/>
      <c r="J316" s="1423"/>
      <c r="K316" s="1260"/>
      <c r="L316" s="1284"/>
      <c r="M316" s="1380"/>
      <c r="N316" s="1401"/>
      <c r="O316" s="1381" t="s">
        <v>2025</v>
      </c>
      <c r="P316" s="1383" t="str">
        <f>IFERROR(VLOOKUP('別紙様式2-2（４・５月分）'!AQ239,【参考】数式用!$AR$5:$AT$22,3,FALSE),"")</f>
        <v/>
      </c>
      <c r="Q316" s="1385" t="s">
        <v>2036</v>
      </c>
      <c r="R316" s="1387" t="str">
        <f>IFERROR(VLOOKUP(K314,【参考】数式用!$A$5:$AB$37,MATCH(P316,【参考】数式用!$B$4:$AB$4,0)+1,0),"")</f>
        <v/>
      </c>
      <c r="S316" s="1389" t="s">
        <v>161</v>
      </c>
      <c r="T316" s="1391"/>
      <c r="U316" s="1393" t="str">
        <f>IFERROR(VLOOKUP(K314,【参考】数式用!$A$5:$AB$37,MATCH(T316,【参考】数式用!$B$4:$AB$4,0)+1,0),"")</f>
        <v/>
      </c>
      <c r="V316" s="1395" t="s">
        <v>15</v>
      </c>
      <c r="W316" s="1397">
        <v>7</v>
      </c>
      <c r="X316" s="1371" t="s">
        <v>10</v>
      </c>
      <c r="Y316" s="1397">
        <v>4</v>
      </c>
      <c r="Z316" s="1371" t="s">
        <v>38</v>
      </c>
      <c r="AA316" s="1397">
        <v>8</v>
      </c>
      <c r="AB316" s="1371" t="s">
        <v>10</v>
      </c>
      <c r="AC316" s="1397">
        <v>3</v>
      </c>
      <c r="AD316" s="1371" t="s">
        <v>13</v>
      </c>
      <c r="AE316" s="1371" t="s">
        <v>20</v>
      </c>
      <c r="AF316" s="1371">
        <f>IF(W316&gt;=1,(AA316*12+AC316)-(W316*12+Y316)+1,"")</f>
        <v>12</v>
      </c>
      <c r="AG316" s="1367" t="s">
        <v>33</v>
      </c>
      <c r="AH316" s="1373" t="str">
        <f t="shared" ref="AH316" si="827">IFERROR(ROUNDDOWN(ROUND(L314*U316,0),0)*AF316,"")</f>
        <v/>
      </c>
      <c r="AI316" s="1375" t="str">
        <f t="shared" ref="AI316" si="828">IFERROR(ROUNDDOWN(ROUND((L314*(U316-AW314)),0),0)*AF316,"")</f>
        <v/>
      </c>
      <c r="AJ316" s="1377">
        <f>IFERROR(IF(OR(M314="",M315="",M317=""),0,ROUNDDOWN(ROUNDDOWN(ROUND(L314*VLOOKUP(K314,【参考】数式用!$A$5:$AB$37,MATCH("新加算Ⅳ",【参考】数式用!$B$4:$AB$4,0)+1,0),0),0)*AF316*0.5,0)),"")</f>
        <v>0</v>
      </c>
      <c r="AK316" s="1347" t="str">
        <f t="shared" ref="AK316" si="829">IF(T316&lt;&gt;"","新規に適用","")</f>
        <v/>
      </c>
      <c r="AL316" s="1351">
        <f>IFERROR(IF(OR(M317="ベア加算",M317=""),0, IF(OR(T314="新加算Ⅰ",T314="新加算Ⅱ",T314="新加算Ⅲ",T314="新加算Ⅳ"),0,ROUNDDOWN(ROUND(L314*VLOOKUP(K314,【参考】数式用!$A$5:$I$37,MATCH("ベア加算",【参考】数式用!$B$4:$I$4,0)+1,0),0),0)*AF316)),"")</f>
        <v>0</v>
      </c>
      <c r="AM316" s="1321" t="str">
        <f>IF(AND(T316&lt;&gt;"",AM314=""),"新規に適用",IF(AND(T316&lt;&gt;"",AM314&lt;&gt;""),"継続で適用",""))</f>
        <v/>
      </c>
      <c r="AN316" s="1321" t="str">
        <f>IF(AND(T316&lt;&gt;"",AN314=""),"新規に適用",IF(AND(T316&lt;&gt;"",AN314&lt;&gt;""),"継続で適用",""))</f>
        <v/>
      </c>
      <c r="AO316" s="1369"/>
      <c r="AP316" s="1321" t="str">
        <f>IF(AND(T316&lt;&gt;"",AP314=""),"新規に適用",IF(AND(T316&lt;&gt;"",AP314&lt;&gt;""),"継続で適用",""))</f>
        <v/>
      </c>
      <c r="AQ316" s="1325" t="str">
        <f t="shared" si="774"/>
        <v/>
      </c>
      <c r="AR316" s="1321" t="str">
        <f>IF(AND(T316&lt;&gt;"",AR314=""),"新規に適用",IF(AND(T316&lt;&gt;"",AR314&lt;&gt;""),"継続で適用",""))</f>
        <v/>
      </c>
      <c r="AS316" s="1310"/>
      <c r="AT316" s="557"/>
      <c r="AU316" s="1311" t="str">
        <f>IF(K314&lt;&gt;"","V列に色付け","")</f>
        <v/>
      </c>
      <c r="AV316" s="1312"/>
      <c r="AW316" s="1313"/>
      <c r="AX316" s="87"/>
      <c r="AY316" s="87"/>
      <c r="AZ316" s="87"/>
      <c r="BA316" s="87"/>
      <c r="BB316" s="87"/>
      <c r="BC316" s="87"/>
      <c r="BD316" s="87"/>
      <c r="BE316" s="87"/>
      <c r="BF316" s="87"/>
      <c r="BG316" s="87"/>
      <c r="BH316" s="87"/>
      <c r="BI316" s="87"/>
      <c r="BJ316" s="87"/>
      <c r="BK316" s="453" t="str">
        <f>G314</f>
        <v/>
      </c>
    </row>
    <row r="317" spans="1:63" ht="30" customHeight="1" thickBot="1">
      <c r="A317" s="1276"/>
      <c r="B317" s="1419"/>
      <c r="C317" s="1420"/>
      <c r="D317" s="1420"/>
      <c r="E317" s="1420"/>
      <c r="F317" s="1421"/>
      <c r="G317" s="1261"/>
      <c r="H317" s="1261"/>
      <c r="I317" s="1261"/>
      <c r="J317" s="1424"/>
      <c r="K317" s="1261"/>
      <c r="L317" s="1285"/>
      <c r="M317" s="556" t="str">
        <f>IF('別紙様式2-2（４・５月分）'!P241="","",'別紙様式2-2（４・５月分）'!P241)</f>
        <v/>
      </c>
      <c r="N317" s="1402"/>
      <c r="O317" s="1382"/>
      <c r="P317" s="1384"/>
      <c r="Q317" s="1386"/>
      <c r="R317" s="1388"/>
      <c r="S317" s="1390"/>
      <c r="T317" s="1392"/>
      <c r="U317" s="1394"/>
      <c r="V317" s="1396"/>
      <c r="W317" s="1398"/>
      <c r="X317" s="1372"/>
      <c r="Y317" s="1398"/>
      <c r="Z317" s="1372"/>
      <c r="AA317" s="1398"/>
      <c r="AB317" s="1372"/>
      <c r="AC317" s="1398"/>
      <c r="AD317" s="1372"/>
      <c r="AE317" s="1372"/>
      <c r="AF317" s="1372"/>
      <c r="AG317" s="1368"/>
      <c r="AH317" s="1374"/>
      <c r="AI317" s="1376"/>
      <c r="AJ317" s="1378"/>
      <c r="AK317" s="1348"/>
      <c r="AL317" s="1352"/>
      <c r="AM317" s="1322"/>
      <c r="AN317" s="1322"/>
      <c r="AO317" s="1370"/>
      <c r="AP317" s="1322"/>
      <c r="AQ317" s="1326"/>
      <c r="AR317" s="1322"/>
      <c r="AS317" s="491" t="str">
        <f t="shared" ref="AS317" si="830">IF(AU314="","",IF(OR(T314="",AND(M317="ベア加算なし",OR(T314="新加算Ⅰ",T314="新加算Ⅱ",T314="新加算Ⅲ",T314="新加算Ⅳ"),AM314=""),AND(OR(T314="新加算Ⅰ",T314="新加算Ⅱ",T314="新加算Ⅲ",T314="新加算Ⅳ",T314="新加算Ⅴ（１）",T314="新加算Ⅴ（２）",T314="新加算Ⅴ（３）",T314="新加算Ⅴ（４）",T314="新加算Ⅴ（５）",T314="新加算Ⅴ（６）",T314="新加算Ⅴ（８）",T314="新加算Ⅴ（11）"),AN314=""),AND(OR(T314="新加算Ⅴ（７）",T314="新加算Ⅴ（９）",T314="新加算Ⅴ（10）",T314="新加算Ⅴ（12）",T314="新加算Ⅴ（13）",T314="新加算Ⅴ（14）"),AO314=""),AND(OR(T314="新加算Ⅰ",T314="新加算Ⅱ",T314="新加算Ⅲ",T314="新加算Ⅴ（１）",T314="新加算Ⅴ（３）",T314="新加算Ⅴ（８）"),AP314=""),AND(OR(T314="新加算Ⅰ",T314="新加算Ⅱ",T314="新加算Ⅴ（１）",T314="新加算Ⅴ（２）",T314="新加算Ⅴ（３）",T314="新加算Ⅴ（４）",T314="新加算Ⅴ（５）",T314="新加算Ⅴ（６）",T314="新加算Ⅴ（７）",T314="新加算Ⅴ（９）",T314="新加算Ⅴ（10）",T314="新加算Ⅴ（12）"),AQ314=""),AND(OR(T314="新加算Ⅰ",T314="新加算Ⅴ（１）",T314="新加算Ⅴ（２）",T314="新加算Ⅴ（５）",T314="新加算Ⅴ（７）",T314="新加算Ⅴ（10）"),AR314="")),"！記入が必要な欄（ピンク色のセル）に空欄があります。空欄を埋めてください。",""))</f>
        <v/>
      </c>
      <c r="AT317" s="557"/>
      <c r="AU317" s="1311"/>
      <c r="AV317" s="558" t="str">
        <f>IF('別紙様式2-2（４・５月分）'!N241="","",'別紙様式2-2（４・５月分）'!N241)</f>
        <v/>
      </c>
      <c r="AW317" s="1313"/>
      <c r="AX317" s="87"/>
      <c r="AY317" s="87"/>
      <c r="AZ317" s="87"/>
      <c r="BA317" s="87"/>
      <c r="BB317" s="87"/>
      <c r="BC317" s="87"/>
      <c r="BD317" s="87"/>
      <c r="BE317" s="87"/>
      <c r="BF317" s="87"/>
      <c r="BG317" s="87"/>
      <c r="BH317" s="87"/>
      <c r="BI317" s="87"/>
      <c r="BJ317" s="87"/>
      <c r="BK317" s="453" t="str">
        <f>G314</f>
        <v/>
      </c>
    </row>
    <row r="318" spans="1:63" ht="30" customHeight="1">
      <c r="A318" s="1274">
        <v>77</v>
      </c>
      <c r="B318" s="1240" t="str">
        <f>IF(基本情報入力シート!C130="","",基本情報入力シート!C130)</f>
        <v/>
      </c>
      <c r="C318" s="1241"/>
      <c r="D318" s="1241"/>
      <c r="E318" s="1241"/>
      <c r="F318" s="1242"/>
      <c r="G318" s="1259" t="str">
        <f>IF(基本情報入力シート!M130="","",基本情報入力シート!M130)</f>
        <v/>
      </c>
      <c r="H318" s="1259" t="str">
        <f>IF(基本情報入力シート!R130="","",基本情報入力シート!R130)</f>
        <v/>
      </c>
      <c r="I318" s="1259" t="str">
        <f>IF(基本情報入力シート!W130="","",基本情報入力シート!W130)</f>
        <v/>
      </c>
      <c r="J318" s="1422" t="str">
        <f>IF(基本情報入力シート!X130="","",基本情報入力シート!X130)</f>
        <v/>
      </c>
      <c r="K318" s="1259" t="str">
        <f>IF(基本情報入力シート!Y130="","",基本情報入力シート!Y130)</f>
        <v/>
      </c>
      <c r="L318" s="1283" t="str">
        <f>IF(基本情報入力シート!AB130="","",基本情報入力シート!AB130)</f>
        <v/>
      </c>
      <c r="M318" s="553" t="str">
        <f>IF('別紙様式2-2（４・５月分）'!P242="","",'別紙様式2-2（４・５月分）'!P242)</f>
        <v/>
      </c>
      <c r="N318" s="1399" t="str">
        <f>IF(SUM('別紙様式2-2（４・５月分）'!Q242:Q244)=0,"",SUM('別紙様式2-2（４・５月分）'!Q242:Q244))</f>
        <v/>
      </c>
      <c r="O318" s="1403" t="str">
        <f>IFERROR(VLOOKUP('別紙様式2-2（４・５月分）'!AQ242,【参考】数式用!$AR$5:$AS$22,2,FALSE),"")</f>
        <v/>
      </c>
      <c r="P318" s="1404"/>
      <c r="Q318" s="1405"/>
      <c r="R318" s="1409" t="str">
        <f>IFERROR(VLOOKUP(K318,【参考】数式用!$A$5:$AB$37,MATCH(O318,【参考】数式用!$B$4:$AB$4,0)+1,0),"")</f>
        <v/>
      </c>
      <c r="S318" s="1411" t="s">
        <v>2021</v>
      </c>
      <c r="T318" s="1413"/>
      <c r="U318" s="1415" t="str">
        <f>IFERROR(VLOOKUP(K318,【参考】数式用!$A$5:$AB$37,MATCH(T318,【参考】数式用!$B$4:$AB$4,0)+1,0),"")</f>
        <v/>
      </c>
      <c r="V318" s="1417" t="s">
        <v>15</v>
      </c>
      <c r="W318" s="1355">
        <v>6</v>
      </c>
      <c r="X318" s="1357" t="s">
        <v>10</v>
      </c>
      <c r="Y318" s="1355">
        <v>6</v>
      </c>
      <c r="Z318" s="1357" t="s">
        <v>38</v>
      </c>
      <c r="AA318" s="1355">
        <v>7</v>
      </c>
      <c r="AB318" s="1357" t="s">
        <v>10</v>
      </c>
      <c r="AC318" s="1355">
        <v>3</v>
      </c>
      <c r="AD318" s="1357" t="s">
        <v>13</v>
      </c>
      <c r="AE318" s="1357" t="s">
        <v>20</v>
      </c>
      <c r="AF318" s="1357">
        <f>IF(W318&gt;=1,(AA318*12+AC318)-(W318*12+Y318)+1,"")</f>
        <v>10</v>
      </c>
      <c r="AG318" s="1359" t="s">
        <v>33</v>
      </c>
      <c r="AH318" s="1361" t="str">
        <f t="shared" ref="AH318" si="831">IFERROR(ROUNDDOWN(ROUND(L318*U318,0),0)*AF318,"")</f>
        <v/>
      </c>
      <c r="AI318" s="1363" t="str">
        <f t="shared" ref="AI318" si="832">IFERROR(ROUNDDOWN(ROUND((L318*(U318-AW318)),0),0)*AF318,"")</f>
        <v/>
      </c>
      <c r="AJ318" s="1365">
        <f>IFERROR(IF(OR(M318="",M319="",M321=""),0,ROUNDDOWN(ROUNDDOWN(ROUND(L318*VLOOKUP(K318,【参考】数式用!$A$5:$AB$37,MATCH("新加算Ⅳ",【参考】数式用!$B$4:$AB$4,0)+1,0),0),0)*AF318*0.5,0)),"")</f>
        <v>0</v>
      </c>
      <c r="AK318" s="1349"/>
      <c r="AL318" s="1353">
        <f>IFERROR(IF(OR(M321="ベア加算",M321=""),0, IF(OR(T318="新加算Ⅰ",T318="新加算Ⅱ",T318="新加算Ⅲ",T318="新加算Ⅳ"),ROUNDDOWN(ROUND(L318*VLOOKUP(K318,【参考】数式用!$A$5:$I$37,MATCH("ベア加算",【参考】数式用!$B$4:$I$4,0)+1,0),0),0)*AF318,0)),"")</f>
        <v>0</v>
      </c>
      <c r="AM318" s="1339"/>
      <c r="AN318" s="1345"/>
      <c r="AO318" s="1341"/>
      <c r="AP318" s="1341"/>
      <c r="AQ318" s="1343"/>
      <c r="AR318" s="1323"/>
      <c r="AS318" s="466" t="str">
        <f t="shared" ref="AS318" si="833">IF(AU318="","",IF(U318&lt;N318,"！加算の要件上は問題ありませんが、令和６年４・５月と比較して令和６年６月に加算率が下がる計画になっています。",""))</f>
        <v/>
      </c>
      <c r="AT318" s="557"/>
      <c r="AU318" s="1311" t="str">
        <f>IF(K318&lt;&gt;"","V列に色付け","")</f>
        <v/>
      </c>
      <c r="AV318" s="558" t="str">
        <f>IF('別紙様式2-2（４・５月分）'!N242="","",'別紙様式2-2（４・５月分）'!N242)</f>
        <v/>
      </c>
      <c r="AW318" s="1313" t="str">
        <f>IF(SUM('別紙様式2-2（４・５月分）'!O242:O244)=0,"",SUM('別紙様式2-2（４・５月分）'!O242:O244))</f>
        <v/>
      </c>
      <c r="AX318" s="1314" t="str">
        <f>IFERROR(VLOOKUP(K318,【参考】数式用!$AH$2:$AI$34,2,FALSE),"")</f>
        <v/>
      </c>
      <c r="AY318" s="1230" t="s">
        <v>1959</v>
      </c>
      <c r="AZ318" s="1230" t="s">
        <v>1960</v>
      </c>
      <c r="BA318" s="1230" t="s">
        <v>1961</v>
      </c>
      <c r="BB318" s="1230" t="s">
        <v>1962</v>
      </c>
      <c r="BC318" s="1230" t="str">
        <f>IF(AND(O318&lt;&gt;"新加算Ⅰ",O318&lt;&gt;"新加算Ⅱ",O318&lt;&gt;"新加算Ⅲ",O318&lt;&gt;"新加算Ⅳ"),O318,IF(P320&lt;&gt;"",P320,""))</f>
        <v/>
      </c>
      <c r="BD318" s="1230"/>
      <c r="BE318" s="1230" t="str">
        <f t="shared" ref="BE318" si="834">IF(AL318&lt;&gt;0,IF(AM318="○","入力済","未入力"),"")</f>
        <v/>
      </c>
      <c r="BF318" s="1230" t="str">
        <f>IF(OR(T318="新加算Ⅰ",T318="新加算Ⅱ",T318="新加算Ⅲ",T318="新加算Ⅳ",T318="新加算Ⅴ（１）",T318="新加算Ⅴ（２）",T318="新加算Ⅴ（３）",T318="新加算ⅠⅤ（４）",T318="新加算Ⅴ（５）",T318="新加算Ⅴ（６）",T318="新加算Ⅴ（８）",T318="新加算Ⅴ（11）"),IF(OR(AN318="○",AN318="令和６年度中に満たす"),"入力済","未入力"),"")</f>
        <v/>
      </c>
      <c r="BG318" s="1230" t="str">
        <f>IF(OR(T318="新加算Ⅴ（７）",T318="新加算Ⅴ（９）",T318="新加算Ⅴ（10）",T318="新加算Ⅴ（12）",T318="新加算Ⅴ（13）",T318="新加算Ⅴ（14）"),IF(OR(AO318="○",AO318="令和６年度中に満たす"),"入力済","未入力"),"")</f>
        <v/>
      </c>
      <c r="BH318" s="1331" t="str">
        <f t="shared" ref="BH318" si="835">IF(OR(T318="新加算Ⅰ",T318="新加算Ⅱ",T318="新加算Ⅲ",T318="新加算Ⅴ（１）",T318="新加算Ⅴ（３）",T318="新加算Ⅴ（８）"),IF(OR(AP318="○",AP318="令和６年度中に満たす"),"入力済","未入力"),"")</f>
        <v/>
      </c>
      <c r="BI318" s="1333" t="str">
        <f t="shared" ref="BI318" si="836">IF(OR(T318="新加算Ⅰ",T318="新加算Ⅱ",T318="新加算Ⅴ（１）",T318="新加算Ⅴ（２）",T318="新加算Ⅴ（３）",T318="新加算Ⅴ（４）",T318="新加算Ⅴ（５）",T318="新加算Ⅴ（６）",T318="新加算Ⅴ（７）",T318="新加算Ⅴ（９）",T318="新加算Ⅴ（10）",T318="新加算Ⅴ（12）"),1,"")</f>
        <v/>
      </c>
      <c r="BJ318" s="1311" t="str">
        <f>IF(OR(T318="新加算Ⅰ",T318="新加算Ⅴ（１）",T318="新加算Ⅴ（２）",T318="新加算Ⅴ（５）",T318="新加算Ⅴ（７）",T318="新加算Ⅴ（10）"),IF(AR318="","未入力","入力済"),"")</f>
        <v/>
      </c>
      <c r="BK318" s="453" t="str">
        <f>G318</f>
        <v/>
      </c>
    </row>
    <row r="319" spans="1:63" ht="15" customHeight="1">
      <c r="A319" s="1275"/>
      <c r="B319" s="1243"/>
      <c r="C319" s="1244"/>
      <c r="D319" s="1244"/>
      <c r="E319" s="1244"/>
      <c r="F319" s="1245"/>
      <c r="G319" s="1260"/>
      <c r="H319" s="1260"/>
      <c r="I319" s="1260"/>
      <c r="J319" s="1423"/>
      <c r="K319" s="1260"/>
      <c r="L319" s="1284"/>
      <c r="M319" s="1379" t="str">
        <f>IF('別紙様式2-2（４・５月分）'!P243="","",'別紙様式2-2（４・５月分）'!P243)</f>
        <v/>
      </c>
      <c r="N319" s="1400"/>
      <c r="O319" s="1406"/>
      <c r="P319" s="1407"/>
      <c r="Q319" s="1408"/>
      <c r="R319" s="1410"/>
      <c r="S319" s="1412"/>
      <c r="T319" s="1414"/>
      <c r="U319" s="1416"/>
      <c r="V319" s="1418"/>
      <c r="W319" s="1356"/>
      <c r="X319" s="1358"/>
      <c r="Y319" s="1356"/>
      <c r="Z319" s="1358"/>
      <c r="AA319" s="1356"/>
      <c r="AB319" s="1358"/>
      <c r="AC319" s="1356"/>
      <c r="AD319" s="1358"/>
      <c r="AE319" s="1358"/>
      <c r="AF319" s="1358"/>
      <c r="AG319" s="1360"/>
      <c r="AH319" s="1362"/>
      <c r="AI319" s="1364"/>
      <c r="AJ319" s="1366"/>
      <c r="AK319" s="1350"/>
      <c r="AL319" s="1354"/>
      <c r="AM319" s="1340"/>
      <c r="AN319" s="1346"/>
      <c r="AO319" s="1342"/>
      <c r="AP319" s="1342"/>
      <c r="AQ319" s="1344"/>
      <c r="AR319" s="1324"/>
      <c r="AS319" s="1310" t="str">
        <f t="shared" ref="AS319" si="837">IF(AU318="","",IF(AF318&gt;10,"！令和６年度の新加算の「算定対象月」が10か月を超えています。標準的な「算定対象月」は令和６年６月から令和７年３月です。",IF(OR(AA318&lt;&gt;7,AC318&lt;&gt;3),"！算定期間の終わりが令和７年３月になっていません。区分変更を行う場合は、別紙様式2-4に記入してください。","")))</f>
        <v/>
      </c>
      <c r="AT319" s="557"/>
      <c r="AU319" s="1311"/>
      <c r="AV319" s="1312" t="str">
        <f>IF('別紙様式2-2（４・５月分）'!N243="","",'別紙様式2-2（４・５月分）'!N243)</f>
        <v/>
      </c>
      <c r="AW319" s="1313"/>
      <c r="AX319" s="1314"/>
      <c r="AY319" s="1230"/>
      <c r="AZ319" s="1230"/>
      <c r="BA319" s="1230"/>
      <c r="BB319" s="1230"/>
      <c r="BC319" s="1230"/>
      <c r="BD319" s="1230"/>
      <c r="BE319" s="1230"/>
      <c r="BF319" s="1230"/>
      <c r="BG319" s="1230"/>
      <c r="BH319" s="1332"/>
      <c r="BI319" s="1334"/>
      <c r="BJ319" s="1311"/>
      <c r="BK319" s="453" t="str">
        <f>G318</f>
        <v/>
      </c>
    </row>
    <row r="320" spans="1:63" ht="15" customHeight="1">
      <c r="A320" s="1303"/>
      <c r="B320" s="1243"/>
      <c r="C320" s="1244"/>
      <c r="D320" s="1244"/>
      <c r="E320" s="1244"/>
      <c r="F320" s="1245"/>
      <c r="G320" s="1260"/>
      <c r="H320" s="1260"/>
      <c r="I320" s="1260"/>
      <c r="J320" s="1423"/>
      <c r="K320" s="1260"/>
      <c r="L320" s="1284"/>
      <c r="M320" s="1380"/>
      <c r="N320" s="1401"/>
      <c r="O320" s="1381" t="s">
        <v>2025</v>
      </c>
      <c r="P320" s="1383" t="str">
        <f>IFERROR(VLOOKUP('別紙様式2-2（４・５月分）'!AQ242,【参考】数式用!$AR$5:$AT$22,3,FALSE),"")</f>
        <v/>
      </c>
      <c r="Q320" s="1385" t="s">
        <v>2036</v>
      </c>
      <c r="R320" s="1387" t="str">
        <f>IFERROR(VLOOKUP(K318,【参考】数式用!$A$5:$AB$37,MATCH(P320,【参考】数式用!$B$4:$AB$4,0)+1,0),"")</f>
        <v/>
      </c>
      <c r="S320" s="1389" t="s">
        <v>161</v>
      </c>
      <c r="T320" s="1391"/>
      <c r="U320" s="1393" t="str">
        <f>IFERROR(VLOOKUP(K318,【参考】数式用!$A$5:$AB$37,MATCH(T320,【参考】数式用!$B$4:$AB$4,0)+1,0),"")</f>
        <v/>
      </c>
      <c r="V320" s="1395" t="s">
        <v>15</v>
      </c>
      <c r="W320" s="1397">
        <v>7</v>
      </c>
      <c r="X320" s="1371" t="s">
        <v>10</v>
      </c>
      <c r="Y320" s="1397">
        <v>4</v>
      </c>
      <c r="Z320" s="1371" t="s">
        <v>38</v>
      </c>
      <c r="AA320" s="1397">
        <v>8</v>
      </c>
      <c r="AB320" s="1371" t="s">
        <v>10</v>
      </c>
      <c r="AC320" s="1397">
        <v>3</v>
      </c>
      <c r="AD320" s="1371" t="s">
        <v>13</v>
      </c>
      <c r="AE320" s="1371" t="s">
        <v>20</v>
      </c>
      <c r="AF320" s="1371">
        <f>IF(W320&gt;=1,(AA320*12+AC320)-(W320*12+Y320)+1,"")</f>
        <v>12</v>
      </c>
      <c r="AG320" s="1367" t="s">
        <v>33</v>
      </c>
      <c r="AH320" s="1373" t="str">
        <f t="shared" ref="AH320" si="838">IFERROR(ROUNDDOWN(ROUND(L318*U320,0),0)*AF320,"")</f>
        <v/>
      </c>
      <c r="AI320" s="1375" t="str">
        <f t="shared" ref="AI320" si="839">IFERROR(ROUNDDOWN(ROUND((L318*(U320-AW318)),0),0)*AF320,"")</f>
        <v/>
      </c>
      <c r="AJ320" s="1377">
        <f>IFERROR(IF(OR(M318="",M319="",M321=""),0,ROUNDDOWN(ROUNDDOWN(ROUND(L318*VLOOKUP(K318,【参考】数式用!$A$5:$AB$37,MATCH("新加算Ⅳ",【参考】数式用!$B$4:$AB$4,0)+1,0),0),0)*AF320*0.5,0)),"")</f>
        <v>0</v>
      </c>
      <c r="AK320" s="1347" t="str">
        <f t="shared" ref="AK320" si="840">IF(T320&lt;&gt;"","新規に適用","")</f>
        <v/>
      </c>
      <c r="AL320" s="1351">
        <f>IFERROR(IF(OR(M321="ベア加算",M321=""),0, IF(OR(T318="新加算Ⅰ",T318="新加算Ⅱ",T318="新加算Ⅲ",T318="新加算Ⅳ"),0,ROUNDDOWN(ROUND(L318*VLOOKUP(K318,【参考】数式用!$A$5:$I$37,MATCH("ベア加算",【参考】数式用!$B$4:$I$4,0)+1,0),0),0)*AF320)),"")</f>
        <v>0</v>
      </c>
      <c r="AM320" s="1321" t="str">
        <f>IF(AND(T320&lt;&gt;"",AM318=""),"新規に適用",IF(AND(T320&lt;&gt;"",AM318&lt;&gt;""),"継続で適用",""))</f>
        <v/>
      </c>
      <c r="AN320" s="1321" t="str">
        <f>IF(AND(T320&lt;&gt;"",AN318=""),"新規に適用",IF(AND(T320&lt;&gt;"",AN318&lt;&gt;""),"継続で適用",""))</f>
        <v/>
      </c>
      <c r="AO320" s="1369"/>
      <c r="AP320" s="1321" t="str">
        <f>IF(AND(T320&lt;&gt;"",AP318=""),"新規に適用",IF(AND(T320&lt;&gt;"",AP318&lt;&gt;""),"継続で適用",""))</f>
        <v/>
      </c>
      <c r="AQ320" s="1325" t="str">
        <f t="shared" si="774"/>
        <v/>
      </c>
      <c r="AR320" s="1321" t="str">
        <f>IF(AND(T320&lt;&gt;"",AR318=""),"新規に適用",IF(AND(T320&lt;&gt;"",AR318&lt;&gt;""),"継続で適用",""))</f>
        <v/>
      </c>
      <c r="AS320" s="1310"/>
      <c r="AT320" s="557"/>
      <c r="AU320" s="1311" t="str">
        <f>IF(K318&lt;&gt;"","V列に色付け","")</f>
        <v/>
      </c>
      <c r="AV320" s="1312"/>
      <c r="AW320" s="1313"/>
      <c r="AX320" s="87"/>
      <c r="AY320" s="87"/>
      <c r="AZ320" s="87"/>
      <c r="BA320" s="87"/>
      <c r="BB320" s="87"/>
      <c r="BC320" s="87"/>
      <c r="BD320" s="87"/>
      <c r="BE320" s="87"/>
      <c r="BF320" s="87"/>
      <c r="BG320" s="87"/>
      <c r="BH320" s="87"/>
      <c r="BI320" s="87"/>
      <c r="BJ320" s="87"/>
      <c r="BK320" s="453" t="str">
        <f>G318</f>
        <v/>
      </c>
    </row>
    <row r="321" spans="1:63" ht="30" customHeight="1" thickBot="1">
      <c r="A321" s="1276"/>
      <c r="B321" s="1419"/>
      <c r="C321" s="1420"/>
      <c r="D321" s="1420"/>
      <c r="E321" s="1420"/>
      <c r="F321" s="1421"/>
      <c r="G321" s="1261"/>
      <c r="H321" s="1261"/>
      <c r="I321" s="1261"/>
      <c r="J321" s="1424"/>
      <c r="K321" s="1261"/>
      <c r="L321" s="1285"/>
      <c r="M321" s="556" t="str">
        <f>IF('別紙様式2-2（４・５月分）'!P244="","",'別紙様式2-2（４・５月分）'!P244)</f>
        <v/>
      </c>
      <c r="N321" s="1402"/>
      <c r="O321" s="1382"/>
      <c r="P321" s="1384"/>
      <c r="Q321" s="1386"/>
      <c r="R321" s="1388"/>
      <c r="S321" s="1390"/>
      <c r="T321" s="1392"/>
      <c r="U321" s="1394"/>
      <c r="V321" s="1396"/>
      <c r="W321" s="1398"/>
      <c r="X321" s="1372"/>
      <c r="Y321" s="1398"/>
      <c r="Z321" s="1372"/>
      <c r="AA321" s="1398"/>
      <c r="AB321" s="1372"/>
      <c r="AC321" s="1398"/>
      <c r="AD321" s="1372"/>
      <c r="AE321" s="1372"/>
      <c r="AF321" s="1372"/>
      <c r="AG321" s="1368"/>
      <c r="AH321" s="1374"/>
      <c r="AI321" s="1376"/>
      <c r="AJ321" s="1378"/>
      <c r="AK321" s="1348"/>
      <c r="AL321" s="1352"/>
      <c r="AM321" s="1322"/>
      <c r="AN321" s="1322"/>
      <c r="AO321" s="1370"/>
      <c r="AP321" s="1322"/>
      <c r="AQ321" s="1326"/>
      <c r="AR321" s="1322"/>
      <c r="AS321" s="491" t="str">
        <f t="shared" ref="AS321" si="841">IF(AU318="","",IF(OR(T318="",AND(M321="ベア加算なし",OR(T318="新加算Ⅰ",T318="新加算Ⅱ",T318="新加算Ⅲ",T318="新加算Ⅳ"),AM318=""),AND(OR(T318="新加算Ⅰ",T318="新加算Ⅱ",T318="新加算Ⅲ",T318="新加算Ⅳ",T318="新加算Ⅴ（１）",T318="新加算Ⅴ（２）",T318="新加算Ⅴ（３）",T318="新加算Ⅴ（４）",T318="新加算Ⅴ（５）",T318="新加算Ⅴ（６）",T318="新加算Ⅴ（８）",T318="新加算Ⅴ（11）"),AN318=""),AND(OR(T318="新加算Ⅴ（７）",T318="新加算Ⅴ（９）",T318="新加算Ⅴ（10）",T318="新加算Ⅴ（12）",T318="新加算Ⅴ（13）",T318="新加算Ⅴ（14）"),AO318=""),AND(OR(T318="新加算Ⅰ",T318="新加算Ⅱ",T318="新加算Ⅲ",T318="新加算Ⅴ（１）",T318="新加算Ⅴ（３）",T318="新加算Ⅴ（８）"),AP318=""),AND(OR(T318="新加算Ⅰ",T318="新加算Ⅱ",T318="新加算Ⅴ（１）",T318="新加算Ⅴ（２）",T318="新加算Ⅴ（３）",T318="新加算Ⅴ（４）",T318="新加算Ⅴ（５）",T318="新加算Ⅴ（６）",T318="新加算Ⅴ（７）",T318="新加算Ⅴ（９）",T318="新加算Ⅴ（10）",T318="新加算Ⅴ（12）"),AQ318=""),AND(OR(T318="新加算Ⅰ",T318="新加算Ⅴ（１）",T318="新加算Ⅴ（２）",T318="新加算Ⅴ（５）",T318="新加算Ⅴ（７）",T318="新加算Ⅴ（10）"),AR318="")),"！記入が必要な欄（ピンク色のセル）に空欄があります。空欄を埋めてください。",""))</f>
        <v/>
      </c>
      <c r="AT321" s="557"/>
      <c r="AU321" s="1311"/>
      <c r="AV321" s="558" t="str">
        <f>IF('別紙様式2-2（４・５月分）'!N244="","",'別紙様式2-2（４・５月分）'!N244)</f>
        <v/>
      </c>
      <c r="AW321" s="1313"/>
      <c r="AX321" s="87"/>
      <c r="AY321" s="87"/>
      <c r="AZ321" s="87"/>
      <c r="BA321" s="87"/>
      <c r="BB321" s="87"/>
      <c r="BC321" s="87"/>
      <c r="BD321" s="87"/>
      <c r="BE321" s="87"/>
      <c r="BF321" s="87"/>
      <c r="BG321" s="87"/>
      <c r="BH321" s="87"/>
      <c r="BI321" s="87"/>
      <c r="BJ321" s="87"/>
      <c r="BK321" s="453" t="str">
        <f>G318</f>
        <v/>
      </c>
    </row>
    <row r="322" spans="1:63" ht="30" customHeight="1">
      <c r="A322" s="1301">
        <v>78</v>
      </c>
      <c r="B322" s="1243" t="str">
        <f>IF(基本情報入力シート!C131="","",基本情報入力シート!C131)</f>
        <v/>
      </c>
      <c r="C322" s="1244"/>
      <c r="D322" s="1244"/>
      <c r="E322" s="1244"/>
      <c r="F322" s="1245"/>
      <c r="G322" s="1260" t="str">
        <f>IF(基本情報入力シート!M131="","",基本情報入力シート!M131)</f>
        <v/>
      </c>
      <c r="H322" s="1260" t="str">
        <f>IF(基本情報入力シート!R131="","",基本情報入力シート!R131)</f>
        <v/>
      </c>
      <c r="I322" s="1260" t="str">
        <f>IF(基本情報入力シート!W131="","",基本情報入力シート!W131)</f>
        <v/>
      </c>
      <c r="J322" s="1423" t="str">
        <f>IF(基本情報入力シート!X131="","",基本情報入力シート!X131)</f>
        <v/>
      </c>
      <c r="K322" s="1260" t="str">
        <f>IF(基本情報入力シート!Y131="","",基本情報入力シート!Y131)</f>
        <v/>
      </c>
      <c r="L322" s="1284" t="str">
        <f>IF(基本情報入力シート!AB131="","",基本情報入力シート!AB131)</f>
        <v/>
      </c>
      <c r="M322" s="553" t="str">
        <f>IF('別紙様式2-2（４・５月分）'!P245="","",'別紙様式2-2（４・５月分）'!P245)</f>
        <v/>
      </c>
      <c r="N322" s="1399" t="str">
        <f>IF(SUM('別紙様式2-2（４・５月分）'!Q245:Q247)=0,"",SUM('別紙様式2-2（４・５月分）'!Q245:Q247))</f>
        <v/>
      </c>
      <c r="O322" s="1403" t="str">
        <f>IFERROR(VLOOKUP('別紙様式2-2（４・５月分）'!AQ245,【参考】数式用!$AR$5:$AS$22,2,FALSE),"")</f>
        <v/>
      </c>
      <c r="P322" s="1404"/>
      <c r="Q322" s="1405"/>
      <c r="R322" s="1409" t="str">
        <f>IFERROR(VLOOKUP(K322,【参考】数式用!$A$5:$AB$37,MATCH(O322,【参考】数式用!$B$4:$AB$4,0)+1,0),"")</f>
        <v/>
      </c>
      <c r="S322" s="1411" t="s">
        <v>2021</v>
      </c>
      <c r="T322" s="1413"/>
      <c r="U322" s="1415" t="str">
        <f>IFERROR(VLOOKUP(K322,【参考】数式用!$A$5:$AB$37,MATCH(T322,【参考】数式用!$B$4:$AB$4,0)+1,0),"")</f>
        <v/>
      </c>
      <c r="V322" s="1417" t="s">
        <v>15</v>
      </c>
      <c r="W322" s="1355">
        <v>6</v>
      </c>
      <c r="X322" s="1357" t="s">
        <v>10</v>
      </c>
      <c r="Y322" s="1355">
        <v>6</v>
      </c>
      <c r="Z322" s="1357" t="s">
        <v>38</v>
      </c>
      <c r="AA322" s="1355">
        <v>7</v>
      </c>
      <c r="AB322" s="1357" t="s">
        <v>10</v>
      </c>
      <c r="AC322" s="1355">
        <v>3</v>
      </c>
      <c r="AD322" s="1357" t="s">
        <v>13</v>
      </c>
      <c r="AE322" s="1357" t="s">
        <v>20</v>
      </c>
      <c r="AF322" s="1357">
        <f>IF(W322&gt;=1,(AA322*12+AC322)-(W322*12+Y322)+1,"")</f>
        <v>10</v>
      </c>
      <c r="AG322" s="1359" t="s">
        <v>33</v>
      </c>
      <c r="AH322" s="1361" t="str">
        <f t="shared" ref="AH322" si="842">IFERROR(ROUNDDOWN(ROUND(L322*U322,0),0)*AF322,"")</f>
        <v/>
      </c>
      <c r="AI322" s="1363" t="str">
        <f t="shared" ref="AI322" si="843">IFERROR(ROUNDDOWN(ROUND((L322*(U322-AW322)),0),0)*AF322,"")</f>
        <v/>
      </c>
      <c r="AJ322" s="1365">
        <f>IFERROR(IF(OR(M322="",M323="",M325=""),0,ROUNDDOWN(ROUNDDOWN(ROUND(L322*VLOOKUP(K322,【参考】数式用!$A$5:$AB$37,MATCH("新加算Ⅳ",【参考】数式用!$B$4:$AB$4,0)+1,0),0),0)*AF322*0.5,0)),"")</f>
        <v>0</v>
      </c>
      <c r="AK322" s="1349"/>
      <c r="AL322" s="1353">
        <f>IFERROR(IF(OR(M325="ベア加算",M325=""),0, IF(OR(T322="新加算Ⅰ",T322="新加算Ⅱ",T322="新加算Ⅲ",T322="新加算Ⅳ"),ROUNDDOWN(ROUND(L322*VLOOKUP(K322,【参考】数式用!$A$5:$I$37,MATCH("ベア加算",【参考】数式用!$B$4:$I$4,0)+1,0),0),0)*AF322,0)),"")</f>
        <v>0</v>
      </c>
      <c r="AM322" s="1339"/>
      <c r="AN322" s="1345"/>
      <c r="AO322" s="1341"/>
      <c r="AP322" s="1341"/>
      <c r="AQ322" s="1343"/>
      <c r="AR322" s="1323"/>
      <c r="AS322" s="466" t="str">
        <f t="shared" ref="AS322" si="844">IF(AU322="","",IF(U322&lt;N322,"！加算の要件上は問題ありませんが、令和６年４・５月と比較して令和６年６月に加算率が下がる計画になっています。",""))</f>
        <v/>
      </c>
      <c r="AT322" s="557"/>
      <c r="AU322" s="1311" t="str">
        <f>IF(K322&lt;&gt;"","V列に色付け","")</f>
        <v/>
      </c>
      <c r="AV322" s="558" t="str">
        <f>IF('別紙様式2-2（４・５月分）'!N245="","",'別紙様式2-2（４・５月分）'!N245)</f>
        <v/>
      </c>
      <c r="AW322" s="1313" t="str">
        <f>IF(SUM('別紙様式2-2（４・５月分）'!O245:O247)=0,"",SUM('別紙様式2-2（４・５月分）'!O245:O247))</f>
        <v/>
      </c>
      <c r="AX322" s="1314" t="str">
        <f>IFERROR(VLOOKUP(K322,【参考】数式用!$AH$2:$AI$34,2,FALSE),"")</f>
        <v/>
      </c>
      <c r="AY322" s="1230" t="s">
        <v>1959</v>
      </c>
      <c r="AZ322" s="1230" t="s">
        <v>1960</v>
      </c>
      <c r="BA322" s="1230" t="s">
        <v>1961</v>
      </c>
      <c r="BB322" s="1230" t="s">
        <v>1962</v>
      </c>
      <c r="BC322" s="1230" t="str">
        <f>IF(AND(O322&lt;&gt;"新加算Ⅰ",O322&lt;&gt;"新加算Ⅱ",O322&lt;&gt;"新加算Ⅲ",O322&lt;&gt;"新加算Ⅳ"),O322,IF(P324&lt;&gt;"",P324,""))</f>
        <v/>
      </c>
      <c r="BD322" s="1230"/>
      <c r="BE322" s="1230" t="str">
        <f t="shared" ref="BE322" si="845">IF(AL322&lt;&gt;0,IF(AM322="○","入力済","未入力"),"")</f>
        <v/>
      </c>
      <c r="BF322" s="1230" t="str">
        <f>IF(OR(T322="新加算Ⅰ",T322="新加算Ⅱ",T322="新加算Ⅲ",T322="新加算Ⅳ",T322="新加算Ⅴ（１）",T322="新加算Ⅴ（２）",T322="新加算Ⅴ（３）",T322="新加算ⅠⅤ（４）",T322="新加算Ⅴ（５）",T322="新加算Ⅴ（６）",T322="新加算Ⅴ（８）",T322="新加算Ⅴ（11）"),IF(OR(AN322="○",AN322="令和６年度中に満たす"),"入力済","未入力"),"")</f>
        <v/>
      </c>
      <c r="BG322" s="1230" t="str">
        <f>IF(OR(T322="新加算Ⅴ（７）",T322="新加算Ⅴ（９）",T322="新加算Ⅴ（10）",T322="新加算Ⅴ（12）",T322="新加算Ⅴ（13）",T322="新加算Ⅴ（14）"),IF(OR(AO322="○",AO322="令和６年度中に満たす"),"入力済","未入力"),"")</f>
        <v/>
      </c>
      <c r="BH322" s="1331" t="str">
        <f t="shared" ref="BH322" si="846">IF(OR(T322="新加算Ⅰ",T322="新加算Ⅱ",T322="新加算Ⅲ",T322="新加算Ⅴ（１）",T322="新加算Ⅴ（３）",T322="新加算Ⅴ（８）"),IF(OR(AP322="○",AP322="令和６年度中に満たす"),"入力済","未入力"),"")</f>
        <v/>
      </c>
      <c r="BI322" s="1333" t="str">
        <f t="shared" ref="BI322" si="847">IF(OR(T322="新加算Ⅰ",T322="新加算Ⅱ",T322="新加算Ⅴ（１）",T322="新加算Ⅴ（２）",T322="新加算Ⅴ（３）",T322="新加算Ⅴ（４）",T322="新加算Ⅴ（５）",T322="新加算Ⅴ（６）",T322="新加算Ⅴ（７）",T322="新加算Ⅴ（９）",T322="新加算Ⅴ（10）",T322="新加算Ⅴ（12）"),1,"")</f>
        <v/>
      </c>
      <c r="BJ322" s="1311" t="str">
        <f>IF(OR(T322="新加算Ⅰ",T322="新加算Ⅴ（１）",T322="新加算Ⅴ（２）",T322="新加算Ⅴ（５）",T322="新加算Ⅴ（７）",T322="新加算Ⅴ（10）"),IF(AR322="","未入力","入力済"),"")</f>
        <v/>
      </c>
      <c r="BK322" s="453" t="str">
        <f>G322</f>
        <v/>
      </c>
    </row>
    <row r="323" spans="1:63" ht="15" customHeight="1">
      <c r="A323" s="1275"/>
      <c r="B323" s="1243"/>
      <c r="C323" s="1244"/>
      <c r="D323" s="1244"/>
      <c r="E323" s="1244"/>
      <c r="F323" s="1245"/>
      <c r="G323" s="1260"/>
      <c r="H323" s="1260"/>
      <c r="I323" s="1260"/>
      <c r="J323" s="1423"/>
      <c r="K323" s="1260"/>
      <c r="L323" s="1284"/>
      <c r="M323" s="1379" t="str">
        <f>IF('別紙様式2-2（４・５月分）'!P246="","",'別紙様式2-2（４・５月分）'!P246)</f>
        <v/>
      </c>
      <c r="N323" s="1400"/>
      <c r="O323" s="1406"/>
      <c r="P323" s="1407"/>
      <c r="Q323" s="1408"/>
      <c r="R323" s="1410"/>
      <c r="S323" s="1412"/>
      <c r="T323" s="1414"/>
      <c r="U323" s="1416"/>
      <c r="V323" s="1418"/>
      <c r="W323" s="1356"/>
      <c r="X323" s="1358"/>
      <c r="Y323" s="1356"/>
      <c r="Z323" s="1358"/>
      <c r="AA323" s="1356"/>
      <c r="AB323" s="1358"/>
      <c r="AC323" s="1356"/>
      <c r="AD323" s="1358"/>
      <c r="AE323" s="1358"/>
      <c r="AF323" s="1358"/>
      <c r="AG323" s="1360"/>
      <c r="AH323" s="1362"/>
      <c r="AI323" s="1364"/>
      <c r="AJ323" s="1366"/>
      <c r="AK323" s="1350"/>
      <c r="AL323" s="1354"/>
      <c r="AM323" s="1340"/>
      <c r="AN323" s="1346"/>
      <c r="AO323" s="1342"/>
      <c r="AP323" s="1342"/>
      <c r="AQ323" s="1344"/>
      <c r="AR323" s="1324"/>
      <c r="AS323" s="1310" t="str">
        <f t="shared" ref="AS323" si="848">IF(AU322="","",IF(AF322&gt;10,"！令和６年度の新加算の「算定対象月」が10か月を超えています。標準的な「算定対象月」は令和６年６月から令和７年３月です。",IF(OR(AA322&lt;&gt;7,AC322&lt;&gt;3),"！算定期間の終わりが令和７年３月になっていません。区分変更を行う場合は、別紙様式2-4に記入してください。","")))</f>
        <v/>
      </c>
      <c r="AT323" s="557"/>
      <c r="AU323" s="1311"/>
      <c r="AV323" s="1312" t="str">
        <f>IF('別紙様式2-2（４・５月分）'!N246="","",'別紙様式2-2（４・５月分）'!N246)</f>
        <v/>
      </c>
      <c r="AW323" s="1313"/>
      <c r="AX323" s="1314"/>
      <c r="AY323" s="1230"/>
      <c r="AZ323" s="1230"/>
      <c r="BA323" s="1230"/>
      <c r="BB323" s="1230"/>
      <c r="BC323" s="1230"/>
      <c r="BD323" s="1230"/>
      <c r="BE323" s="1230"/>
      <c r="BF323" s="1230"/>
      <c r="BG323" s="1230"/>
      <c r="BH323" s="1332"/>
      <c r="BI323" s="1334"/>
      <c r="BJ323" s="1311"/>
      <c r="BK323" s="453" t="str">
        <f>G322</f>
        <v/>
      </c>
    </row>
    <row r="324" spans="1:63" ht="15" customHeight="1">
      <c r="A324" s="1303"/>
      <c r="B324" s="1243"/>
      <c r="C324" s="1244"/>
      <c r="D324" s="1244"/>
      <c r="E324" s="1244"/>
      <c r="F324" s="1245"/>
      <c r="G324" s="1260"/>
      <c r="H324" s="1260"/>
      <c r="I324" s="1260"/>
      <c r="J324" s="1423"/>
      <c r="K324" s="1260"/>
      <c r="L324" s="1284"/>
      <c r="M324" s="1380"/>
      <c r="N324" s="1401"/>
      <c r="O324" s="1381" t="s">
        <v>2025</v>
      </c>
      <c r="P324" s="1383" t="str">
        <f>IFERROR(VLOOKUP('別紙様式2-2（４・５月分）'!AQ245,【参考】数式用!$AR$5:$AT$22,3,FALSE),"")</f>
        <v/>
      </c>
      <c r="Q324" s="1385" t="s">
        <v>2036</v>
      </c>
      <c r="R324" s="1387" t="str">
        <f>IFERROR(VLOOKUP(K322,【参考】数式用!$A$5:$AB$37,MATCH(P324,【参考】数式用!$B$4:$AB$4,0)+1,0),"")</f>
        <v/>
      </c>
      <c r="S324" s="1389" t="s">
        <v>161</v>
      </c>
      <c r="T324" s="1391"/>
      <c r="U324" s="1393" t="str">
        <f>IFERROR(VLOOKUP(K322,【参考】数式用!$A$5:$AB$37,MATCH(T324,【参考】数式用!$B$4:$AB$4,0)+1,0),"")</f>
        <v/>
      </c>
      <c r="V324" s="1395" t="s">
        <v>15</v>
      </c>
      <c r="W324" s="1397">
        <v>7</v>
      </c>
      <c r="X324" s="1371" t="s">
        <v>10</v>
      </c>
      <c r="Y324" s="1397">
        <v>4</v>
      </c>
      <c r="Z324" s="1371" t="s">
        <v>38</v>
      </c>
      <c r="AA324" s="1397">
        <v>8</v>
      </c>
      <c r="AB324" s="1371" t="s">
        <v>10</v>
      </c>
      <c r="AC324" s="1397">
        <v>3</v>
      </c>
      <c r="AD324" s="1371" t="s">
        <v>13</v>
      </c>
      <c r="AE324" s="1371" t="s">
        <v>20</v>
      </c>
      <c r="AF324" s="1371">
        <f>IF(W324&gt;=1,(AA324*12+AC324)-(W324*12+Y324)+1,"")</f>
        <v>12</v>
      </c>
      <c r="AG324" s="1367" t="s">
        <v>33</v>
      </c>
      <c r="AH324" s="1373" t="str">
        <f t="shared" ref="AH324" si="849">IFERROR(ROUNDDOWN(ROUND(L322*U324,0),0)*AF324,"")</f>
        <v/>
      </c>
      <c r="AI324" s="1375" t="str">
        <f t="shared" ref="AI324" si="850">IFERROR(ROUNDDOWN(ROUND((L322*(U324-AW322)),0),0)*AF324,"")</f>
        <v/>
      </c>
      <c r="AJ324" s="1377">
        <f>IFERROR(IF(OR(M322="",M323="",M325=""),0,ROUNDDOWN(ROUNDDOWN(ROUND(L322*VLOOKUP(K322,【参考】数式用!$A$5:$AB$37,MATCH("新加算Ⅳ",【参考】数式用!$B$4:$AB$4,0)+1,0),0),0)*AF324*0.5,0)),"")</f>
        <v>0</v>
      </c>
      <c r="AK324" s="1347" t="str">
        <f t="shared" ref="AK324" si="851">IF(T324&lt;&gt;"","新規に適用","")</f>
        <v/>
      </c>
      <c r="AL324" s="1351">
        <f>IFERROR(IF(OR(M325="ベア加算",M325=""),0, IF(OR(T322="新加算Ⅰ",T322="新加算Ⅱ",T322="新加算Ⅲ",T322="新加算Ⅳ"),0,ROUNDDOWN(ROUND(L322*VLOOKUP(K322,【参考】数式用!$A$5:$I$37,MATCH("ベア加算",【参考】数式用!$B$4:$I$4,0)+1,0),0),0)*AF324)),"")</f>
        <v>0</v>
      </c>
      <c r="AM324" s="1321" t="str">
        <f>IF(AND(T324&lt;&gt;"",AM322=""),"新規に適用",IF(AND(T324&lt;&gt;"",AM322&lt;&gt;""),"継続で適用",""))</f>
        <v/>
      </c>
      <c r="AN324" s="1321" t="str">
        <f>IF(AND(T324&lt;&gt;"",AN322=""),"新規に適用",IF(AND(T324&lt;&gt;"",AN322&lt;&gt;""),"継続で適用",""))</f>
        <v/>
      </c>
      <c r="AO324" s="1369"/>
      <c r="AP324" s="1321" t="str">
        <f>IF(AND(T324&lt;&gt;"",AP322=""),"新規に適用",IF(AND(T324&lt;&gt;"",AP322&lt;&gt;""),"継続で適用",""))</f>
        <v/>
      </c>
      <c r="AQ324" s="1325" t="str">
        <f t="shared" si="774"/>
        <v/>
      </c>
      <c r="AR324" s="1321" t="str">
        <f>IF(AND(T324&lt;&gt;"",AR322=""),"新規に適用",IF(AND(T324&lt;&gt;"",AR322&lt;&gt;""),"継続で適用",""))</f>
        <v/>
      </c>
      <c r="AS324" s="1310"/>
      <c r="AT324" s="557"/>
      <c r="AU324" s="1311" t="str">
        <f>IF(K322&lt;&gt;"","V列に色付け","")</f>
        <v/>
      </c>
      <c r="AV324" s="1312"/>
      <c r="AW324" s="1313"/>
      <c r="AX324" s="87"/>
      <c r="AY324" s="87"/>
      <c r="AZ324" s="87"/>
      <c r="BA324" s="87"/>
      <c r="BB324" s="87"/>
      <c r="BC324" s="87"/>
      <c r="BD324" s="87"/>
      <c r="BE324" s="87"/>
      <c r="BF324" s="87"/>
      <c r="BG324" s="87"/>
      <c r="BH324" s="87"/>
      <c r="BI324" s="87"/>
      <c r="BJ324" s="87"/>
      <c r="BK324" s="453" t="str">
        <f>G322</f>
        <v/>
      </c>
    </row>
    <row r="325" spans="1:63" ht="30" customHeight="1" thickBot="1">
      <c r="A325" s="1276"/>
      <c r="B325" s="1419"/>
      <c r="C325" s="1420"/>
      <c r="D325" s="1420"/>
      <c r="E325" s="1420"/>
      <c r="F325" s="1421"/>
      <c r="G325" s="1261"/>
      <c r="H325" s="1261"/>
      <c r="I325" s="1261"/>
      <c r="J325" s="1424"/>
      <c r="K325" s="1261"/>
      <c r="L325" s="1285"/>
      <c r="M325" s="556" t="str">
        <f>IF('別紙様式2-2（４・５月分）'!P247="","",'別紙様式2-2（４・５月分）'!P247)</f>
        <v/>
      </c>
      <c r="N325" s="1402"/>
      <c r="O325" s="1382"/>
      <c r="P325" s="1384"/>
      <c r="Q325" s="1386"/>
      <c r="R325" s="1388"/>
      <c r="S325" s="1390"/>
      <c r="T325" s="1392"/>
      <c r="U325" s="1394"/>
      <c r="V325" s="1396"/>
      <c r="W325" s="1398"/>
      <c r="X325" s="1372"/>
      <c r="Y325" s="1398"/>
      <c r="Z325" s="1372"/>
      <c r="AA325" s="1398"/>
      <c r="AB325" s="1372"/>
      <c r="AC325" s="1398"/>
      <c r="AD325" s="1372"/>
      <c r="AE325" s="1372"/>
      <c r="AF325" s="1372"/>
      <c r="AG325" s="1368"/>
      <c r="AH325" s="1374"/>
      <c r="AI325" s="1376"/>
      <c r="AJ325" s="1378"/>
      <c r="AK325" s="1348"/>
      <c r="AL325" s="1352"/>
      <c r="AM325" s="1322"/>
      <c r="AN325" s="1322"/>
      <c r="AO325" s="1370"/>
      <c r="AP325" s="1322"/>
      <c r="AQ325" s="1326"/>
      <c r="AR325" s="1322"/>
      <c r="AS325" s="491" t="str">
        <f t="shared" ref="AS325" si="852">IF(AU322="","",IF(OR(T322="",AND(M325="ベア加算なし",OR(T322="新加算Ⅰ",T322="新加算Ⅱ",T322="新加算Ⅲ",T322="新加算Ⅳ"),AM322=""),AND(OR(T322="新加算Ⅰ",T322="新加算Ⅱ",T322="新加算Ⅲ",T322="新加算Ⅳ",T322="新加算Ⅴ（１）",T322="新加算Ⅴ（２）",T322="新加算Ⅴ（３）",T322="新加算Ⅴ（４）",T322="新加算Ⅴ（５）",T322="新加算Ⅴ（６）",T322="新加算Ⅴ（８）",T322="新加算Ⅴ（11）"),AN322=""),AND(OR(T322="新加算Ⅴ（７）",T322="新加算Ⅴ（９）",T322="新加算Ⅴ（10）",T322="新加算Ⅴ（12）",T322="新加算Ⅴ（13）",T322="新加算Ⅴ（14）"),AO322=""),AND(OR(T322="新加算Ⅰ",T322="新加算Ⅱ",T322="新加算Ⅲ",T322="新加算Ⅴ（１）",T322="新加算Ⅴ（３）",T322="新加算Ⅴ（８）"),AP322=""),AND(OR(T322="新加算Ⅰ",T322="新加算Ⅱ",T322="新加算Ⅴ（１）",T322="新加算Ⅴ（２）",T322="新加算Ⅴ（３）",T322="新加算Ⅴ（４）",T322="新加算Ⅴ（５）",T322="新加算Ⅴ（６）",T322="新加算Ⅴ（７）",T322="新加算Ⅴ（９）",T322="新加算Ⅴ（10）",T322="新加算Ⅴ（12）"),AQ322=""),AND(OR(T322="新加算Ⅰ",T322="新加算Ⅴ（１）",T322="新加算Ⅴ（２）",T322="新加算Ⅴ（５）",T322="新加算Ⅴ（７）",T322="新加算Ⅴ（10）"),AR322="")),"！記入が必要な欄（ピンク色のセル）に空欄があります。空欄を埋めてください。",""))</f>
        <v/>
      </c>
      <c r="AT325" s="557"/>
      <c r="AU325" s="1311"/>
      <c r="AV325" s="558" t="str">
        <f>IF('別紙様式2-2（４・５月分）'!N247="","",'別紙様式2-2（４・５月分）'!N247)</f>
        <v/>
      </c>
      <c r="AW325" s="1313"/>
      <c r="AX325" s="87"/>
      <c r="AY325" s="87"/>
      <c r="AZ325" s="87"/>
      <c r="BA325" s="87"/>
      <c r="BB325" s="87"/>
      <c r="BC325" s="87"/>
      <c r="BD325" s="87"/>
      <c r="BE325" s="87"/>
      <c r="BF325" s="87"/>
      <c r="BG325" s="87"/>
      <c r="BH325" s="87"/>
      <c r="BI325" s="87"/>
      <c r="BJ325" s="87"/>
      <c r="BK325" s="453" t="str">
        <f>G322</f>
        <v/>
      </c>
    </row>
    <row r="326" spans="1:63" ht="30" customHeight="1">
      <c r="A326" s="1274">
        <v>79</v>
      </c>
      <c r="B326" s="1240" t="str">
        <f>IF(基本情報入力シート!C132="","",基本情報入力シート!C132)</f>
        <v/>
      </c>
      <c r="C326" s="1241"/>
      <c r="D326" s="1241"/>
      <c r="E326" s="1241"/>
      <c r="F326" s="1242"/>
      <c r="G326" s="1259" t="str">
        <f>IF(基本情報入力シート!M132="","",基本情報入力シート!M132)</f>
        <v/>
      </c>
      <c r="H326" s="1259" t="str">
        <f>IF(基本情報入力シート!R132="","",基本情報入力シート!R132)</f>
        <v/>
      </c>
      <c r="I326" s="1259" t="str">
        <f>IF(基本情報入力シート!W132="","",基本情報入力シート!W132)</f>
        <v/>
      </c>
      <c r="J326" s="1422" t="str">
        <f>IF(基本情報入力シート!X132="","",基本情報入力シート!X132)</f>
        <v/>
      </c>
      <c r="K326" s="1259" t="str">
        <f>IF(基本情報入力シート!Y132="","",基本情報入力シート!Y132)</f>
        <v/>
      </c>
      <c r="L326" s="1283" t="str">
        <f>IF(基本情報入力シート!AB132="","",基本情報入力シート!AB132)</f>
        <v/>
      </c>
      <c r="M326" s="553" t="str">
        <f>IF('別紙様式2-2（４・５月分）'!P248="","",'別紙様式2-2（４・５月分）'!P248)</f>
        <v/>
      </c>
      <c r="N326" s="1399" t="str">
        <f>IF(SUM('別紙様式2-2（４・５月分）'!Q248:Q250)=0,"",SUM('別紙様式2-2（４・５月分）'!Q248:Q250))</f>
        <v/>
      </c>
      <c r="O326" s="1403" t="str">
        <f>IFERROR(VLOOKUP('別紙様式2-2（４・５月分）'!AQ248,【参考】数式用!$AR$5:$AS$22,2,FALSE),"")</f>
        <v/>
      </c>
      <c r="P326" s="1404"/>
      <c r="Q326" s="1405"/>
      <c r="R326" s="1409" t="str">
        <f>IFERROR(VLOOKUP(K326,【参考】数式用!$A$5:$AB$37,MATCH(O326,【参考】数式用!$B$4:$AB$4,0)+1,0),"")</f>
        <v/>
      </c>
      <c r="S326" s="1411" t="s">
        <v>2021</v>
      </c>
      <c r="T326" s="1413"/>
      <c r="U326" s="1415" t="str">
        <f>IFERROR(VLOOKUP(K326,【参考】数式用!$A$5:$AB$37,MATCH(T326,【参考】数式用!$B$4:$AB$4,0)+1,0),"")</f>
        <v/>
      </c>
      <c r="V326" s="1417" t="s">
        <v>15</v>
      </c>
      <c r="W326" s="1355">
        <v>6</v>
      </c>
      <c r="X326" s="1357" t="s">
        <v>10</v>
      </c>
      <c r="Y326" s="1355">
        <v>6</v>
      </c>
      <c r="Z326" s="1357" t="s">
        <v>38</v>
      </c>
      <c r="AA326" s="1355">
        <v>7</v>
      </c>
      <c r="AB326" s="1357" t="s">
        <v>10</v>
      </c>
      <c r="AC326" s="1355">
        <v>3</v>
      </c>
      <c r="AD326" s="1357" t="s">
        <v>13</v>
      </c>
      <c r="AE326" s="1357" t="s">
        <v>20</v>
      </c>
      <c r="AF326" s="1357">
        <f>IF(W326&gt;=1,(AA326*12+AC326)-(W326*12+Y326)+1,"")</f>
        <v>10</v>
      </c>
      <c r="AG326" s="1359" t="s">
        <v>33</v>
      </c>
      <c r="AH326" s="1361" t="str">
        <f t="shared" ref="AH326" si="853">IFERROR(ROUNDDOWN(ROUND(L326*U326,0),0)*AF326,"")</f>
        <v/>
      </c>
      <c r="AI326" s="1363" t="str">
        <f t="shared" ref="AI326" si="854">IFERROR(ROUNDDOWN(ROUND((L326*(U326-AW326)),0),0)*AF326,"")</f>
        <v/>
      </c>
      <c r="AJ326" s="1365">
        <f>IFERROR(IF(OR(M326="",M327="",M329=""),0,ROUNDDOWN(ROUNDDOWN(ROUND(L326*VLOOKUP(K326,【参考】数式用!$A$5:$AB$37,MATCH("新加算Ⅳ",【参考】数式用!$B$4:$AB$4,0)+1,0),0),0)*AF326*0.5,0)),"")</f>
        <v>0</v>
      </c>
      <c r="AK326" s="1349"/>
      <c r="AL326" s="1353">
        <f>IFERROR(IF(OR(M329="ベア加算",M329=""),0, IF(OR(T326="新加算Ⅰ",T326="新加算Ⅱ",T326="新加算Ⅲ",T326="新加算Ⅳ"),ROUNDDOWN(ROUND(L326*VLOOKUP(K326,【参考】数式用!$A$5:$I$37,MATCH("ベア加算",【参考】数式用!$B$4:$I$4,0)+1,0),0),0)*AF326,0)),"")</f>
        <v>0</v>
      </c>
      <c r="AM326" s="1339"/>
      <c r="AN326" s="1345"/>
      <c r="AO326" s="1341"/>
      <c r="AP326" s="1341"/>
      <c r="AQ326" s="1343"/>
      <c r="AR326" s="1323"/>
      <c r="AS326" s="466" t="str">
        <f t="shared" ref="AS326" si="855">IF(AU326="","",IF(U326&lt;N326,"！加算の要件上は問題ありませんが、令和６年４・５月と比較して令和６年６月に加算率が下がる計画になっています。",""))</f>
        <v/>
      </c>
      <c r="AT326" s="557"/>
      <c r="AU326" s="1311" t="str">
        <f>IF(K326&lt;&gt;"","V列に色付け","")</f>
        <v/>
      </c>
      <c r="AV326" s="558" t="str">
        <f>IF('別紙様式2-2（４・５月分）'!N248="","",'別紙様式2-2（４・５月分）'!N248)</f>
        <v/>
      </c>
      <c r="AW326" s="1313" t="str">
        <f>IF(SUM('別紙様式2-2（４・５月分）'!O248:O250)=0,"",SUM('別紙様式2-2（４・５月分）'!O248:O250))</f>
        <v/>
      </c>
      <c r="AX326" s="1314" t="str">
        <f>IFERROR(VLOOKUP(K326,【参考】数式用!$AH$2:$AI$34,2,FALSE),"")</f>
        <v/>
      </c>
      <c r="AY326" s="1230" t="s">
        <v>1959</v>
      </c>
      <c r="AZ326" s="1230" t="s">
        <v>1960</v>
      </c>
      <c r="BA326" s="1230" t="s">
        <v>1961</v>
      </c>
      <c r="BB326" s="1230" t="s">
        <v>1962</v>
      </c>
      <c r="BC326" s="1230" t="str">
        <f>IF(AND(O326&lt;&gt;"新加算Ⅰ",O326&lt;&gt;"新加算Ⅱ",O326&lt;&gt;"新加算Ⅲ",O326&lt;&gt;"新加算Ⅳ"),O326,IF(P328&lt;&gt;"",P328,""))</f>
        <v/>
      </c>
      <c r="BD326" s="1230"/>
      <c r="BE326" s="1230" t="str">
        <f t="shared" ref="BE326" si="856">IF(AL326&lt;&gt;0,IF(AM326="○","入力済","未入力"),"")</f>
        <v/>
      </c>
      <c r="BF326" s="1230" t="str">
        <f>IF(OR(T326="新加算Ⅰ",T326="新加算Ⅱ",T326="新加算Ⅲ",T326="新加算Ⅳ",T326="新加算Ⅴ（１）",T326="新加算Ⅴ（２）",T326="新加算Ⅴ（３）",T326="新加算ⅠⅤ（４）",T326="新加算Ⅴ（５）",T326="新加算Ⅴ（６）",T326="新加算Ⅴ（８）",T326="新加算Ⅴ（11）"),IF(OR(AN326="○",AN326="令和６年度中に満たす"),"入力済","未入力"),"")</f>
        <v/>
      </c>
      <c r="BG326" s="1230" t="str">
        <f>IF(OR(T326="新加算Ⅴ（７）",T326="新加算Ⅴ（９）",T326="新加算Ⅴ（10）",T326="新加算Ⅴ（12）",T326="新加算Ⅴ（13）",T326="新加算Ⅴ（14）"),IF(OR(AO326="○",AO326="令和６年度中に満たす"),"入力済","未入力"),"")</f>
        <v/>
      </c>
      <c r="BH326" s="1331" t="str">
        <f t="shared" ref="BH326" si="857">IF(OR(T326="新加算Ⅰ",T326="新加算Ⅱ",T326="新加算Ⅲ",T326="新加算Ⅴ（１）",T326="新加算Ⅴ（３）",T326="新加算Ⅴ（８）"),IF(OR(AP326="○",AP326="令和６年度中に満たす"),"入力済","未入力"),"")</f>
        <v/>
      </c>
      <c r="BI326" s="1333" t="str">
        <f t="shared" ref="BI326" si="858">IF(OR(T326="新加算Ⅰ",T326="新加算Ⅱ",T326="新加算Ⅴ（１）",T326="新加算Ⅴ（２）",T326="新加算Ⅴ（３）",T326="新加算Ⅴ（４）",T326="新加算Ⅴ（５）",T326="新加算Ⅴ（６）",T326="新加算Ⅴ（７）",T326="新加算Ⅴ（９）",T326="新加算Ⅴ（10）",T326="新加算Ⅴ（12）"),1,"")</f>
        <v/>
      </c>
      <c r="BJ326" s="1311" t="str">
        <f>IF(OR(T326="新加算Ⅰ",T326="新加算Ⅴ（１）",T326="新加算Ⅴ（２）",T326="新加算Ⅴ（５）",T326="新加算Ⅴ（７）",T326="新加算Ⅴ（10）"),IF(AR326="","未入力","入力済"),"")</f>
        <v/>
      </c>
      <c r="BK326" s="453" t="str">
        <f>G326</f>
        <v/>
      </c>
    </row>
    <row r="327" spans="1:63" ht="15" customHeight="1">
      <c r="A327" s="1275"/>
      <c r="B327" s="1243"/>
      <c r="C327" s="1244"/>
      <c r="D327" s="1244"/>
      <c r="E327" s="1244"/>
      <c r="F327" s="1245"/>
      <c r="G327" s="1260"/>
      <c r="H327" s="1260"/>
      <c r="I327" s="1260"/>
      <c r="J327" s="1423"/>
      <c r="K327" s="1260"/>
      <c r="L327" s="1284"/>
      <c r="M327" s="1379" t="str">
        <f>IF('別紙様式2-2（４・５月分）'!P249="","",'別紙様式2-2（４・５月分）'!P249)</f>
        <v/>
      </c>
      <c r="N327" s="1400"/>
      <c r="O327" s="1406"/>
      <c r="P327" s="1407"/>
      <c r="Q327" s="1408"/>
      <c r="R327" s="1410"/>
      <c r="S327" s="1412"/>
      <c r="T327" s="1414"/>
      <c r="U327" s="1416"/>
      <c r="V327" s="1418"/>
      <c r="W327" s="1356"/>
      <c r="X327" s="1358"/>
      <c r="Y327" s="1356"/>
      <c r="Z327" s="1358"/>
      <c r="AA327" s="1356"/>
      <c r="AB327" s="1358"/>
      <c r="AC327" s="1356"/>
      <c r="AD327" s="1358"/>
      <c r="AE327" s="1358"/>
      <c r="AF327" s="1358"/>
      <c r="AG327" s="1360"/>
      <c r="AH327" s="1362"/>
      <c r="AI327" s="1364"/>
      <c r="AJ327" s="1366"/>
      <c r="AK327" s="1350"/>
      <c r="AL327" s="1354"/>
      <c r="AM327" s="1340"/>
      <c r="AN327" s="1346"/>
      <c r="AO327" s="1342"/>
      <c r="AP327" s="1342"/>
      <c r="AQ327" s="1344"/>
      <c r="AR327" s="1324"/>
      <c r="AS327" s="1310" t="str">
        <f t="shared" ref="AS327" si="859">IF(AU326="","",IF(AF326&gt;10,"！令和６年度の新加算の「算定対象月」が10か月を超えています。標準的な「算定対象月」は令和６年６月から令和７年３月です。",IF(OR(AA326&lt;&gt;7,AC326&lt;&gt;3),"！算定期間の終わりが令和７年３月になっていません。区分変更を行う場合は、別紙様式2-4に記入してください。","")))</f>
        <v/>
      </c>
      <c r="AT327" s="557"/>
      <c r="AU327" s="1311"/>
      <c r="AV327" s="1312" t="str">
        <f>IF('別紙様式2-2（４・５月分）'!N249="","",'別紙様式2-2（４・５月分）'!N249)</f>
        <v/>
      </c>
      <c r="AW327" s="1313"/>
      <c r="AX327" s="1314"/>
      <c r="AY327" s="1230"/>
      <c r="AZ327" s="1230"/>
      <c r="BA327" s="1230"/>
      <c r="BB327" s="1230"/>
      <c r="BC327" s="1230"/>
      <c r="BD327" s="1230"/>
      <c r="BE327" s="1230"/>
      <c r="BF327" s="1230"/>
      <c r="BG327" s="1230"/>
      <c r="BH327" s="1332"/>
      <c r="BI327" s="1334"/>
      <c r="BJ327" s="1311"/>
      <c r="BK327" s="453" t="str">
        <f>G326</f>
        <v/>
      </c>
    </row>
    <row r="328" spans="1:63" ht="15" customHeight="1">
      <c r="A328" s="1303"/>
      <c r="B328" s="1243"/>
      <c r="C328" s="1244"/>
      <c r="D328" s="1244"/>
      <c r="E328" s="1244"/>
      <c r="F328" s="1245"/>
      <c r="G328" s="1260"/>
      <c r="H328" s="1260"/>
      <c r="I328" s="1260"/>
      <c r="J328" s="1423"/>
      <c r="K328" s="1260"/>
      <c r="L328" s="1284"/>
      <c r="M328" s="1380"/>
      <c r="N328" s="1401"/>
      <c r="O328" s="1381" t="s">
        <v>2025</v>
      </c>
      <c r="P328" s="1383" t="str">
        <f>IFERROR(VLOOKUP('別紙様式2-2（４・５月分）'!AQ248,【参考】数式用!$AR$5:$AT$22,3,FALSE),"")</f>
        <v/>
      </c>
      <c r="Q328" s="1385" t="s">
        <v>2036</v>
      </c>
      <c r="R328" s="1387" t="str">
        <f>IFERROR(VLOOKUP(K326,【参考】数式用!$A$5:$AB$37,MATCH(P328,【参考】数式用!$B$4:$AB$4,0)+1,0),"")</f>
        <v/>
      </c>
      <c r="S328" s="1389" t="s">
        <v>161</v>
      </c>
      <c r="T328" s="1391"/>
      <c r="U328" s="1393" t="str">
        <f>IFERROR(VLOOKUP(K326,【参考】数式用!$A$5:$AB$37,MATCH(T328,【参考】数式用!$B$4:$AB$4,0)+1,0),"")</f>
        <v/>
      </c>
      <c r="V328" s="1395" t="s">
        <v>15</v>
      </c>
      <c r="W328" s="1397">
        <v>7</v>
      </c>
      <c r="X328" s="1371" t="s">
        <v>10</v>
      </c>
      <c r="Y328" s="1397">
        <v>4</v>
      </c>
      <c r="Z328" s="1371" t="s">
        <v>38</v>
      </c>
      <c r="AA328" s="1397">
        <v>8</v>
      </c>
      <c r="AB328" s="1371" t="s">
        <v>10</v>
      </c>
      <c r="AC328" s="1397">
        <v>3</v>
      </c>
      <c r="AD328" s="1371" t="s">
        <v>13</v>
      </c>
      <c r="AE328" s="1371" t="s">
        <v>20</v>
      </c>
      <c r="AF328" s="1371">
        <f>IF(W328&gt;=1,(AA328*12+AC328)-(W328*12+Y328)+1,"")</f>
        <v>12</v>
      </c>
      <c r="AG328" s="1367" t="s">
        <v>33</v>
      </c>
      <c r="AH328" s="1373" t="str">
        <f t="shared" ref="AH328" si="860">IFERROR(ROUNDDOWN(ROUND(L326*U328,0),0)*AF328,"")</f>
        <v/>
      </c>
      <c r="AI328" s="1375" t="str">
        <f t="shared" ref="AI328" si="861">IFERROR(ROUNDDOWN(ROUND((L326*(U328-AW326)),0),0)*AF328,"")</f>
        <v/>
      </c>
      <c r="AJ328" s="1377">
        <f>IFERROR(IF(OR(M326="",M327="",M329=""),0,ROUNDDOWN(ROUNDDOWN(ROUND(L326*VLOOKUP(K326,【参考】数式用!$A$5:$AB$37,MATCH("新加算Ⅳ",【参考】数式用!$B$4:$AB$4,0)+1,0),0),0)*AF328*0.5,0)),"")</f>
        <v>0</v>
      </c>
      <c r="AK328" s="1347" t="str">
        <f t="shared" ref="AK328" si="862">IF(T328&lt;&gt;"","新規に適用","")</f>
        <v/>
      </c>
      <c r="AL328" s="1351">
        <f>IFERROR(IF(OR(M329="ベア加算",M329=""),0, IF(OR(T326="新加算Ⅰ",T326="新加算Ⅱ",T326="新加算Ⅲ",T326="新加算Ⅳ"),0,ROUNDDOWN(ROUND(L326*VLOOKUP(K326,【参考】数式用!$A$5:$I$37,MATCH("ベア加算",【参考】数式用!$B$4:$I$4,0)+1,0),0),0)*AF328)),"")</f>
        <v>0</v>
      </c>
      <c r="AM328" s="1321" t="str">
        <f>IF(AND(T328&lt;&gt;"",AM326=""),"新規に適用",IF(AND(T328&lt;&gt;"",AM326&lt;&gt;""),"継続で適用",""))</f>
        <v/>
      </c>
      <c r="AN328" s="1321" t="str">
        <f>IF(AND(T328&lt;&gt;"",AN326=""),"新規に適用",IF(AND(T328&lt;&gt;"",AN326&lt;&gt;""),"継続で適用",""))</f>
        <v/>
      </c>
      <c r="AO328" s="1369"/>
      <c r="AP328" s="1321" t="str">
        <f>IF(AND(T328&lt;&gt;"",AP326=""),"新規に適用",IF(AND(T328&lt;&gt;"",AP326&lt;&gt;""),"継続で適用",""))</f>
        <v/>
      </c>
      <c r="AQ328" s="1325" t="str">
        <f t="shared" si="774"/>
        <v/>
      </c>
      <c r="AR328" s="1321" t="str">
        <f>IF(AND(T328&lt;&gt;"",AR326=""),"新規に適用",IF(AND(T328&lt;&gt;"",AR326&lt;&gt;""),"継続で適用",""))</f>
        <v/>
      </c>
      <c r="AS328" s="1310"/>
      <c r="AT328" s="557"/>
      <c r="AU328" s="1311" t="str">
        <f>IF(K326&lt;&gt;"","V列に色付け","")</f>
        <v/>
      </c>
      <c r="AV328" s="1312"/>
      <c r="AW328" s="1313"/>
      <c r="AX328" s="87"/>
      <c r="AY328" s="87"/>
      <c r="AZ328" s="87"/>
      <c r="BA328" s="87"/>
      <c r="BB328" s="87"/>
      <c r="BC328" s="87"/>
      <c r="BD328" s="87"/>
      <c r="BE328" s="87"/>
      <c r="BF328" s="87"/>
      <c r="BG328" s="87"/>
      <c r="BH328" s="87"/>
      <c r="BI328" s="87"/>
      <c r="BJ328" s="87"/>
      <c r="BK328" s="453" t="str">
        <f>G326</f>
        <v/>
      </c>
    </row>
    <row r="329" spans="1:63" ht="30" customHeight="1" thickBot="1">
      <c r="A329" s="1276"/>
      <c r="B329" s="1419"/>
      <c r="C329" s="1420"/>
      <c r="D329" s="1420"/>
      <c r="E329" s="1420"/>
      <c r="F329" s="1421"/>
      <c r="G329" s="1261"/>
      <c r="H329" s="1261"/>
      <c r="I329" s="1261"/>
      <c r="J329" s="1424"/>
      <c r="K329" s="1261"/>
      <c r="L329" s="1285"/>
      <c r="M329" s="556" t="str">
        <f>IF('別紙様式2-2（４・５月分）'!P250="","",'別紙様式2-2（４・５月分）'!P250)</f>
        <v/>
      </c>
      <c r="N329" s="1402"/>
      <c r="O329" s="1382"/>
      <c r="P329" s="1384"/>
      <c r="Q329" s="1386"/>
      <c r="R329" s="1388"/>
      <c r="S329" s="1390"/>
      <c r="T329" s="1392"/>
      <c r="U329" s="1394"/>
      <c r="V329" s="1396"/>
      <c r="W329" s="1398"/>
      <c r="X329" s="1372"/>
      <c r="Y329" s="1398"/>
      <c r="Z329" s="1372"/>
      <c r="AA329" s="1398"/>
      <c r="AB329" s="1372"/>
      <c r="AC329" s="1398"/>
      <c r="AD329" s="1372"/>
      <c r="AE329" s="1372"/>
      <c r="AF329" s="1372"/>
      <c r="AG329" s="1368"/>
      <c r="AH329" s="1374"/>
      <c r="AI329" s="1376"/>
      <c r="AJ329" s="1378"/>
      <c r="AK329" s="1348"/>
      <c r="AL329" s="1352"/>
      <c r="AM329" s="1322"/>
      <c r="AN329" s="1322"/>
      <c r="AO329" s="1370"/>
      <c r="AP329" s="1322"/>
      <c r="AQ329" s="1326"/>
      <c r="AR329" s="1322"/>
      <c r="AS329" s="491" t="str">
        <f t="shared" ref="AS329" si="863">IF(AU326="","",IF(OR(T326="",AND(M329="ベア加算なし",OR(T326="新加算Ⅰ",T326="新加算Ⅱ",T326="新加算Ⅲ",T326="新加算Ⅳ"),AM326=""),AND(OR(T326="新加算Ⅰ",T326="新加算Ⅱ",T326="新加算Ⅲ",T326="新加算Ⅳ",T326="新加算Ⅴ（１）",T326="新加算Ⅴ（２）",T326="新加算Ⅴ（３）",T326="新加算Ⅴ（４）",T326="新加算Ⅴ（５）",T326="新加算Ⅴ（６）",T326="新加算Ⅴ（８）",T326="新加算Ⅴ（11）"),AN326=""),AND(OR(T326="新加算Ⅴ（７）",T326="新加算Ⅴ（９）",T326="新加算Ⅴ（10）",T326="新加算Ⅴ（12）",T326="新加算Ⅴ（13）",T326="新加算Ⅴ（14）"),AO326=""),AND(OR(T326="新加算Ⅰ",T326="新加算Ⅱ",T326="新加算Ⅲ",T326="新加算Ⅴ（１）",T326="新加算Ⅴ（３）",T326="新加算Ⅴ（８）"),AP326=""),AND(OR(T326="新加算Ⅰ",T326="新加算Ⅱ",T326="新加算Ⅴ（１）",T326="新加算Ⅴ（２）",T326="新加算Ⅴ（３）",T326="新加算Ⅴ（４）",T326="新加算Ⅴ（５）",T326="新加算Ⅴ（６）",T326="新加算Ⅴ（７）",T326="新加算Ⅴ（９）",T326="新加算Ⅴ（10）",T326="新加算Ⅴ（12）"),AQ326=""),AND(OR(T326="新加算Ⅰ",T326="新加算Ⅴ（１）",T326="新加算Ⅴ（２）",T326="新加算Ⅴ（５）",T326="新加算Ⅴ（７）",T326="新加算Ⅴ（10）"),AR326="")),"！記入が必要な欄（ピンク色のセル）に空欄があります。空欄を埋めてください。",""))</f>
        <v/>
      </c>
      <c r="AT329" s="557"/>
      <c r="AU329" s="1311"/>
      <c r="AV329" s="558" t="str">
        <f>IF('別紙様式2-2（４・５月分）'!N250="","",'別紙様式2-2（４・５月分）'!N250)</f>
        <v/>
      </c>
      <c r="AW329" s="1313"/>
      <c r="AX329" s="87"/>
      <c r="AY329" s="87"/>
      <c r="AZ329" s="87"/>
      <c r="BA329" s="87"/>
      <c r="BB329" s="87"/>
      <c r="BC329" s="87"/>
      <c r="BD329" s="87"/>
      <c r="BE329" s="87"/>
      <c r="BF329" s="87"/>
      <c r="BG329" s="87"/>
      <c r="BH329" s="87"/>
      <c r="BI329" s="87"/>
      <c r="BJ329" s="87"/>
      <c r="BK329" s="453" t="str">
        <f>G326</f>
        <v/>
      </c>
    </row>
    <row r="330" spans="1:63" ht="30" customHeight="1">
      <c r="A330" s="1301">
        <v>80</v>
      </c>
      <c r="B330" s="1243" t="str">
        <f>IF(基本情報入力シート!C133="","",基本情報入力シート!C133)</f>
        <v/>
      </c>
      <c r="C330" s="1244"/>
      <c r="D330" s="1244"/>
      <c r="E330" s="1244"/>
      <c r="F330" s="1245"/>
      <c r="G330" s="1260" t="str">
        <f>IF(基本情報入力シート!M133="","",基本情報入力シート!M133)</f>
        <v/>
      </c>
      <c r="H330" s="1260" t="str">
        <f>IF(基本情報入力シート!R133="","",基本情報入力シート!R133)</f>
        <v/>
      </c>
      <c r="I330" s="1260" t="str">
        <f>IF(基本情報入力シート!W133="","",基本情報入力シート!W133)</f>
        <v/>
      </c>
      <c r="J330" s="1423" t="str">
        <f>IF(基本情報入力シート!X133="","",基本情報入力シート!X133)</f>
        <v/>
      </c>
      <c r="K330" s="1260" t="str">
        <f>IF(基本情報入力シート!Y133="","",基本情報入力シート!Y133)</f>
        <v/>
      </c>
      <c r="L330" s="1284" t="str">
        <f>IF(基本情報入力シート!AB133="","",基本情報入力シート!AB133)</f>
        <v/>
      </c>
      <c r="M330" s="553" t="str">
        <f>IF('別紙様式2-2（４・５月分）'!P251="","",'別紙様式2-2（４・５月分）'!P251)</f>
        <v/>
      </c>
      <c r="N330" s="1399" t="str">
        <f>IF(SUM('別紙様式2-2（４・５月分）'!Q251:Q253)=0,"",SUM('別紙様式2-2（４・５月分）'!Q251:Q253))</f>
        <v/>
      </c>
      <c r="O330" s="1403" t="str">
        <f>IFERROR(VLOOKUP('別紙様式2-2（４・５月分）'!AQ251,【参考】数式用!$AR$5:$AS$22,2,FALSE),"")</f>
        <v/>
      </c>
      <c r="P330" s="1404"/>
      <c r="Q330" s="1405"/>
      <c r="R330" s="1409" t="str">
        <f>IFERROR(VLOOKUP(K330,【参考】数式用!$A$5:$AB$37,MATCH(O330,【参考】数式用!$B$4:$AB$4,0)+1,0),"")</f>
        <v/>
      </c>
      <c r="S330" s="1411" t="s">
        <v>2021</v>
      </c>
      <c r="T330" s="1413"/>
      <c r="U330" s="1415" t="str">
        <f>IFERROR(VLOOKUP(K330,【参考】数式用!$A$5:$AB$37,MATCH(T330,【参考】数式用!$B$4:$AB$4,0)+1,0),"")</f>
        <v/>
      </c>
      <c r="V330" s="1417" t="s">
        <v>15</v>
      </c>
      <c r="W330" s="1355">
        <v>6</v>
      </c>
      <c r="X330" s="1357" t="s">
        <v>10</v>
      </c>
      <c r="Y330" s="1355">
        <v>6</v>
      </c>
      <c r="Z330" s="1357" t="s">
        <v>38</v>
      </c>
      <c r="AA330" s="1355">
        <v>7</v>
      </c>
      <c r="AB330" s="1357" t="s">
        <v>10</v>
      </c>
      <c r="AC330" s="1355">
        <v>3</v>
      </c>
      <c r="AD330" s="1357" t="s">
        <v>13</v>
      </c>
      <c r="AE330" s="1357" t="s">
        <v>20</v>
      </c>
      <c r="AF330" s="1357">
        <f>IF(W330&gt;=1,(AA330*12+AC330)-(W330*12+Y330)+1,"")</f>
        <v>10</v>
      </c>
      <c r="AG330" s="1359" t="s">
        <v>33</v>
      </c>
      <c r="AH330" s="1361" t="str">
        <f t="shared" ref="AH330" si="864">IFERROR(ROUNDDOWN(ROUND(L330*U330,0),0)*AF330,"")</f>
        <v/>
      </c>
      <c r="AI330" s="1363" t="str">
        <f t="shared" ref="AI330" si="865">IFERROR(ROUNDDOWN(ROUND((L330*(U330-AW330)),0),0)*AF330,"")</f>
        <v/>
      </c>
      <c r="AJ330" s="1365">
        <f>IFERROR(IF(OR(M330="",M331="",M333=""),0,ROUNDDOWN(ROUNDDOWN(ROUND(L330*VLOOKUP(K330,【参考】数式用!$A$5:$AB$37,MATCH("新加算Ⅳ",【参考】数式用!$B$4:$AB$4,0)+1,0),0),0)*AF330*0.5,0)),"")</f>
        <v>0</v>
      </c>
      <c r="AK330" s="1349"/>
      <c r="AL330" s="1353">
        <f>IFERROR(IF(OR(M333="ベア加算",M333=""),0, IF(OR(T330="新加算Ⅰ",T330="新加算Ⅱ",T330="新加算Ⅲ",T330="新加算Ⅳ"),ROUNDDOWN(ROUND(L330*VLOOKUP(K330,【参考】数式用!$A$5:$I$37,MATCH("ベア加算",【参考】数式用!$B$4:$I$4,0)+1,0),0),0)*AF330,0)),"")</f>
        <v>0</v>
      </c>
      <c r="AM330" s="1339"/>
      <c r="AN330" s="1345"/>
      <c r="AO330" s="1341"/>
      <c r="AP330" s="1341"/>
      <c r="AQ330" s="1343"/>
      <c r="AR330" s="1323"/>
      <c r="AS330" s="466" t="str">
        <f t="shared" ref="AS330" si="866">IF(AU330="","",IF(U330&lt;N330,"！加算の要件上は問題ありませんが、令和６年４・５月と比較して令和６年６月に加算率が下がる計画になっています。",""))</f>
        <v/>
      </c>
      <c r="AT330" s="557"/>
      <c r="AU330" s="1311" t="str">
        <f>IF(K330&lt;&gt;"","V列に色付け","")</f>
        <v/>
      </c>
      <c r="AV330" s="558" t="str">
        <f>IF('別紙様式2-2（４・５月分）'!N251="","",'別紙様式2-2（４・５月分）'!N251)</f>
        <v/>
      </c>
      <c r="AW330" s="1313" t="str">
        <f>IF(SUM('別紙様式2-2（４・５月分）'!O251:O253)=0,"",SUM('別紙様式2-2（４・５月分）'!O251:O253))</f>
        <v/>
      </c>
      <c r="AX330" s="1314" t="str">
        <f>IFERROR(VLOOKUP(K330,【参考】数式用!$AH$2:$AI$34,2,FALSE),"")</f>
        <v/>
      </c>
      <c r="AY330" s="1230" t="s">
        <v>1959</v>
      </c>
      <c r="AZ330" s="1230" t="s">
        <v>1960</v>
      </c>
      <c r="BA330" s="1230" t="s">
        <v>1961</v>
      </c>
      <c r="BB330" s="1230" t="s">
        <v>1962</v>
      </c>
      <c r="BC330" s="1230" t="str">
        <f>IF(AND(O330&lt;&gt;"新加算Ⅰ",O330&lt;&gt;"新加算Ⅱ",O330&lt;&gt;"新加算Ⅲ",O330&lt;&gt;"新加算Ⅳ"),O330,IF(P332&lt;&gt;"",P332,""))</f>
        <v/>
      </c>
      <c r="BD330" s="1230"/>
      <c r="BE330" s="1230" t="str">
        <f t="shared" ref="BE330" si="867">IF(AL330&lt;&gt;0,IF(AM330="○","入力済","未入力"),"")</f>
        <v/>
      </c>
      <c r="BF330" s="1230" t="str">
        <f>IF(OR(T330="新加算Ⅰ",T330="新加算Ⅱ",T330="新加算Ⅲ",T330="新加算Ⅳ",T330="新加算Ⅴ（１）",T330="新加算Ⅴ（２）",T330="新加算Ⅴ（３）",T330="新加算ⅠⅤ（４）",T330="新加算Ⅴ（５）",T330="新加算Ⅴ（６）",T330="新加算Ⅴ（８）",T330="新加算Ⅴ（11）"),IF(OR(AN330="○",AN330="令和６年度中に満たす"),"入力済","未入力"),"")</f>
        <v/>
      </c>
      <c r="BG330" s="1230" t="str">
        <f>IF(OR(T330="新加算Ⅴ（７）",T330="新加算Ⅴ（９）",T330="新加算Ⅴ（10）",T330="新加算Ⅴ（12）",T330="新加算Ⅴ（13）",T330="新加算Ⅴ（14）"),IF(OR(AO330="○",AO330="令和６年度中に満たす"),"入力済","未入力"),"")</f>
        <v/>
      </c>
      <c r="BH330" s="1331" t="str">
        <f t="shared" ref="BH330" si="868">IF(OR(T330="新加算Ⅰ",T330="新加算Ⅱ",T330="新加算Ⅲ",T330="新加算Ⅴ（１）",T330="新加算Ⅴ（３）",T330="新加算Ⅴ（８）"),IF(OR(AP330="○",AP330="令和６年度中に満たす"),"入力済","未入力"),"")</f>
        <v/>
      </c>
      <c r="BI330" s="1333" t="str">
        <f t="shared" ref="BI330" si="869">IF(OR(T330="新加算Ⅰ",T330="新加算Ⅱ",T330="新加算Ⅴ（１）",T330="新加算Ⅴ（２）",T330="新加算Ⅴ（３）",T330="新加算Ⅴ（４）",T330="新加算Ⅴ（５）",T330="新加算Ⅴ（６）",T330="新加算Ⅴ（７）",T330="新加算Ⅴ（９）",T330="新加算Ⅴ（10）",T330="新加算Ⅴ（12）"),1,"")</f>
        <v/>
      </c>
      <c r="BJ330" s="1311" t="str">
        <f>IF(OR(T330="新加算Ⅰ",T330="新加算Ⅴ（１）",T330="新加算Ⅴ（２）",T330="新加算Ⅴ（５）",T330="新加算Ⅴ（７）",T330="新加算Ⅴ（10）"),IF(AR330="","未入力","入力済"),"")</f>
        <v/>
      </c>
      <c r="BK330" s="453" t="str">
        <f>G330</f>
        <v/>
      </c>
    </row>
    <row r="331" spans="1:63" ht="15" customHeight="1">
      <c r="A331" s="1275"/>
      <c r="B331" s="1243"/>
      <c r="C331" s="1244"/>
      <c r="D331" s="1244"/>
      <c r="E331" s="1244"/>
      <c r="F331" s="1245"/>
      <c r="G331" s="1260"/>
      <c r="H331" s="1260"/>
      <c r="I331" s="1260"/>
      <c r="J331" s="1423"/>
      <c r="K331" s="1260"/>
      <c r="L331" s="1284"/>
      <c r="M331" s="1379" t="str">
        <f>IF('別紙様式2-2（４・５月分）'!P252="","",'別紙様式2-2（４・５月分）'!P252)</f>
        <v/>
      </c>
      <c r="N331" s="1400"/>
      <c r="O331" s="1406"/>
      <c r="P331" s="1407"/>
      <c r="Q331" s="1408"/>
      <c r="R331" s="1410"/>
      <c r="S331" s="1412"/>
      <c r="T331" s="1414"/>
      <c r="U331" s="1416"/>
      <c r="V331" s="1418"/>
      <c r="W331" s="1356"/>
      <c r="X331" s="1358"/>
      <c r="Y331" s="1356"/>
      <c r="Z331" s="1358"/>
      <c r="AA331" s="1356"/>
      <c r="AB331" s="1358"/>
      <c r="AC331" s="1356"/>
      <c r="AD331" s="1358"/>
      <c r="AE331" s="1358"/>
      <c r="AF331" s="1358"/>
      <c r="AG331" s="1360"/>
      <c r="AH331" s="1362"/>
      <c r="AI331" s="1364"/>
      <c r="AJ331" s="1366"/>
      <c r="AK331" s="1350"/>
      <c r="AL331" s="1354"/>
      <c r="AM331" s="1340"/>
      <c r="AN331" s="1346"/>
      <c r="AO331" s="1342"/>
      <c r="AP331" s="1342"/>
      <c r="AQ331" s="1344"/>
      <c r="AR331" s="1324"/>
      <c r="AS331" s="1310" t="str">
        <f t="shared" ref="AS331" si="870">IF(AU330="","",IF(AF330&gt;10,"！令和６年度の新加算の「算定対象月」が10か月を超えています。標準的な「算定対象月」は令和６年６月から令和７年３月です。",IF(OR(AA330&lt;&gt;7,AC330&lt;&gt;3),"！算定期間の終わりが令和７年３月になっていません。区分変更を行う場合は、別紙様式2-4に記入してください。","")))</f>
        <v/>
      </c>
      <c r="AT331" s="557"/>
      <c r="AU331" s="1311"/>
      <c r="AV331" s="1312" t="str">
        <f>IF('別紙様式2-2（４・５月分）'!N252="","",'別紙様式2-2（４・５月分）'!N252)</f>
        <v/>
      </c>
      <c r="AW331" s="1313"/>
      <c r="AX331" s="1314"/>
      <c r="AY331" s="1230"/>
      <c r="AZ331" s="1230"/>
      <c r="BA331" s="1230"/>
      <c r="BB331" s="1230"/>
      <c r="BC331" s="1230"/>
      <c r="BD331" s="1230"/>
      <c r="BE331" s="1230"/>
      <c r="BF331" s="1230"/>
      <c r="BG331" s="1230"/>
      <c r="BH331" s="1332"/>
      <c r="BI331" s="1334"/>
      <c r="BJ331" s="1311"/>
      <c r="BK331" s="453" t="str">
        <f>G330</f>
        <v/>
      </c>
    </row>
    <row r="332" spans="1:63" ht="15" customHeight="1">
      <c r="A332" s="1303"/>
      <c r="B332" s="1243"/>
      <c r="C332" s="1244"/>
      <c r="D332" s="1244"/>
      <c r="E332" s="1244"/>
      <c r="F332" s="1245"/>
      <c r="G332" s="1260"/>
      <c r="H332" s="1260"/>
      <c r="I332" s="1260"/>
      <c r="J332" s="1423"/>
      <c r="K332" s="1260"/>
      <c r="L332" s="1284"/>
      <c r="M332" s="1380"/>
      <c r="N332" s="1401"/>
      <c r="O332" s="1381" t="s">
        <v>2025</v>
      </c>
      <c r="P332" s="1383" t="str">
        <f>IFERROR(VLOOKUP('別紙様式2-2（４・５月分）'!AQ251,【参考】数式用!$AR$5:$AT$22,3,FALSE),"")</f>
        <v/>
      </c>
      <c r="Q332" s="1385" t="s">
        <v>2036</v>
      </c>
      <c r="R332" s="1387" t="str">
        <f>IFERROR(VLOOKUP(K330,【参考】数式用!$A$5:$AB$37,MATCH(P332,【参考】数式用!$B$4:$AB$4,0)+1,0),"")</f>
        <v/>
      </c>
      <c r="S332" s="1389" t="s">
        <v>161</v>
      </c>
      <c r="T332" s="1391"/>
      <c r="U332" s="1393" t="str">
        <f>IFERROR(VLOOKUP(K330,【参考】数式用!$A$5:$AB$37,MATCH(T332,【参考】数式用!$B$4:$AB$4,0)+1,0),"")</f>
        <v/>
      </c>
      <c r="V332" s="1395" t="s">
        <v>15</v>
      </c>
      <c r="W332" s="1397">
        <v>7</v>
      </c>
      <c r="X332" s="1371" t="s">
        <v>10</v>
      </c>
      <c r="Y332" s="1397">
        <v>4</v>
      </c>
      <c r="Z332" s="1371" t="s">
        <v>38</v>
      </c>
      <c r="AA332" s="1397">
        <v>8</v>
      </c>
      <c r="AB332" s="1371" t="s">
        <v>10</v>
      </c>
      <c r="AC332" s="1397">
        <v>3</v>
      </c>
      <c r="AD332" s="1371" t="s">
        <v>13</v>
      </c>
      <c r="AE332" s="1371" t="s">
        <v>20</v>
      </c>
      <c r="AF332" s="1371">
        <f>IF(W332&gt;=1,(AA332*12+AC332)-(W332*12+Y332)+1,"")</f>
        <v>12</v>
      </c>
      <c r="AG332" s="1367" t="s">
        <v>33</v>
      </c>
      <c r="AH332" s="1373" t="str">
        <f t="shared" ref="AH332" si="871">IFERROR(ROUNDDOWN(ROUND(L330*U332,0),0)*AF332,"")</f>
        <v/>
      </c>
      <c r="AI332" s="1375" t="str">
        <f t="shared" ref="AI332" si="872">IFERROR(ROUNDDOWN(ROUND((L330*(U332-AW330)),0),0)*AF332,"")</f>
        <v/>
      </c>
      <c r="AJ332" s="1377">
        <f>IFERROR(IF(OR(M330="",M331="",M333=""),0,ROUNDDOWN(ROUNDDOWN(ROUND(L330*VLOOKUP(K330,【参考】数式用!$A$5:$AB$37,MATCH("新加算Ⅳ",【参考】数式用!$B$4:$AB$4,0)+1,0),0),0)*AF332*0.5,0)),"")</f>
        <v>0</v>
      </c>
      <c r="AK332" s="1347" t="str">
        <f t="shared" ref="AK332" si="873">IF(T332&lt;&gt;"","新規に適用","")</f>
        <v/>
      </c>
      <c r="AL332" s="1351">
        <f>IFERROR(IF(OR(M333="ベア加算",M333=""),0, IF(OR(T330="新加算Ⅰ",T330="新加算Ⅱ",T330="新加算Ⅲ",T330="新加算Ⅳ"),0,ROUNDDOWN(ROUND(L330*VLOOKUP(K330,【参考】数式用!$A$5:$I$37,MATCH("ベア加算",【参考】数式用!$B$4:$I$4,0)+1,0),0),0)*AF332)),"")</f>
        <v>0</v>
      </c>
      <c r="AM332" s="1321" t="str">
        <f>IF(AND(T332&lt;&gt;"",AM330=""),"新規に適用",IF(AND(T332&lt;&gt;"",AM330&lt;&gt;""),"継続で適用",""))</f>
        <v/>
      </c>
      <c r="AN332" s="1321" t="str">
        <f>IF(AND(T332&lt;&gt;"",AN330=""),"新規に適用",IF(AND(T332&lt;&gt;"",AN330&lt;&gt;""),"継続で適用",""))</f>
        <v/>
      </c>
      <c r="AO332" s="1369"/>
      <c r="AP332" s="1321" t="str">
        <f>IF(AND(T332&lt;&gt;"",AP330=""),"新規に適用",IF(AND(T332&lt;&gt;"",AP330&lt;&gt;""),"継続で適用",""))</f>
        <v/>
      </c>
      <c r="AQ332" s="1325" t="str">
        <f t="shared" si="774"/>
        <v/>
      </c>
      <c r="AR332" s="1321" t="str">
        <f>IF(AND(T332&lt;&gt;"",AR330=""),"新規に適用",IF(AND(T332&lt;&gt;"",AR330&lt;&gt;""),"継続で適用",""))</f>
        <v/>
      </c>
      <c r="AS332" s="1310"/>
      <c r="AT332" s="557"/>
      <c r="AU332" s="1311" t="str">
        <f>IF(K330&lt;&gt;"","V列に色付け","")</f>
        <v/>
      </c>
      <c r="AV332" s="1312"/>
      <c r="AW332" s="1313"/>
      <c r="AX332" s="87"/>
      <c r="AY332" s="87"/>
      <c r="AZ332" s="87"/>
      <c r="BA332" s="87"/>
      <c r="BB332" s="87"/>
      <c r="BC332" s="87"/>
      <c r="BD332" s="87"/>
      <c r="BE332" s="87"/>
      <c r="BF332" s="87"/>
      <c r="BG332" s="87"/>
      <c r="BH332" s="87"/>
      <c r="BI332" s="87"/>
      <c r="BJ332" s="87"/>
      <c r="BK332" s="453" t="str">
        <f>G330</f>
        <v/>
      </c>
    </row>
    <row r="333" spans="1:63" ht="30" customHeight="1" thickBot="1">
      <c r="A333" s="1276"/>
      <c r="B333" s="1419"/>
      <c r="C333" s="1420"/>
      <c r="D333" s="1420"/>
      <c r="E333" s="1420"/>
      <c r="F333" s="1421"/>
      <c r="G333" s="1261"/>
      <c r="H333" s="1261"/>
      <c r="I333" s="1261"/>
      <c r="J333" s="1424"/>
      <c r="K333" s="1261"/>
      <c r="L333" s="1285"/>
      <c r="M333" s="556" t="str">
        <f>IF('別紙様式2-2（４・５月分）'!P253="","",'別紙様式2-2（４・５月分）'!P253)</f>
        <v/>
      </c>
      <c r="N333" s="1402"/>
      <c r="O333" s="1382"/>
      <c r="P333" s="1384"/>
      <c r="Q333" s="1386"/>
      <c r="R333" s="1388"/>
      <c r="S333" s="1390"/>
      <c r="T333" s="1392"/>
      <c r="U333" s="1394"/>
      <c r="V333" s="1396"/>
      <c r="W333" s="1398"/>
      <c r="X333" s="1372"/>
      <c r="Y333" s="1398"/>
      <c r="Z333" s="1372"/>
      <c r="AA333" s="1398"/>
      <c r="AB333" s="1372"/>
      <c r="AC333" s="1398"/>
      <c r="AD333" s="1372"/>
      <c r="AE333" s="1372"/>
      <c r="AF333" s="1372"/>
      <c r="AG333" s="1368"/>
      <c r="AH333" s="1374"/>
      <c r="AI333" s="1376"/>
      <c r="AJ333" s="1378"/>
      <c r="AK333" s="1348"/>
      <c r="AL333" s="1352"/>
      <c r="AM333" s="1322"/>
      <c r="AN333" s="1322"/>
      <c r="AO333" s="1370"/>
      <c r="AP333" s="1322"/>
      <c r="AQ333" s="1326"/>
      <c r="AR333" s="1322"/>
      <c r="AS333" s="491" t="str">
        <f t="shared" ref="AS333" si="874">IF(AU330="","",IF(OR(T330="",AND(M333="ベア加算なし",OR(T330="新加算Ⅰ",T330="新加算Ⅱ",T330="新加算Ⅲ",T330="新加算Ⅳ"),AM330=""),AND(OR(T330="新加算Ⅰ",T330="新加算Ⅱ",T330="新加算Ⅲ",T330="新加算Ⅳ",T330="新加算Ⅴ（１）",T330="新加算Ⅴ（２）",T330="新加算Ⅴ（３）",T330="新加算Ⅴ（４）",T330="新加算Ⅴ（５）",T330="新加算Ⅴ（６）",T330="新加算Ⅴ（８）",T330="新加算Ⅴ（11）"),AN330=""),AND(OR(T330="新加算Ⅴ（７）",T330="新加算Ⅴ（９）",T330="新加算Ⅴ（10）",T330="新加算Ⅴ（12）",T330="新加算Ⅴ（13）",T330="新加算Ⅴ（14）"),AO330=""),AND(OR(T330="新加算Ⅰ",T330="新加算Ⅱ",T330="新加算Ⅲ",T330="新加算Ⅴ（１）",T330="新加算Ⅴ（３）",T330="新加算Ⅴ（８）"),AP330=""),AND(OR(T330="新加算Ⅰ",T330="新加算Ⅱ",T330="新加算Ⅴ（１）",T330="新加算Ⅴ（２）",T330="新加算Ⅴ（３）",T330="新加算Ⅴ（４）",T330="新加算Ⅴ（５）",T330="新加算Ⅴ（６）",T330="新加算Ⅴ（７）",T330="新加算Ⅴ（９）",T330="新加算Ⅴ（10）",T330="新加算Ⅴ（12）"),AQ330=""),AND(OR(T330="新加算Ⅰ",T330="新加算Ⅴ（１）",T330="新加算Ⅴ（２）",T330="新加算Ⅴ（５）",T330="新加算Ⅴ（７）",T330="新加算Ⅴ（10）"),AR330="")),"！記入が必要な欄（ピンク色のセル）に空欄があります。空欄を埋めてください。",""))</f>
        <v/>
      </c>
      <c r="AT333" s="557"/>
      <c r="AU333" s="1311"/>
      <c r="AV333" s="558" t="str">
        <f>IF('別紙様式2-2（４・５月分）'!N253="","",'別紙様式2-2（４・５月分）'!N253)</f>
        <v/>
      </c>
      <c r="AW333" s="1313"/>
      <c r="AX333" s="87"/>
      <c r="AY333" s="87"/>
      <c r="AZ333" s="87"/>
      <c r="BA333" s="87"/>
      <c r="BB333" s="87"/>
      <c r="BC333" s="87"/>
      <c r="BD333" s="87"/>
      <c r="BE333" s="87"/>
      <c r="BF333" s="87"/>
      <c r="BG333" s="87"/>
      <c r="BH333" s="87"/>
      <c r="BI333" s="87"/>
      <c r="BJ333" s="87"/>
      <c r="BK333" s="453" t="str">
        <f>G330</f>
        <v/>
      </c>
    </row>
    <row r="334" spans="1:63" ht="30" customHeight="1">
      <c r="A334" s="1274">
        <v>81</v>
      </c>
      <c r="B334" s="1240" t="str">
        <f>IF(基本情報入力シート!C134="","",基本情報入力シート!C134)</f>
        <v/>
      </c>
      <c r="C334" s="1241"/>
      <c r="D334" s="1241"/>
      <c r="E334" s="1241"/>
      <c r="F334" s="1242"/>
      <c r="G334" s="1259" t="str">
        <f>IF(基本情報入力シート!M134="","",基本情報入力シート!M134)</f>
        <v/>
      </c>
      <c r="H334" s="1259" t="str">
        <f>IF(基本情報入力シート!R134="","",基本情報入力シート!R134)</f>
        <v/>
      </c>
      <c r="I334" s="1259" t="str">
        <f>IF(基本情報入力シート!W134="","",基本情報入力シート!W134)</f>
        <v/>
      </c>
      <c r="J334" s="1422" t="str">
        <f>IF(基本情報入力シート!X134="","",基本情報入力シート!X134)</f>
        <v/>
      </c>
      <c r="K334" s="1259" t="str">
        <f>IF(基本情報入力シート!Y134="","",基本情報入力シート!Y134)</f>
        <v/>
      </c>
      <c r="L334" s="1283" t="str">
        <f>IF(基本情報入力シート!AB134="","",基本情報入力シート!AB134)</f>
        <v/>
      </c>
      <c r="M334" s="553" t="str">
        <f>IF('別紙様式2-2（４・５月分）'!P254="","",'別紙様式2-2（４・５月分）'!P254)</f>
        <v/>
      </c>
      <c r="N334" s="1399" t="str">
        <f>IF(SUM('別紙様式2-2（４・５月分）'!Q254:Q256)=0,"",SUM('別紙様式2-2（４・５月分）'!Q254:Q256))</f>
        <v/>
      </c>
      <c r="O334" s="1403" t="str">
        <f>IFERROR(VLOOKUP('別紙様式2-2（４・５月分）'!AQ254,【参考】数式用!$AR$5:$AS$22,2,FALSE),"")</f>
        <v/>
      </c>
      <c r="P334" s="1404"/>
      <c r="Q334" s="1405"/>
      <c r="R334" s="1409" t="str">
        <f>IFERROR(VLOOKUP(K334,【参考】数式用!$A$5:$AB$37,MATCH(O334,【参考】数式用!$B$4:$AB$4,0)+1,0),"")</f>
        <v/>
      </c>
      <c r="S334" s="1411" t="s">
        <v>2021</v>
      </c>
      <c r="T334" s="1413"/>
      <c r="U334" s="1415" t="str">
        <f>IFERROR(VLOOKUP(K334,【参考】数式用!$A$5:$AB$37,MATCH(T334,【参考】数式用!$B$4:$AB$4,0)+1,0),"")</f>
        <v/>
      </c>
      <c r="V334" s="1417" t="s">
        <v>15</v>
      </c>
      <c r="W334" s="1355">
        <v>6</v>
      </c>
      <c r="X334" s="1357" t="s">
        <v>10</v>
      </c>
      <c r="Y334" s="1355">
        <v>6</v>
      </c>
      <c r="Z334" s="1357" t="s">
        <v>38</v>
      </c>
      <c r="AA334" s="1355">
        <v>7</v>
      </c>
      <c r="AB334" s="1357" t="s">
        <v>10</v>
      </c>
      <c r="AC334" s="1355">
        <v>3</v>
      </c>
      <c r="AD334" s="1357" t="s">
        <v>13</v>
      </c>
      <c r="AE334" s="1357" t="s">
        <v>20</v>
      </c>
      <c r="AF334" s="1357">
        <f>IF(W334&gt;=1,(AA334*12+AC334)-(W334*12+Y334)+1,"")</f>
        <v>10</v>
      </c>
      <c r="AG334" s="1359" t="s">
        <v>33</v>
      </c>
      <c r="AH334" s="1361" t="str">
        <f t="shared" ref="AH334" si="875">IFERROR(ROUNDDOWN(ROUND(L334*U334,0),0)*AF334,"")</f>
        <v/>
      </c>
      <c r="AI334" s="1363" t="str">
        <f t="shared" ref="AI334" si="876">IFERROR(ROUNDDOWN(ROUND((L334*(U334-AW334)),0),0)*AF334,"")</f>
        <v/>
      </c>
      <c r="AJ334" s="1365">
        <f>IFERROR(IF(OR(M334="",M335="",M337=""),0,ROUNDDOWN(ROUNDDOWN(ROUND(L334*VLOOKUP(K334,【参考】数式用!$A$5:$AB$37,MATCH("新加算Ⅳ",【参考】数式用!$B$4:$AB$4,0)+1,0),0),0)*AF334*0.5,0)),"")</f>
        <v>0</v>
      </c>
      <c r="AK334" s="1349"/>
      <c r="AL334" s="1353">
        <f>IFERROR(IF(OR(M337="ベア加算",M337=""),0, IF(OR(T334="新加算Ⅰ",T334="新加算Ⅱ",T334="新加算Ⅲ",T334="新加算Ⅳ"),ROUNDDOWN(ROUND(L334*VLOOKUP(K334,【参考】数式用!$A$5:$I$37,MATCH("ベア加算",【参考】数式用!$B$4:$I$4,0)+1,0),0),0)*AF334,0)),"")</f>
        <v>0</v>
      </c>
      <c r="AM334" s="1339"/>
      <c r="AN334" s="1345"/>
      <c r="AO334" s="1341"/>
      <c r="AP334" s="1341"/>
      <c r="AQ334" s="1343"/>
      <c r="AR334" s="1323"/>
      <c r="AS334" s="466" t="str">
        <f t="shared" ref="AS334" si="877">IF(AU334="","",IF(U334&lt;N334,"！加算の要件上は問題ありませんが、令和６年４・５月と比較して令和６年６月に加算率が下がる計画になっています。",""))</f>
        <v/>
      </c>
      <c r="AT334" s="557"/>
      <c r="AU334" s="1311" t="str">
        <f>IF(K334&lt;&gt;"","V列に色付け","")</f>
        <v/>
      </c>
      <c r="AV334" s="558" t="str">
        <f>IF('別紙様式2-2（４・５月分）'!N254="","",'別紙様式2-2（４・５月分）'!N254)</f>
        <v/>
      </c>
      <c r="AW334" s="1313" t="str">
        <f>IF(SUM('別紙様式2-2（４・５月分）'!O254:O256)=0,"",SUM('別紙様式2-2（４・５月分）'!O254:O256))</f>
        <v/>
      </c>
      <c r="AX334" s="1314" t="str">
        <f>IFERROR(VLOOKUP(K334,【参考】数式用!$AH$2:$AI$34,2,FALSE),"")</f>
        <v/>
      </c>
      <c r="AY334" s="1230" t="s">
        <v>1959</v>
      </c>
      <c r="AZ334" s="1230" t="s">
        <v>1960</v>
      </c>
      <c r="BA334" s="1230" t="s">
        <v>1961</v>
      </c>
      <c r="BB334" s="1230" t="s">
        <v>1962</v>
      </c>
      <c r="BC334" s="1230" t="str">
        <f>IF(AND(O334&lt;&gt;"新加算Ⅰ",O334&lt;&gt;"新加算Ⅱ",O334&lt;&gt;"新加算Ⅲ",O334&lt;&gt;"新加算Ⅳ"),O334,IF(P336&lt;&gt;"",P336,""))</f>
        <v/>
      </c>
      <c r="BD334" s="1230"/>
      <c r="BE334" s="1230" t="str">
        <f t="shared" ref="BE334" si="878">IF(AL334&lt;&gt;0,IF(AM334="○","入力済","未入力"),"")</f>
        <v/>
      </c>
      <c r="BF334" s="1230" t="str">
        <f>IF(OR(T334="新加算Ⅰ",T334="新加算Ⅱ",T334="新加算Ⅲ",T334="新加算Ⅳ",T334="新加算Ⅴ（１）",T334="新加算Ⅴ（２）",T334="新加算Ⅴ（３）",T334="新加算ⅠⅤ（４）",T334="新加算Ⅴ（５）",T334="新加算Ⅴ（６）",T334="新加算Ⅴ（８）",T334="新加算Ⅴ（11）"),IF(OR(AN334="○",AN334="令和６年度中に満たす"),"入力済","未入力"),"")</f>
        <v/>
      </c>
      <c r="BG334" s="1230" t="str">
        <f>IF(OR(T334="新加算Ⅴ（７）",T334="新加算Ⅴ（９）",T334="新加算Ⅴ（10）",T334="新加算Ⅴ（12）",T334="新加算Ⅴ（13）",T334="新加算Ⅴ（14）"),IF(OR(AO334="○",AO334="令和６年度中に満たす"),"入力済","未入力"),"")</f>
        <v/>
      </c>
      <c r="BH334" s="1331" t="str">
        <f t="shared" ref="BH334" si="879">IF(OR(T334="新加算Ⅰ",T334="新加算Ⅱ",T334="新加算Ⅲ",T334="新加算Ⅴ（１）",T334="新加算Ⅴ（３）",T334="新加算Ⅴ（８）"),IF(OR(AP334="○",AP334="令和６年度中に満たす"),"入力済","未入力"),"")</f>
        <v/>
      </c>
      <c r="BI334" s="1333" t="str">
        <f t="shared" ref="BI334" si="880">IF(OR(T334="新加算Ⅰ",T334="新加算Ⅱ",T334="新加算Ⅴ（１）",T334="新加算Ⅴ（２）",T334="新加算Ⅴ（３）",T334="新加算Ⅴ（４）",T334="新加算Ⅴ（５）",T334="新加算Ⅴ（６）",T334="新加算Ⅴ（７）",T334="新加算Ⅴ（９）",T334="新加算Ⅴ（10）",T334="新加算Ⅴ（12）"),1,"")</f>
        <v/>
      </c>
      <c r="BJ334" s="1311" t="str">
        <f>IF(OR(T334="新加算Ⅰ",T334="新加算Ⅴ（１）",T334="新加算Ⅴ（２）",T334="新加算Ⅴ（５）",T334="新加算Ⅴ（７）",T334="新加算Ⅴ（10）"),IF(AR334="","未入力","入力済"),"")</f>
        <v/>
      </c>
      <c r="BK334" s="453" t="str">
        <f>G334</f>
        <v/>
      </c>
    </row>
    <row r="335" spans="1:63" ht="15" customHeight="1">
      <c r="A335" s="1275"/>
      <c r="B335" s="1243"/>
      <c r="C335" s="1244"/>
      <c r="D335" s="1244"/>
      <c r="E335" s="1244"/>
      <c r="F335" s="1245"/>
      <c r="G335" s="1260"/>
      <c r="H335" s="1260"/>
      <c r="I335" s="1260"/>
      <c r="J335" s="1423"/>
      <c r="K335" s="1260"/>
      <c r="L335" s="1284"/>
      <c r="M335" s="1379" t="str">
        <f>IF('別紙様式2-2（４・５月分）'!P255="","",'別紙様式2-2（４・５月分）'!P255)</f>
        <v/>
      </c>
      <c r="N335" s="1400"/>
      <c r="O335" s="1406"/>
      <c r="P335" s="1407"/>
      <c r="Q335" s="1408"/>
      <c r="R335" s="1410"/>
      <c r="S335" s="1412"/>
      <c r="T335" s="1414"/>
      <c r="U335" s="1416"/>
      <c r="V335" s="1418"/>
      <c r="W335" s="1356"/>
      <c r="X335" s="1358"/>
      <c r="Y335" s="1356"/>
      <c r="Z335" s="1358"/>
      <c r="AA335" s="1356"/>
      <c r="AB335" s="1358"/>
      <c r="AC335" s="1356"/>
      <c r="AD335" s="1358"/>
      <c r="AE335" s="1358"/>
      <c r="AF335" s="1358"/>
      <c r="AG335" s="1360"/>
      <c r="AH335" s="1362"/>
      <c r="AI335" s="1364"/>
      <c r="AJ335" s="1366"/>
      <c r="AK335" s="1350"/>
      <c r="AL335" s="1354"/>
      <c r="AM335" s="1340"/>
      <c r="AN335" s="1346"/>
      <c r="AO335" s="1342"/>
      <c r="AP335" s="1342"/>
      <c r="AQ335" s="1344"/>
      <c r="AR335" s="1324"/>
      <c r="AS335" s="1310" t="str">
        <f t="shared" ref="AS335" si="881">IF(AU334="","",IF(AF334&gt;10,"！令和６年度の新加算の「算定対象月」が10か月を超えています。標準的な「算定対象月」は令和６年６月から令和７年３月です。",IF(OR(AA334&lt;&gt;7,AC334&lt;&gt;3),"！算定期間の終わりが令和７年３月になっていません。区分変更を行う場合は、別紙様式2-4に記入してください。","")))</f>
        <v/>
      </c>
      <c r="AT335" s="557"/>
      <c r="AU335" s="1311"/>
      <c r="AV335" s="1312" t="str">
        <f>IF('別紙様式2-2（４・５月分）'!N255="","",'別紙様式2-2（４・５月分）'!N255)</f>
        <v/>
      </c>
      <c r="AW335" s="1313"/>
      <c r="AX335" s="1314"/>
      <c r="AY335" s="1230"/>
      <c r="AZ335" s="1230"/>
      <c r="BA335" s="1230"/>
      <c r="BB335" s="1230"/>
      <c r="BC335" s="1230"/>
      <c r="BD335" s="1230"/>
      <c r="BE335" s="1230"/>
      <c r="BF335" s="1230"/>
      <c r="BG335" s="1230"/>
      <c r="BH335" s="1332"/>
      <c r="BI335" s="1334"/>
      <c r="BJ335" s="1311"/>
      <c r="BK335" s="453" t="str">
        <f>G334</f>
        <v/>
      </c>
    </row>
    <row r="336" spans="1:63" ht="15" customHeight="1">
      <c r="A336" s="1303"/>
      <c r="B336" s="1243"/>
      <c r="C336" s="1244"/>
      <c r="D336" s="1244"/>
      <c r="E336" s="1244"/>
      <c r="F336" s="1245"/>
      <c r="G336" s="1260"/>
      <c r="H336" s="1260"/>
      <c r="I336" s="1260"/>
      <c r="J336" s="1423"/>
      <c r="K336" s="1260"/>
      <c r="L336" s="1284"/>
      <c r="M336" s="1380"/>
      <c r="N336" s="1401"/>
      <c r="O336" s="1381" t="s">
        <v>2025</v>
      </c>
      <c r="P336" s="1383" t="str">
        <f>IFERROR(VLOOKUP('別紙様式2-2（４・５月分）'!AQ254,【参考】数式用!$AR$5:$AT$22,3,FALSE),"")</f>
        <v/>
      </c>
      <c r="Q336" s="1385" t="s">
        <v>2036</v>
      </c>
      <c r="R336" s="1387" t="str">
        <f>IFERROR(VLOOKUP(K334,【参考】数式用!$A$5:$AB$37,MATCH(P336,【参考】数式用!$B$4:$AB$4,0)+1,0),"")</f>
        <v/>
      </c>
      <c r="S336" s="1389" t="s">
        <v>161</v>
      </c>
      <c r="T336" s="1391"/>
      <c r="U336" s="1393" t="str">
        <f>IFERROR(VLOOKUP(K334,【参考】数式用!$A$5:$AB$37,MATCH(T336,【参考】数式用!$B$4:$AB$4,0)+1,0),"")</f>
        <v/>
      </c>
      <c r="V336" s="1395" t="s">
        <v>15</v>
      </c>
      <c r="W336" s="1397">
        <v>7</v>
      </c>
      <c r="X336" s="1371" t="s">
        <v>10</v>
      </c>
      <c r="Y336" s="1397">
        <v>4</v>
      </c>
      <c r="Z336" s="1371" t="s">
        <v>38</v>
      </c>
      <c r="AA336" s="1397">
        <v>8</v>
      </c>
      <c r="AB336" s="1371" t="s">
        <v>10</v>
      </c>
      <c r="AC336" s="1397">
        <v>3</v>
      </c>
      <c r="AD336" s="1371" t="s">
        <v>13</v>
      </c>
      <c r="AE336" s="1371" t="s">
        <v>20</v>
      </c>
      <c r="AF336" s="1371">
        <f>IF(W336&gt;=1,(AA336*12+AC336)-(W336*12+Y336)+1,"")</f>
        <v>12</v>
      </c>
      <c r="AG336" s="1367" t="s">
        <v>33</v>
      </c>
      <c r="AH336" s="1373" t="str">
        <f t="shared" ref="AH336" si="882">IFERROR(ROUNDDOWN(ROUND(L334*U336,0),0)*AF336,"")</f>
        <v/>
      </c>
      <c r="AI336" s="1375" t="str">
        <f t="shared" ref="AI336" si="883">IFERROR(ROUNDDOWN(ROUND((L334*(U336-AW334)),0),0)*AF336,"")</f>
        <v/>
      </c>
      <c r="AJ336" s="1377">
        <f>IFERROR(IF(OR(M334="",M335="",M337=""),0,ROUNDDOWN(ROUNDDOWN(ROUND(L334*VLOOKUP(K334,【参考】数式用!$A$5:$AB$37,MATCH("新加算Ⅳ",【参考】数式用!$B$4:$AB$4,0)+1,0),0),0)*AF336*0.5,0)),"")</f>
        <v>0</v>
      </c>
      <c r="AK336" s="1347" t="str">
        <f t="shared" ref="AK336" si="884">IF(T336&lt;&gt;"","新規に適用","")</f>
        <v/>
      </c>
      <c r="AL336" s="1351">
        <f>IFERROR(IF(OR(M337="ベア加算",M337=""),0, IF(OR(T334="新加算Ⅰ",T334="新加算Ⅱ",T334="新加算Ⅲ",T334="新加算Ⅳ"),0,ROUNDDOWN(ROUND(L334*VLOOKUP(K334,【参考】数式用!$A$5:$I$37,MATCH("ベア加算",【参考】数式用!$B$4:$I$4,0)+1,0),0),0)*AF336)),"")</f>
        <v>0</v>
      </c>
      <c r="AM336" s="1321" t="str">
        <f>IF(AND(T336&lt;&gt;"",AM334=""),"新規に適用",IF(AND(T336&lt;&gt;"",AM334&lt;&gt;""),"継続で適用",""))</f>
        <v/>
      </c>
      <c r="AN336" s="1321" t="str">
        <f>IF(AND(T336&lt;&gt;"",AN334=""),"新規に適用",IF(AND(T336&lt;&gt;"",AN334&lt;&gt;""),"継続で適用",""))</f>
        <v/>
      </c>
      <c r="AO336" s="1369"/>
      <c r="AP336" s="1321" t="str">
        <f>IF(AND(T336&lt;&gt;"",AP334=""),"新規に適用",IF(AND(T336&lt;&gt;"",AP334&lt;&gt;""),"継続で適用",""))</f>
        <v/>
      </c>
      <c r="AQ336" s="1325" t="str">
        <f t="shared" si="774"/>
        <v/>
      </c>
      <c r="AR336" s="1321" t="str">
        <f>IF(AND(T336&lt;&gt;"",AR334=""),"新規に適用",IF(AND(T336&lt;&gt;"",AR334&lt;&gt;""),"継続で適用",""))</f>
        <v/>
      </c>
      <c r="AS336" s="1310"/>
      <c r="AT336" s="557"/>
      <c r="AU336" s="1311" t="str">
        <f>IF(K334&lt;&gt;"","V列に色付け","")</f>
        <v/>
      </c>
      <c r="AV336" s="1312"/>
      <c r="AW336" s="1313"/>
      <c r="AX336" s="87"/>
      <c r="AY336" s="87"/>
      <c r="AZ336" s="87"/>
      <c r="BA336" s="87"/>
      <c r="BB336" s="87"/>
      <c r="BC336" s="87"/>
      <c r="BD336" s="87"/>
      <c r="BE336" s="87"/>
      <c r="BF336" s="87"/>
      <c r="BG336" s="87"/>
      <c r="BH336" s="87"/>
      <c r="BI336" s="87"/>
      <c r="BJ336" s="87"/>
      <c r="BK336" s="453" t="str">
        <f>G334</f>
        <v/>
      </c>
    </row>
    <row r="337" spans="1:63" ht="30" customHeight="1" thickBot="1">
      <c r="A337" s="1276"/>
      <c r="B337" s="1419"/>
      <c r="C337" s="1420"/>
      <c r="D337" s="1420"/>
      <c r="E337" s="1420"/>
      <c r="F337" s="1421"/>
      <c r="G337" s="1261"/>
      <c r="H337" s="1261"/>
      <c r="I337" s="1261"/>
      <c r="J337" s="1424"/>
      <c r="K337" s="1261"/>
      <c r="L337" s="1285"/>
      <c r="M337" s="556" t="str">
        <f>IF('別紙様式2-2（４・５月分）'!P256="","",'別紙様式2-2（４・５月分）'!P256)</f>
        <v/>
      </c>
      <c r="N337" s="1402"/>
      <c r="O337" s="1382"/>
      <c r="P337" s="1384"/>
      <c r="Q337" s="1386"/>
      <c r="R337" s="1388"/>
      <c r="S337" s="1390"/>
      <c r="T337" s="1392"/>
      <c r="U337" s="1394"/>
      <c r="V337" s="1396"/>
      <c r="W337" s="1398"/>
      <c r="X337" s="1372"/>
      <c r="Y337" s="1398"/>
      <c r="Z337" s="1372"/>
      <c r="AA337" s="1398"/>
      <c r="AB337" s="1372"/>
      <c r="AC337" s="1398"/>
      <c r="AD337" s="1372"/>
      <c r="AE337" s="1372"/>
      <c r="AF337" s="1372"/>
      <c r="AG337" s="1368"/>
      <c r="AH337" s="1374"/>
      <c r="AI337" s="1376"/>
      <c r="AJ337" s="1378"/>
      <c r="AK337" s="1348"/>
      <c r="AL337" s="1352"/>
      <c r="AM337" s="1322"/>
      <c r="AN337" s="1322"/>
      <c r="AO337" s="1370"/>
      <c r="AP337" s="1322"/>
      <c r="AQ337" s="1326"/>
      <c r="AR337" s="1322"/>
      <c r="AS337" s="491" t="str">
        <f t="shared" ref="AS337" si="885">IF(AU334="","",IF(OR(T334="",AND(M337="ベア加算なし",OR(T334="新加算Ⅰ",T334="新加算Ⅱ",T334="新加算Ⅲ",T334="新加算Ⅳ"),AM334=""),AND(OR(T334="新加算Ⅰ",T334="新加算Ⅱ",T334="新加算Ⅲ",T334="新加算Ⅳ",T334="新加算Ⅴ（１）",T334="新加算Ⅴ（２）",T334="新加算Ⅴ（３）",T334="新加算Ⅴ（４）",T334="新加算Ⅴ（５）",T334="新加算Ⅴ（６）",T334="新加算Ⅴ（８）",T334="新加算Ⅴ（11）"),AN334=""),AND(OR(T334="新加算Ⅴ（７）",T334="新加算Ⅴ（９）",T334="新加算Ⅴ（10）",T334="新加算Ⅴ（12）",T334="新加算Ⅴ（13）",T334="新加算Ⅴ（14）"),AO334=""),AND(OR(T334="新加算Ⅰ",T334="新加算Ⅱ",T334="新加算Ⅲ",T334="新加算Ⅴ（１）",T334="新加算Ⅴ（３）",T334="新加算Ⅴ（８）"),AP334=""),AND(OR(T334="新加算Ⅰ",T334="新加算Ⅱ",T334="新加算Ⅴ（１）",T334="新加算Ⅴ（２）",T334="新加算Ⅴ（３）",T334="新加算Ⅴ（４）",T334="新加算Ⅴ（５）",T334="新加算Ⅴ（６）",T334="新加算Ⅴ（７）",T334="新加算Ⅴ（９）",T334="新加算Ⅴ（10）",T334="新加算Ⅴ（12）"),AQ334=""),AND(OR(T334="新加算Ⅰ",T334="新加算Ⅴ（１）",T334="新加算Ⅴ（２）",T334="新加算Ⅴ（５）",T334="新加算Ⅴ（７）",T334="新加算Ⅴ（10）"),AR334="")),"！記入が必要な欄（ピンク色のセル）に空欄があります。空欄を埋めてください。",""))</f>
        <v/>
      </c>
      <c r="AT337" s="557"/>
      <c r="AU337" s="1311"/>
      <c r="AV337" s="558" t="str">
        <f>IF('別紙様式2-2（４・５月分）'!N256="","",'別紙様式2-2（４・５月分）'!N256)</f>
        <v/>
      </c>
      <c r="AW337" s="1313"/>
      <c r="AX337" s="87"/>
      <c r="AY337" s="87"/>
      <c r="AZ337" s="87"/>
      <c r="BA337" s="87"/>
      <c r="BB337" s="87"/>
      <c r="BC337" s="87"/>
      <c r="BD337" s="87"/>
      <c r="BE337" s="87"/>
      <c r="BF337" s="87"/>
      <c r="BG337" s="87"/>
      <c r="BH337" s="87"/>
      <c r="BI337" s="87"/>
      <c r="BJ337" s="87"/>
      <c r="BK337" s="453" t="str">
        <f>G334</f>
        <v/>
      </c>
    </row>
    <row r="338" spans="1:63" ht="30" customHeight="1">
      <c r="A338" s="1301">
        <v>82</v>
      </c>
      <c r="B338" s="1243" t="str">
        <f>IF(基本情報入力シート!C135="","",基本情報入力シート!C135)</f>
        <v/>
      </c>
      <c r="C338" s="1244"/>
      <c r="D338" s="1244"/>
      <c r="E338" s="1244"/>
      <c r="F338" s="1245"/>
      <c r="G338" s="1260" t="str">
        <f>IF(基本情報入力シート!M135="","",基本情報入力シート!M135)</f>
        <v/>
      </c>
      <c r="H338" s="1260" t="str">
        <f>IF(基本情報入力シート!R135="","",基本情報入力シート!R135)</f>
        <v/>
      </c>
      <c r="I338" s="1260" t="str">
        <f>IF(基本情報入力シート!W135="","",基本情報入力シート!W135)</f>
        <v/>
      </c>
      <c r="J338" s="1423" t="str">
        <f>IF(基本情報入力シート!X135="","",基本情報入力シート!X135)</f>
        <v/>
      </c>
      <c r="K338" s="1260" t="str">
        <f>IF(基本情報入力シート!Y135="","",基本情報入力シート!Y135)</f>
        <v/>
      </c>
      <c r="L338" s="1284" t="str">
        <f>IF(基本情報入力シート!AB135="","",基本情報入力シート!AB135)</f>
        <v/>
      </c>
      <c r="M338" s="553" t="str">
        <f>IF('別紙様式2-2（４・５月分）'!P257="","",'別紙様式2-2（４・５月分）'!P257)</f>
        <v/>
      </c>
      <c r="N338" s="1399" t="str">
        <f>IF(SUM('別紙様式2-2（４・５月分）'!Q257:Q259)=0,"",SUM('別紙様式2-2（４・５月分）'!Q257:Q259))</f>
        <v/>
      </c>
      <c r="O338" s="1403" t="str">
        <f>IFERROR(VLOOKUP('別紙様式2-2（４・５月分）'!AQ257,【参考】数式用!$AR$5:$AS$22,2,FALSE),"")</f>
        <v/>
      </c>
      <c r="P338" s="1404"/>
      <c r="Q338" s="1405"/>
      <c r="R338" s="1409" t="str">
        <f>IFERROR(VLOOKUP(K338,【参考】数式用!$A$5:$AB$37,MATCH(O338,【参考】数式用!$B$4:$AB$4,0)+1,0),"")</f>
        <v/>
      </c>
      <c r="S338" s="1411" t="s">
        <v>2021</v>
      </c>
      <c r="T338" s="1413"/>
      <c r="U338" s="1415" t="str">
        <f>IFERROR(VLOOKUP(K338,【参考】数式用!$A$5:$AB$37,MATCH(T338,【参考】数式用!$B$4:$AB$4,0)+1,0),"")</f>
        <v/>
      </c>
      <c r="V338" s="1417" t="s">
        <v>15</v>
      </c>
      <c r="W338" s="1355">
        <v>6</v>
      </c>
      <c r="X338" s="1357" t="s">
        <v>10</v>
      </c>
      <c r="Y338" s="1355">
        <v>6</v>
      </c>
      <c r="Z338" s="1357" t="s">
        <v>38</v>
      </c>
      <c r="AA338" s="1355">
        <v>7</v>
      </c>
      <c r="AB338" s="1357" t="s">
        <v>10</v>
      </c>
      <c r="AC338" s="1355">
        <v>3</v>
      </c>
      <c r="AD338" s="1357" t="s">
        <v>13</v>
      </c>
      <c r="AE338" s="1357" t="s">
        <v>20</v>
      </c>
      <c r="AF338" s="1357">
        <f>IF(W338&gt;=1,(AA338*12+AC338)-(W338*12+Y338)+1,"")</f>
        <v>10</v>
      </c>
      <c r="AG338" s="1359" t="s">
        <v>33</v>
      </c>
      <c r="AH338" s="1361" t="str">
        <f t="shared" ref="AH338" si="886">IFERROR(ROUNDDOWN(ROUND(L338*U338,0),0)*AF338,"")</f>
        <v/>
      </c>
      <c r="AI338" s="1363" t="str">
        <f t="shared" ref="AI338" si="887">IFERROR(ROUNDDOWN(ROUND((L338*(U338-AW338)),0),0)*AF338,"")</f>
        <v/>
      </c>
      <c r="AJ338" s="1365">
        <f>IFERROR(IF(OR(M338="",M339="",M341=""),0,ROUNDDOWN(ROUNDDOWN(ROUND(L338*VLOOKUP(K338,【参考】数式用!$A$5:$AB$37,MATCH("新加算Ⅳ",【参考】数式用!$B$4:$AB$4,0)+1,0),0),0)*AF338*0.5,0)),"")</f>
        <v>0</v>
      </c>
      <c r="AK338" s="1349"/>
      <c r="AL338" s="1353">
        <f>IFERROR(IF(OR(M341="ベア加算",M341=""),0, IF(OR(T338="新加算Ⅰ",T338="新加算Ⅱ",T338="新加算Ⅲ",T338="新加算Ⅳ"),ROUNDDOWN(ROUND(L338*VLOOKUP(K338,【参考】数式用!$A$5:$I$37,MATCH("ベア加算",【参考】数式用!$B$4:$I$4,0)+1,0),0),0)*AF338,0)),"")</f>
        <v>0</v>
      </c>
      <c r="AM338" s="1339"/>
      <c r="AN338" s="1345"/>
      <c r="AO338" s="1341"/>
      <c r="AP338" s="1341"/>
      <c r="AQ338" s="1343"/>
      <c r="AR338" s="1323"/>
      <c r="AS338" s="466" t="str">
        <f t="shared" ref="AS338" si="888">IF(AU338="","",IF(U338&lt;N338,"！加算の要件上は問題ありませんが、令和６年４・５月と比較して令和６年６月に加算率が下がる計画になっています。",""))</f>
        <v/>
      </c>
      <c r="AT338" s="557"/>
      <c r="AU338" s="1311" t="str">
        <f>IF(K338&lt;&gt;"","V列に色付け","")</f>
        <v/>
      </c>
      <c r="AV338" s="558" t="str">
        <f>IF('別紙様式2-2（４・５月分）'!N257="","",'別紙様式2-2（４・５月分）'!N257)</f>
        <v/>
      </c>
      <c r="AW338" s="1313" t="str">
        <f>IF(SUM('別紙様式2-2（４・５月分）'!O257:O259)=0,"",SUM('別紙様式2-2（４・５月分）'!O257:O259))</f>
        <v/>
      </c>
      <c r="AX338" s="1314" t="str">
        <f>IFERROR(VLOOKUP(K338,【参考】数式用!$AH$2:$AI$34,2,FALSE),"")</f>
        <v/>
      </c>
      <c r="AY338" s="1230" t="s">
        <v>1959</v>
      </c>
      <c r="AZ338" s="1230" t="s">
        <v>1960</v>
      </c>
      <c r="BA338" s="1230" t="s">
        <v>1961</v>
      </c>
      <c r="BB338" s="1230" t="s">
        <v>1962</v>
      </c>
      <c r="BC338" s="1230" t="str">
        <f>IF(AND(O338&lt;&gt;"新加算Ⅰ",O338&lt;&gt;"新加算Ⅱ",O338&lt;&gt;"新加算Ⅲ",O338&lt;&gt;"新加算Ⅳ"),O338,IF(P340&lt;&gt;"",P340,""))</f>
        <v/>
      </c>
      <c r="BD338" s="1230"/>
      <c r="BE338" s="1230" t="str">
        <f t="shared" ref="BE338" si="889">IF(AL338&lt;&gt;0,IF(AM338="○","入力済","未入力"),"")</f>
        <v/>
      </c>
      <c r="BF338" s="1230" t="str">
        <f>IF(OR(T338="新加算Ⅰ",T338="新加算Ⅱ",T338="新加算Ⅲ",T338="新加算Ⅳ",T338="新加算Ⅴ（１）",T338="新加算Ⅴ（２）",T338="新加算Ⅴ（３）",T338="新加算ⅠⅤ（４）",T338="新加算Ⅴ（５）",T338="新加算Ⅴ（６）",T338="新加算Ⅴ（８）",T338="新加算Ⅴ（11）"),IF(OR(AN338="○",AN338="令和６年度中に満たす"),"入力済","未入力"),"")</f>
        <v/>
      </c>
      <c r="BG338" s="1230" t="str">
        <f>IF(OR(T338="新加算Ⅴ（７）",T338="新加算Ⅴ（９）",T338="新加算Ⅴ（10）",T338="新加算Ⅴ（12）",T338="新加算Ⅴ（13）",T338="新加算Ⅴ（14）"),IF(OR(AO338="○",AO338="令和６年度中に満たす"),"入力済","未入力"),"")</f>
        <v/>
      </c>
      <c r="BH338" s="1331" t="str">
        <f t="shared" ref="BH338" si="890">IF(OR(T338="新加算Ⅰ",T338="新加算Ⅱ",T338="新加算Ⅲ",T338="新加算Ⅴ（１）",T338="新加算Ⅴ（３）",T338="新加算Ⅴ（８）"),IF(OR(AP338="○",AP338="令和６年度中に満たす"),"入力済","未入力"),"")</f>
        <v/>
      </c>
      <c r="BI338" s="1333" t="str">
        <f t="shared" ref="BI338" si="891">IF(OR(T338="新加算Ⅰ",T338="新加算Ⅱ",T338="新加算Ⅴ（１）",T338="新加算Ⅴ（２）",T338="新加算Ⅴ（３）",T338="新加算Ⅴ（４）",T338="新加算Ⅴ（５）",T338="新加算Ⅴ（６）",T338="新加算Ⅴ（７）",T338="新加算Ⅴ（９）",T338="新加算Ⅴ（10）",T338="新加算Ⅴ（12）"),1,"")</f>
        <v/>
      </c>
      <c r="BJ338" s="1311" t="str">
        <f>IF(OR(T338="新加算Ⅰ",T338="新加算Ⅴ（１）",T338="新加算Ⅴ（２）",T338="新加算Ⅴ（５）",T338="新加算Ⅴ（７）",T338="新加算Ⅴ（10）"),IF(AR338="","未入力","入力済"),"")</f>
        <v/>
      </c>
      <c r="BK338" s="453" t="str">
        <f>G338</f>
        <v/>
      </c>
    </row>
    <row r="339" spans="1:63" ht="15" customHeight="1">
      <c r="A339" s="1275"/>
      <c r="B339" s="1243"/>
      <c r="C339" s="1244"/>
      <c r="D339" s="1244"/>
      <c r="E339" s="1244"/>
      <c r="F339" s="1245"/>
      <c r="G339" s="1260"/>
      <c r="H339" s="1260"/>
      <c r="I339" s="1260"/>
      <c r="J339" s="1423"/>
      <c r="K339" s="1260"/>
      <c r="L339" s="1284"/>
      <c r="M339" s="1379" t="str">
        <f>IF('別紙様式2-2（４・５月分）'!P258="","",'別紙様式2-2（４・５月分）'!P258)</f>
        <v/>
      </c>
      <c r="N339" s="1400"/>
      <c r="O339" s="1406"/>
      <c r="P339" s="1407"/>
      <c r="Q339" s="1408"/>
      <c r="R339" s="1410"/>
      <c r="S339" s="1412"/>
      <c r="T339" s="1414"/>
      <c r="U339" s="1416"/>
      <c r="V339" s="1418"/>
      <c r="W339" s="1356"/>
      <c r="X339" s="1358"/>
      <c r="Y339" s="1356"/>
      <c r="Z339" s="1358"/>
      <c r="AA339" s="1356"/>
      <c r="AB339" s="1358"/>
      <c r="AC339" s="1356"/>
      <c r="AD339" s="1358"/>
      <c r="AE339" s="1358"/>
      <c r="AF339" s="1358"/>
      <c r="AG339" s="1360"/>
      <c r="AH339" s="1362"/>
      <c r="AI339" s="1364"/>
      <c r="AJ339" s="1366"/>
      <c r="AK339" s="1350"/>
      <c r="AL339" s="1354"/>
      <c r="AM339" s="1340"/>
      <c r="AN339" s="1346"/>
      <c r="AO339" s="1342"/>
      <c r="AP339" s="1342"/>
      <c r="AQ339" s="1344"/>
      <c r="AR339" s="1324"/>
      <c r="AS339" s="1310" t="str">
        <f t="shared" ref="AS339" si="892">IF(AU338="","",IF(AF338&gt;10,"！令和６年度の新加算の「算定対象月」が10か月を超えています。標準的な「算定対象月」は令和６年６月から令和７年３月です。",IF(OR(AA338&lt;&gt;7,AC338&lt;&gt;3),"！算定期間の終わりが令和７年３月になっていません。区分変更を行う場合は、別紙様式2-4に記入してください。","")))</f>
        <v/>
      </c>
      <c r="AT339" s="557"/>
      <c r="AU339" s="1311"/>
      <c r="AV339" s="1312" t="str">
        <f>IF('別紙様式2-2（４・５月分）'!N258="","",'別紙様式2-2（４・５月分）'!N258)</f>
        <v/>
      </c>
      <c r="AW339" s="1313"/>
      <c r="AX339" s="1314"/>
      <c r="AY339" s="1230"/>
      <c r="AZ339" s="1230"/>
      <c r="BA339" s="1230"/>
      <c r="BB339" s="1230"/>
      <c r="BC339" s="1230"/>
      <c r="BD339" s="1230"/>
      <c r="BE339" s="1230"/>
      <c r="BF339" s="1230"/>
      <c r="BG339" s="1230"/>
      <c r="BH339" s="1332"/>
      <c r="BI339" s="1334"/>
      <c r="BJ339" s="1311"/>
      <c r="BK339" s="453" t="str">
        <f>G338</f>
        <v/>
      </c>
    </row>
    <row r="340" spans="1:63" ht="15" customHeight="1">
      <c r="A340" s="1303"/>
      <c r="B340" s="1243"/>
      <c r="C340" s="1244"/>
      <c r="D340" s="1244"/>
      <c r="E340" s="1244"/>
      <c r="F340" s="1245"/>
      <c r="G340" s="1260"/>
      <c r="H340" s="1260"/>
      <c r="I340" s="1260"/>
      <c r="J340" s="1423"/>
      <c r="K340" s="1260"/>
      <c r="L340" s="1284"/>
      <c r="M340" s="1380"/>
      <c r="N340" s="1401"/>
      <c r="O340" s="1381" t="s">
        <v>2025</v>
      </c>
      <c r="P340" s="1383" t="str">
        <f>IFERROR(VLOOKUP('別紙様式2-2（４・５月分）'!AQ257,【参考】数式用!$AR$5:$AT$22,3,FALSE),"")</f>
        <v/>
      </c>
      <c r="Q340" s="1385" t="s">
        <v>2036</v>
      </c>
      <c r="R340" s="1387" t="str">
        <f>IFERROR(VLOOKUP(K338,【参考】数式用!$A$5:$AB$37,MATCH(P340,【参考】数式用!$B$4:$AB$4,0)+1,0),"")</f>
        <v/>
      </c>
      <c r="S340" s="1389" t="s">
        <v>161</v>
      </c>
      <c r="T340" s="1391"/>
      <c r="U340" s="1393" t="str">
        <f>IFERROR(VLOOKUP(K338,【参考】数式用!$A$5:$AB$37,MATCH(T340,【参考】数式用!$B$4:$AB$4,0)+1,0),"")</f>
        <v/>
      </c>
      <c r="V340" s="1395" t="s">
        <v>15</v>
      </c>
      <c r="W340" s="1397">
        <v>7</v>
      </c>
      <c r="X340" s="1371" t="s">
        <v>10</v>
      </c>
      <c r="Y340" s="1397">
        <v>4</v>
      </c>
      <c r="Z340" s="1371" t="s">
        <v>38</v>
      </c>
      <c r="AA340" s="1397">
        <v>8</v>
      </c>
      <c r="AB340" s="1371" t="s">
        <v>10</v>
      </c>
      <c r="AC340" s="1397">
        <v>3</v>
      </c>
      <c r="AD340" s="1371" t="s">
        <v>13</v>
      </c>
      <c r="AE340" s="1371" t="s">
        <v>20</v>
      </c>
      <c r="AF340" s="1371">
        <f>IF(W340&gt;=1,(AA340*12+AC340)-(W340*12+Y340)+1,"")</f>
        <v>12</v>
      </c>
      <c r="AG340" s="1367" t="s">
        <v>33</v>
      </c>
      <c r="AH340" s="1373" t="str">
        <f t="shared" ref="AH340" si="893">IFERROR(ROUNDDOWN(ROUND(L338*U340,0),0)*AF340,"")</f>
        <v/>
      </c>
      <c r="AI340" s="1375" t="str">
        <f t="shared" ref="AI340" si="894">IFERROR(ROUNDDOWN(ROUND((L338*(U340-AW338)),0),0)*AF340,"")</f>
        <v/>
      </c>
      <c r="AJ340" s="1377">
        <f>IFERROR(IF(OR(M338="",M339="",M341=""),0,ROUNDDOWN(ROUNDDOWN(ROUND(L338*VLOOKUP(K338,【参考】数式用!$A$5:$AB$37,MATCH("新加算Ⅳ",【参考】数式用!$B$4:$AB$4,0)+1,0),0),0)*AF340*0.5,0)),"")</f>
        <v>0</v>
      </c>
      <c r="AK340" s="1347" t="str">
        <f t="shared" ref="AK340" si="895">IF(T340&lt;&gt;"","新規に適用","")</f>
        <v/>
      </c>
      <c r="AL340" s="1351">
        <f>IFERROR(IF(OR(M341="ベア加算",M341=""),0, IF(OR(T338="新加算Ⅰ",T338="新加算Ⅱ",T338="新加算Ⅲ",T338="新加算Ⅳ"),0,ROUNDDOWN(ROUND(L338*VLOOKUP(K338,【参考】数式用!$A$5:$I$37,MATCH("ベア加算",【参考】数式用!$B$4:$I$4,0)+1,0),0),0)*AF340)),"")</f>
        <v>0</v>
      </c>
      <c r="AM340" s="1321" t="str">
        <f>IF(AND(T340&lt;&gt;"",AM338=""),"新規に適用",IF(AND(T340&lt;&gt;"",AM338&lt;&gt;""),"継続で適用",""))</f>
        <v/>
      </c>
      <c r="AN340" s="1321" t="str">
        <f>IF(AND(T340&lt;&gt;"",AN338=""),"新規に適用",IF(AND(T340&lt;&gt;"",AN338&lt;&gt;""),"継続で適用",""))</f>
        <v/>
      </c>
      <c r="AO340" s="1369"/>
      <c r="AP340" s="1321" t="str">
        <f>IF(AND(T340&lt;&gt;"",AP338=""),"新規に適用",IF(AND(T340&lt;&gt;"",AP338&lt;&gt;""),"継続で適用",""))</f>
        <v/>
      </c>
      <c r="AQ340" s="1325" t="str">
        <f t="shared" si="774"/>
        <v/>
      </c>
      <c r="AR340" s="1321" t="str">
        <f>IF(AND(T340&lt;&gt;"",AR338=""),"新規に適用",IF(AND(T340&lt;&gt;"",AR338&lt;&gt;""),"継続で適用",""))</f>
        <v/>
      </c>
      <c r="AS340" s="1310"/>
      <c r="AT340" s="557"/>
      <c r="AU340" s="1311" t="str">
        <f>IF(K338&lt;&gt;"","V列に色付け","")</f>
        <v/>
      </c>
      <c r="AV340" s="1312"/>
      <c r="AW340" s="1313"/>
      <c r="AX340" s="87"/>
      <c r="AY340" s="87"/>
      <c r="AZ340" s="87"/>
      <c r="BA340" s="87"/>
      <c r="BB340" s="87"/>
      <c r="BC340" s="87"/>
      <c r="BD340" s="87"/>
      <c r="BE340" s="87"/>
      <c r="BF340" s="87"/>
      <c r="BG340" s="87"/>
      <c r="BH340" s="87"/>
      <c r="BI340" s="87"/>
      <c r="BJ340" s="87"/>
      <c r="BK340" s="453" t="str">
        <f>G338</f>
        <v/>
      </c>
    </row>
    <row r="341" spans="1:63" ht="30" customHeight="1" thickBot="1">
      <c r="A341" s="1276"/>
      <c r="B341" s="1419"/>
      <c r="C341" s="1420"/>
      <c r="D341" s="1420"/>
      <c r="E341" s="1420"/>
      <c r="F341" s="1421"/>
      <c r="G341" s="1261"/>
      <c r="H341" s="1261"/>
      <c r="I341" s="1261"/>
      <c r="J341" s="1424"/>
      <c r="K341" s="1261"/>
      <c r="L341" s="1285"/>
      <c r="M341" s="556" t="str">
        <f>IF('別紙様式2-2（４・５月分）'!P259="","",'別紙様式2-2（４・５月分）'!P259)</f>
        <v/>
      </c>
      <c r="N341" s="1402"/>
      <c r="O341" s="1382"/>
      <c r="P341" s="1384"/>
      <c r="Q341" s="1386"/>
      <c r="R341" s="1388"/>
      <c r="S341" s="1390"/>
      <c r="T341" s="1392"/>
      <c r="U341" s="1394"/>
      <c r="V341" s="1396"/>
      <c r="W341" s="1398"/>
      <c r="X341" s="1372"/>
      <c r="Y341" s="1398"/>
      <c r="Z341" s="1372"/>
      <c r="AA341" s="1398"/>
      <c r="AB341" s="1372"/>
      <c r="AC341" s="1398"/>
      <c r="AD341" s="1372"/>
      <c r="AE341" s="1372"/>
      <c r="AF341" s="1372"/>
      <c r="AG341" s="1368"/>
      <c r="AH341" s="1374"/>
      <c r="AI341" s="1376"/>
      <c r="AJ341" s="1378"/>
      <c r="AK341" s="1348"/>
      <c r="AL341" s="1352"/>
      <c r="AM341" s="1322"/>
      <c r="AN341" s="1322"/>
      <c r="AO341" s="1370"/>
      <c r="AP341" s="1322"/>
      <c r="AQ341" s="1326"/>
      <c r="AR341" s="1322"/>
      <c r="AS341" s="491" t="str">
        <f t="shared" ref="AS341" si="896">IF(AU338="","",IF(OR(T338="",AND(M341="ベア加算なし",OR(T338="新加算Ⅰ",T338="新加算Ⅱ",T338="新加算Ⅲ",T338="新加算Ⅳ"),AM338=""),AND(OR(T338="新加算Ⅰ",T338="新加算Ⅱ",T338="新加算Ⅲ",T338="新加算Ⅳ",T338="新加算Ⅴ（１）",T338="新加算Ⅴ（２）",T338="新加算Ⅴ（３）",T338="新加算Ⅴ（４）",T338="新加算Ⅴ（５）",T338="新加算Ⅴ（６）",T338="新加算Ⅴ（８）",T338="新加算Ⅴ（11）"),AN338=""),AND(OR(T338="新加算Ⅴ（７）",T338="新加算Ⅴ（９）",T338="新加算Ⅴ（10）",T338="新加算Ⅴ（12）",T338="新加算Ⅴ（13）",T338="新加算Ⅴ（14）"),AO338=""),AND(OR(T338="新加算Ⅰ",T338="新加算Ⅱ",T338="新加算Ⅲ",T338="新加算Ⅴ（１）",T338="新加算Ⅴ（３）",T338="新加算Ⅴ（８）"),AP338=""),AND(OR(T338="新加算Ⅰ",T338="新加算Ⅱ",T338="新加算Ⅴ（１）",T338="新加算Ⅴ（２）",T338="新加算Ⅴ（３）",T338="新加算Ⅴ（４）",T338="新加算Ⅴ（５）",T338="新加算Ⅴ（６）",T338="新加算Ⅴ（７）",T338="新加算Ⅴ（９）",T338="新加算Ⅴ（10）",T338="新加算Ⅴ（12）"),AQ338=""),AND(OR(T338="新加算Ⅰ",T338="新加算Ⅴ（１）",T338="新加算Ⅴ（２）",T338="新加算Ⅴ（５）",T338="新加算Ⅴ（７）",T338="新加算Ⅴ（10）"),AR338="")),"！記入が必要な欄（ピンク色のセル）に空欄があります。空欄を埋めてください。",""))</f>
        <v/>
      </c>
      <c r="AT341" s="557"/>
      <c r="AU341" s="1311"/>
      <c r="AV341" s="558" t="str">
        <f>IF('別紙様式2-2（４・５月分）'!N259="","",'別紙様式2-2（４・５月分）'!N259)</f>
        <v/>
      </c>
      <c r="AW341" s="1313"/>
      <c r="AX341" s="87"/>
      <c r="AY341" s="87"/>
      <c r="AZ341" s="87"/>
      <c r="BA341" s="87"/>
      <c r="BB341" s="87"/>
      <c r="BC341" s="87"/>
      <c r="BD341" s="87"/>
      <c r="BE341" s="87"/>
      <c r="BF341" s="87"/>
      <c r="BG341" s="87"/>
      <c r="BH341" s="87"/>
      <c r="BI341" s="87"/>
      <c r="BJ341" s="87"/>
      <c r="BK341" s="453" t="str">
        <f>G338</f>
        <v/>
      </c>
    </row>
    <row r="342" spans="1:63" ht="30" customHeight="1">
      <c r="A342" s="1274">
        <v>83</v>
      </c>
      <c r="B342" s="1240" t="str">
        <f>IF(基本情報入力シート!C136="","",基本情報入力シート!C136)</f>
        <v/>
      </c>
      <c r="C342" s="1241"/>
      <c r="D342" s="1241"/>
      <c r="E342" s="1241"/>
      <c r="F342" s="1242"/>
      <c r="G342" s="1259" t="str">
        <f>IF(基本情報入力シート!M136="","",基本情報入力シート!M136)</f>
        <v/>
      </c>
      <c r="H342" s="1259" t="str">
        <f>IF(基本情報入力シート!R136="","",基本情報入力シート!R136)</f>
        <v/>
      </c>
      <c r="I342" s="1259" t="str">
        <f>IF(基本情報入力シート!W136="","",基本情報入力シート!W136)</f>
        <v/>
      </c>
      <c r="J342" s="1422" t="str">
        <f>IF(基本情報入力シート!X136="","",基本情報入力シート!X136)</f>
        <v/>
      </c>
      <c r="K342" s="1259" t="str">
        <f>IF(基本情報入力シート!Y136="","",基本情報入力シート!Y136)</f>
        <v/>
      </c>
      <c r="L342" s="1283" t="str">
        <f>IF(基本情報入力シート!AB136="","",基本情報入力シート!AB136)</f>
        <v/>
      </c>
      <c r="M342" s="553" t="str">
        <f>IF('別紙様式2-2（４・５月分）'!P260="","",'別紙様式2-2（４・５月分）'!P260)</f>
        <v/>
      </c>
      <c r="N342" s="1399" t="str">
        <f>IF(SUM('別紙様式2-2（４・５月分）'!Q260:Q262)=0,"",SUM('別紙様式2-2（４・５月分）'!Q260:Q262))</f>
        <v/>
      </c>
      <c r="O342" s="1403" t="str">
        <f>IFERROR(VLOOKUP('別紙様式2-2（４・５月分）'!AQ260,【参考】数式用!$AR$5:$AS$22,2,FALSE),"")</f>
        <v/>
      </c>
      <c r="P342" s="1404"/>
      <c r="Q342" s="1405"/>
      <c r="R342" s="1409" t="str">
        <f>IFERROR(VLOOKUP(K342,【参考】数式用!$A$5:$AB$37,MATCH(O342,【参考】数式用!$B$4:$AB$4,0)+1,0),"")</f>
        <v/>
      </c>
      <c r="S342" s="1411" t="s">
        <v>2021</v>
      </c>
      <c r="T342" s="1413"/>
      <c r="U342" s="1415" t="str">
        <f>IFERROR(VLOOKUP(K342,【参考】数式用!$A$5:$AB$37,MATCH(T342,【参考】数式用!$B$4:$AB$4,0)+1,0),"")</f>
        <v/>
      </c>
      <c r="V342" s="1417" t="s">
        <v>15</v>
      </c>
      <c r="W342" s="1355">
        <v>6</v>
      </c>
      <c r="X342" s="1357" t="s">
        <v>10</v>
      </c>
      <c r="Y342" s="1355">
        <v>6</v>
      </c>
      <c r="Z342" s="1357" t="s">
        <v>38</v>
      </c>
      <c r="AA342" s="1355">
        <v>7</v>
      </c>
      <c r="AB342" s="1357" t="s">
        <v>10</v>
      </c>
      <c r="AC342" s="1355">
        <v>3</v>
      </c>
      <c r="AD342" s="1357" t="s">
        <v>13</v>
      </c>
      <c r="AE342" s="1357" t="s">
        <v>20</v>
      </c>
      <c r="AF342" s="1357">
        <f>IF(W342&gt;=1,(AA342*12+AC342)-(W342*12+Y342)+1,"")</f>
        <v>10</v>
      </c>
      <c r="AG342" s="1359" t="s">
        <v>33</v>
      </c>
      <c r="AH342" s="1361" t="str">
        <f t="shared" ref="AH342" si="897">IFERROR(ROUNDDOWN(ROUND(L342*U342,0),0)*AF342,"")</f>
        <v/>
      </c>
      <c r="AI342" s="1363" t="str">
        <f t="shared" ref="AI342" si="898">IFERROR(ROUNDDOWN(ROUND((L342*(U342-AW342)),0),0)*AF342,"")</f>
        <v/>
      </c>
      <c r="AJ342" s="1365">
        <f>IFERROR(IF(OR(M342="",M343="",M345=""),0,ROUNDDOWN(ROUNDDOWN(ROUND(L342*VLOOKUP(K342,【参考】数式用!$A$5:$AB$37,MATCH("新加算Ⅳ",【参考】数式用!$B$4:$AB$4,0)+1,0),0),0)*AF342*0.5,0)),"")</f>
        <v>0</v>
      </c>
      <c r="AK342" s="1349"/>
      <c r="AL342" s="1353">
        <f>IFERROR(IF(OR(M345="ベア加算",M345=""),0, IF(OR(T342="新加算Ⅰ",T342="新加算Ⅱ",T342="新加算Ⅲ",T342="新加算Ⅳ"),ROUNDDOWN(ROUND(L342*VLOOKUP(K342,【参考】数式用!$A$5:$I$37,MATCH("ベア加算",【参考】数式用!$B$4:$I$4,0)+1,0),0),0)*AF342,0)),"")</f>
        <v>0</v>
      </c>
      <c r="AM342" s="1339"/>
      <c r="AN342" s="1345"/>
      <c r="AO342" s="1341"/>
      <c r="AP342" s="1341"/>
      <c r="AQ342" s="1343"/>
      <c r="AR342" s="1323"/>
      <c r="AS342" s="466" t="str">
        <f t="shared" ref="AS342" si="899">IF(AU342="","",IF(U342&lt;N342,"！加算の要件上は問題ありませんが、令和６年４・５月と比較して令和６年６月に加算率が下がる計画になっています。",""))</f>
        <v/>
      </c>
      <c r="AT342" s="557"/>
      <c r="AU342" s="1311" t="str">
        <f>IF(K342&lt;&gt;"","V列に色付け","")</f>
        <v/>
      </c>
      <c r="AV342" s="558" t="str">
        <f>IF('別紙様式2-2（４・５月分）'!N260="","",'別紙様式2-2（４・５月分）'!N260)</f>
        <v/>
      </c>
      <c r="AW342" s="1313" t="str">
        <f>IF(SUM('別紙様式2-2（４・５月分）'!O260:O262)=0,"",SUM('別紙様式2-2（４・５月分）'!O260:O262))</f>
        <v/>
      </c>
      <c r="AX342" s="1314" t="str">
        <f>IFERROR(VLOOKUP(K342,【参考】数式用!$AH$2:$AI$34,2,FALSE),"")</f>
        <v/>
      </c>
      <c r="AY342" s="1230" t="s">
        <v>1959</v>
      </c>
      <c r="AZ342" s="1230" t="s">
        <v>1960</v>
      </c>
      <c r="BA342" s="1230" t="s">
        <v>1961</v>
      </c>
      <c r="BB342" s="1230" t="s">
        <v>1962</v>
      </c>
      <c r="BC342" s="1230" t="str">
        <f>IF(AND(O342&lt;&gt;"新加算Ⅰ",O342&lt;&gt;"新加算Ⅱ",O342&lt;&gt;"新加算Ⅲ",O342&lt;&gt;"新加算Ⅳ"),O342,IF(P344&lt;&gt;"",P344,""))</f>
        <v/>
      </c>
      <c r="BD342" s="1230"/>
      <c r="BE342" s="1230" t="str">
        <f t="shared" ref="BE342" si="900">IF(AL342&lt;&gt;0,IF(AM342="○","入力済","未入力"),"")</f>
        <v/>
      </c>
      <c r="BF342" s="1230" t="str">
        <f>IF(OR(T342="新加算Ⅰ",T342="新加算Ⅱ",T342="新加算Ⅲ",T342="新加算Ⅳ",T342="新加算Ⅴ（１）",T342="新加算Ⅴ（２）",T342="新加算Ⅴ（３）",T342="新加算ⅠⅤ（４）",T342="新加算Ⅴ（５）",T342="新加算Ⅴ（６）",T342="新加算Ⅴ（８）",T342="新加算Ⅴ（11）"),IF(OR(AN342="○",AN342="令和６年度中に満たす"),"入力済","未入力"),"")</f>
        <v/>
      </c>
      <c r="BG342" s="1230" t="str">
        <f>IF(OR(T342="新加算Ⅴ（７）",T342="新加算Ⅴ（９）",T342="新加算Ⅴ（10）",T342="新加算Ⅴ（12）",T342="新加算Ⅴ（13）",T342="新加算Ⅴ（14）"),IF(OR(AO342="○",AO342="令和６年度中に満たす"),"入力済","未入力"),"")</f>
        <v/>
      </c>
      <c r="BH342" s="1331" t="str">
        <f t="shared" ref="BH342" si="901">IF(OR(T342="新加算Ⅰ",T342="新加算Ⅱ",T342="新加算Ⅲ",T342="新加算Ⅴ（１）",T342="新加算Ⅴ（３）",T342="新加算Ⅴ（８）"),IF(OR(AP342="○",AP342="令和６年度中に満たす"),"入力済","未入力"),"")</f>
        <v/>
      </c>
      <c r="BI342" s="1333" t="str">
        <f t="shared" ref="BI342" si="902">IF(OR(T342="新加算Ⅰ",T342="新加算Ⅱ",T342="新加算Ⅴ（１）",T342="新加算Ⅴ（２）",T342="新加算Ⅴ（３）",T342="新加算Ⅴ（４）",T342="新加算Ⅴ（５）",T342="新加算Ⅴ（６）",T342="新加算Ⅴ（７）",T342="新加算Ⅴ（９）",T342="新加算Ⅴ（10）",T342="新加算Ⅴ（12）"),1,"")</f>
        <v/>
      </c>
      <c r="BJ342" s="1311" t="str">
        <f>IF(OR(T342="新加算Ⅰ",T342="新加算Ⅴ（１）",T342="新加算Ⅴ（２）",T342="新加算Ⅴ（５）",T342="新加算Ⅴ（７）",T342="新加算Ⅴ（10）"),IF(AR342="","未入力","入力済"),"")</f>
        <v/>
      </c>
      <c r="BK342" s="453" t="str">
        <f>G342</f>
        <v/>
      </c>
    </row>
    <row r="343" spans="1:63" ht="15" customHeight="1">
      <c r="A343" s="1275"/>
      <c r="B343" s="1243"/>
      <c r="C343" s="1244"/>
      <c r="D343" s="1244"/>
      <c r="E343" s="1244"/>
      <c r="F343" s="1245"/>
      <c r="G343" s="1260"/>
      <c r="H343" s="1260"/>
      <c r="I343" s="1260"/>
      <c r="J343" s="1423"/>
      <c r="K343" s="1260"/>
      <c r="L343" s="1284"/>
      <c r="M343" s="1379" t="str">
        <f>IF('別紙様式2-2（４・５月分）'!P261="","",'別紙様式2-2（４・５月分）'!P261)</f>
        <v/>
      </c>
      <c r="N343" s="1400"/>
      <c r="O343" s="1406"/>
      <c r="P343" s="1407"/>
      <c r="Q343" s="1408"/>
      <c r="R343" s="1410"/>
      <c r="S343" s="1412"/>
      <c r="T343" s="1414"/>
      <c r="U343" s="1416"/>
      <c r="V343" s="1418"/>
      <c r="W343" s="1356"/>
      <c r="X343" s="1358"/>
      <c r="Y343" s="1356"/>
      <c r="Z343" s="1358"/>
      <c r="AA343" s="1356"/>
      <c r="AB343" s="1358"/>
      <c r="AC343" s="1356"/>
      <c r="AD343" s="1358"/>
      <c r="AE343" s="1358"/>
      <c r="AF343" s="1358"/>
      <c r="AG343" s="1360"/>
      <c r="AH343" s="1362"/>
      <c r="AI343" s="1364"/>
      <c r="AJ343" s="1366"/>
      <c r="AK343" s="1350"/>
      <c r="AL343" s="1354"/>
      <c r="AM343" s="1340"/>
      <c r="AN343" s="1346"/>
      <c r="AO343" s="1342"/>
      <c r="AP343" s="1342"/>
      <c r="AQ343" s="1344"/>
      <c r="AR343" s="1324"/>
      <c r="AS343" s="1310" t="str">
        <f t="shared" ref="AS343" si="903">IF(AU342="","",IF(AF342&gt;10,"！令和６年度の新加算の「算定対象月」が10か月を超えています。標準的な「算定対象月」は令和６年６月から令和７年３月です。",IF(OR(AA342&lt;&gt;7,AC342&lt;&gt;3),"！算定期間の終わりが令和７年３月になっていません。区分変更を行う場合は、別紙様式2-4に記入してください。","")))</f>
        <v/>
      </c>
      <c r="AT343" s="557"/>
      <c r="AU343" s="1311"/>
      <c r="AV343" s="1312" t="str">
        <f>IF('別紙様式2-2（４・５月分）'!N261="","",'別紙様式2-2（４・５月分）'!N261)</f>
        <v/>
      </c>
      <c r="AW343" s="1313"/>
      <c r="AX343" s="1314"/>
      <c r="AY343" s="1230"/>
      <c r="AZ343" s="1230"/>
      <c r="BA343" s="1230"/>
      <c r="BB343" s="1230"/>
      <c r="BC343" s="1230"/>
      <c r="BD343" s="1230"/>
      <c r="BE343" s="1230"/>
      <c r="BF343" s="1230"/>
      <c r="BG343" s="1230"/>
      <c r="BH343" s="1332"/>
      <c r="BI343" s="1334"/>
      <c r="BJ343" s="1311"/>
      <c r="BK343" s="453" t="str">
        <f>G342</f>
        <v/>
      </c>
    </row>
    <row r="344" spans="1:63" ht="15" customHeight="1">
      <c r="A344" s="1303"/>
      <c r="B344" s="1243"/>
      <c r="C344" s="1244"/>
      <c r="D344" s="1244"/>
      <c r="E344" s="1244"/>
      <c r="F344" s="1245"/>
      <c r="G344" s="1260"/>
      <c r="H344" s="1260"/>
      <c r="I344" s="1260"/>
      <c r="J344" s="1423"/>
      <c r="K344" s="1260"/>
      <c r="L344" s="1284"/>
      <c r="M344" s="1380"/>
      <c r="N344" s="1401"/>
      <c r="O344" s="1381" t="s">
        <v>2025</v>
      </c>
      <c r="P344" s="1383" t="str">
        <f>IFERROR(VLOOKUP('別紙様式2-2（４・５月分）'!AQ260,【参考】数式用!$AR$5:$AT$22,3,FALSE),"")</f>
        <v/>
      </c>
      <c r="Q344" s="1385" t="s">
        <v>2036</v>
      </c>
      <c r="R344" s="1387" t="str">
        <f>IFERROR(VLOOKUP(K342,【参考】数式用!$A$5:$AB$37,MATCH(P344,【参考】数式用!$B$4:$AB$4,0)+1,0),"")</f>
        <v/>
      </c>
      <c r="S344" s="1389" t="s">
        <v>161</v>
      </c>
      <c r="T344" s="1391"/>
      <c r="U344" s="1393" t="str">
        <f>IFERROR(VLOOKUP(K342,【参考】数式用!$A$5:$AB$37,MATCH(T344,【参考】数式用!$B$4:$AB$4,0)+1,0),"")</f>
        <v/>
      </c>
      <c r="V344" s="1395" t="s">
        <v>15</v>
      </c>
      <c r="W344" s="1397">
        <v>7</v>
      </c>
      <c r="X344" s="1371" t="s">
        <v>10</v>
      </c>
      <c r="Y344" s="1397">
        <v>4</v>
      </c>
      <c r="Z344" s="1371" t="s">
        <v>38</v>
      </c>
      <c r="AA344" s="1397">
        <v>8</v>
      </c>
      <c r="AB344" s="1371" t="s">
        <v>10</v>
      </c>
      <c r="AC344" s="1397">
        <v>3</v>
      </c>
      <c r="AD344" s="1371" t="s">
        <v>13</v>
      </c>
      <c r="AE344" s="1371" t="s">
        <v>20</v>
      </c>
      <c r="AF344" s="1371">
        <f>IF(W344&gt;=1,(AA344*12+AC344)-(W344*12+Y344)+1,"")</f>
        <v>12</v>
      </c>
      <c r="AG344" s="1367" t="s">
        <v>33</v>
      </c>
      <c r="AH344" s="1373" t="str">
        <f t="shared" ref="AH344" si="904">IFERROR(ROUNDDOWN(ROUND(L342*U344,0),0)*AF344,"")</f>
        <v/>
      </c>
      <c r="AI344" s="1375" t="str">
        <f t="shared" ref="AI344" si="905">IFERROR(ROUNDDOWN(ROUND((L342*(U344-AW342)),0),0)*AF344,"")</f>
        <v/>
      </c>
      <c r="AJ344" s="1377">
        <f>IFERROR(IF(OR(M342="",M343="",M345=""),0,ROUNDDOWN(ROUNDDOWN(ROUND(L342*VLOOKUP(K342,【参考】数式用!$A$5:$AB$37,MATCH("新加算Ⅳ",【参考】数式用!$B$4:$AB$4,0)+1,0),0),0)*AF344*0.5,0)),"")</f>
        <v>0</v>
      </c>
      <c r="AK344" s="1347" t="str">
        <f t="shared" ref="AK344" si="906">IF(T344&lt;&gt;"","新規に適用","")</f>
        <v/>
      </c>
      <c r="AL344" s="1351">
        <f>IFERROR(IF(OR(M345="ベア加算",M345=""),0, IF(OR(T342="新加算Ⅰ",T342="新加算Ⅱ",T342="新加算Ⅲ",T342="新加算Ⅳ"),0,ROUNDDOWN(ROUND(L342*VLOOKUP(K342,【参考】数式用!$A$5:$I$37,MATCH("ベア加算",【参考】数式用!$B$4:$I$4,0)+1,0),0),0)*AF344)),"")</f>
        <v>0</v>
      </c>
      <c r="AM344" s="1321" t="str">
        <f>IF(AND(T344&lt;&gt;"",AM342=""),"新規に適用",IF(AND(T344&lt;&gt;"",AM342&lt;&gt;""),"継続で適用",""))</f>
        <v/>
      </c>
      <c r="AN344" s="1321" t="str">
        <f>IF(AND(T344&lt;&gt;"",AN342=""),"新規に適用",IF(AND(T344&lt;&gt;"",AN342&lt;&gt;""),"継続で適用",""))</f>
        <v/>
      </c>
      <c r="AO344" s="1369"/>
      <c r="AP344" s="1321" t="str">
        <f>IF(AND(T344&lt;&gt;"",AP342=""),"新規に適用",IF(AND(T344&lt;&gt;"",AP342&lt;&gt;""),"継続で適用",""))</f>
        <v/>
      </c>
      <c r="AQ344" s="1325" t="str">
        <f t="shared" si="774"/>
        <v/>
      </c>
      <c r="AR344" s="1321" t="str">
        <f>IF(AND(T344&lt;&gt;"",AR342=""),"新規に適用",IF(AND(T344&lt;&gt;"",AR342&lt;&gt;""),"継続で適用",""))</f>
        <v/>
      </c>
      <c r="AS344" s="1310"/>
      <c r="AT344" s="557"/>
      <c r="AU344" s="1311" t="str">
        <f>IF(K342&lt;&gt;"","V列に色付け","")</f>
        <v/>
      </c>
      <c r="AV344" s="1312"/>
      <c r="AW344" s="1313"/>
      <c r="AX344" s="87"/>
      <c r="AY344" s="87"/>
      <c r="AZ344" s="87"/>
      <c r="BA344" s="87"/>
      <c r="BB344" s="87"/>
      <c r="BC344" s="87"/>
      <c r="BD344" s="87"/>
      <c r="BE344" s="87"/>
      <c r="BF344" s="87"/>
      <c r="BG344" s="87"/>
      <c r="BH344" s="87"/>
      <c r="BI344" s="87"/>
      <c r="BJ344" s="87"/>
      <c r="BK344" s="453" t="str">
        <f>G342</f>
        <v/>
      </c>
    </row>
    <row r="345" spans="1:63" ht="30" customHeight="1" thickBot="1">
      <c r="A345" s="1276"/>
      <c r="B345" s="1419"/>
      <c r="C345" s="1420"/>
      <c r="D345" s="1420"/>
      <c r="E345" s="1420"/>
      <c r="F345" s="1421"/>
      <c r="G345" s="1261"/>
      <c r="H345" s="1261"/>
      <c r="I345" s="1261"/>
      <c r="J345" s="1424"/>
      <c r="K345" s="1261"/>
      <c r="L345" s="1285"/>
      <c r="M345" s="556" t="str">
        <f>IF('別紙様式2-2（４・５月分）'!P262="","",'別紙様式2-2（４・５月分）'!P262)</f>
        <v/>
      </c>
      <c r="N345" s="1402"/>
      <c r="O345" s="1382"/>
      <c r="P345" s="1384"/>
      <c r="Q345" s="1386"/>
      <c r="R345" s="1388"/>
      <c r="S345" s="1390"/>
      <c r="T345" s="1392"/>
      <c r="U345" s="1394"/>
      <c r="V345" s="1396"/>
      <c r="W345" s="1398"/>
      <c r="X345" s="1372"/>
      <c r="Y345" s="1398"/>
      <c r="Z345" s="1372"/>
      <c r="AA345" s="1398"/>
      <c r="AB345" s="1372"/>
      <c r="AC345" s="1398"/>
      <c r="AD345" s="1372"/>
      <c r="AE345" s="1372"/>
      <c r="AF345" s="1372"/>
      <c r="AG345" s="1368"/>
      <c r="AH345" s="1374"/>
      <c r="AI345" s="1376"/>
      <c r="AJ345" s="1378"/>
      <c r="AK345" s="1348"/>
      <c r="AL345" s="1352"/>
      <c r="AM345" s="1322"/>
      <c r="AN345" s="1322"/>
      <c r="AO345" s="1370"/>
      <c r="AP345" s="1322"/>
      <c r="AQ345" s="1326"/>
      <c r="AR345" s="1322"/>
      <c r="AS345" s="491" t="str">
        <f t="shared" ref="AS345" si="907">IF(AU342="","",IF(OR(T342="",AND(M345="ベア加算なし",OR(T342="新加算Ⅰ",T342="新加算Ⅱ",T342="新加算Ⅲ",T342="新加算Ⅳ"),AM342=""),AND(OR(T342="新加算Ⅰ",T342="新加算Ⅱ",T342="新加算Ⅲ",T342="新加算Ⅳ",T342="新加算Ⅴ（１）",T342="新加算Ⅴ（２）",T342="新加算Ⅴ（３）",T342="新加算Ⅴ（４）",T342="新加算Ⅴ（５）",T342="新加算Ⅴ（６）",T342="新加算Ⅴ（８）",T342="新加算Ⅴ（11）"),AN342=""),AND(OR(T342="新加算Ⅴ（７）",T342="新加算Ⅴ（９）",T342="新加算Ⅴ（10）",T342="新加算Ⅴ（12）",T342="新加算Ⅴ（13）",T342="新加算Ⅴ（14）"),AO342=""),AND(OR(T342="新加算Ⅰ",T342="新加算Ⅱ",T342="新加算Ⅲ",T342="新加算Ⅴ（１）",T342="新加算Ⅴ（３）",T342="新加算Ⅴ（８）"),AP342=""),AND(OR(T342="新加算Ⅰ",T342="新加算Ⅱ",T342="新加算Ⅴ（１）",T342="新加算Ⅴ（２）",T342="新加算Ⅴ（３）",T342="新加算Ⅴ（４）",T342="新加算Ⅴ（５）",T342="新加算Ⅴ（６）",T342="新加算Ⅴ（７）",T342="新加算Ⅴ（９）",T342="新加算Ⅴ（10）",T342="新加算Ⅴ（12）"),AQ342=""),AND(OR(T342="新加算Ⅰ",T342="新加算Ⅴ（１）",T342="新加算Ⅴ（２）",T342="新加算Ⅴ（５）",T342="新加算Ⅴ（７）",T342="新加算Ⅴ（10）"),AR342="")),"！記入が必要な欄（ピンク色のセル）に空欄があります。空欄を埋めてください。",""))</f>
        <v/>
      </c>
      <c r="AT345" s="557"/>
      <c r="AU345" s="1311"/>
      <c r="AV345" s="558" t="str">
        <f>IF('別紙様式2-2（４・５月分）'!N262="","",'別紙様式2-2（４・５月分）'!N262)</f>
        <v/>
      </c>
      <c r="AW345" s="1313"/>
      <c r="AX345" s="87"/>
      <c r="AY345" s="87"/>
      <c r="AZ345" s="87"/>
      <c r="BA345" s="87"/>
      <c r="BB345" s="87"/>
      <c r="BC345" s="87"/>
      <c r="BD345" s="87"/>
      <c r="BE345" s="87"/>
      <c r="BF345" s="87"/>
      <c r="BG345" s="87"/>
      <c r="BH345" s="87"/>
      <c r="BI345" s="87"/>
      <c r="BJ345" s="87"/>
      <c r="BK345" s="453" t="str">
        <f>G342</f>
        <v/>
      </c>
    </row>
    <row r="346" spans="1:63" ht="30" customHeight="1">
      <c r="A346" s="1301">
        <v>84</v>
      </c>
      <c r="B346" s="1243" t="str">
        <f>IF(基本情報入力シート!C137="","",基本情報入力シート!C137)</f>
        <v/>
      </c>
      <c r="C346" s="1244"/>
      <c r="D346" s="1244"/>
      <c r="E346" s="1244"/>
      <c r="F346" s="1245"/>
      <c r="G346" s="1260" t="str">
        <f>IF(基本情報入力シート!M137="","",基本情報入力シート!M137)</f>
        <v/>
      </c>
      <c r="H346" s="1260" t="str">
        <f>IF(基本情報入力シート!R137="","",基本情報入力シート!R137)</f>
        <v/>
      </c>
      <c r="I346" s="1260" t="str">
        <f>IF(基本情報入力シート!W137="","",基本情報入力シート!W137)</f>
        <v/>
      </c>
      <c r="J346" s="1423" t="str">
        <f>IF(基本情報入力シート!X137="","",基本情報入力シート!X137)</f>
        <v/>
      </c>
      <c r="K346" s="1260" t="str">
        <f>IF(基本情報入力シート!Y137="","",基本情報入力シート!Y137)</f>
        <v/>
      </c>
      <c r="L346" s="1284" t="str">
        <f>IF(基本情報入力シート!AB137="","",基本情報入力シート!AB137)</f>
        <v/>
      </c>
      <c r="M346" s="553" t="str">
        <f>IF('別紙様式2-2（４・５月分）'!P263="","",'別紙様式2-2（４・５月分）'!P263)</f>
        <v/>
      </c>
      <c r="N346" s="1399" t="str">
        <f>IF(SUM('別紙様式2-2（４・５月分）'!Q263:Q265)=0,"",SUM('別紙様式2-2（４・５月分）'!Q263:Q265))</f>
        <v/>
      </c>
      <c r="O346" s="1403" t="str">
        <f>IFERROR(VLOOKUP('別紙様式2-2（４・５月分）'!AQ263,【参考】数式用!$AR$5:$AS$22,2,FALSE),"")</f>
        <v/>
      </c>
      <c r="P346" s="1404"/>
      <c r="Q346" s="1405"/>
      <c r="R346" s="1409" t="str">
        <f>IFERROR(VLOOKUP(K346,【参考】数式用!$A$5:$AB$37,MATCH(O346,【参考】数式用!$B$4:$AB$4,0)+1,0),"")</f>
        <v/>
      </c>
      <c r="S346" s="1411" t="s">
        <v>2021</v>
      </c>
      <c r="T346" s="1413"/>
      <c r="U346" s="1415" t="str">
        <f>IFERROR(VLOOKUP(K346,【参考】数式用!$A$5:$AB$37,MATCH(T346,【参考】数式用!$B$4:$AB$4,0)+1,0),"")</f>
        <v/>
      </c>
      <c r="V346" s="1417" t="s">
        <v>15</v>
      </c>
      <c r="W346" s="1355">
        <v>6</v>
      </c>
      <c r="X346" s="1357" t="s">
        <v>10</v>
      </c>
      <c r="Y346" s="1355">
        <v>6</v>
      </c>
      <c r="Z346" s="1357" t="s">
        <v>38</v>
      </c>
      <c r="AA346" s="1355">
        <v>7</v>
      </c>
      <c r="AB346" s="1357" t="s">
        <v>10</v>
      </c>
      <c r="AC346" s="1355">
        <v>3</v>
      </c>
      <c r="AD346" s="1357" t="s">
        <v>13</v>
      </c>
      <c r="AE346" s="1357" t="s">
        <v>20</v>
      </c>
      <c r="AF346" s="1357">
        <f>IF(W346&gt;=1,(AA346*12+AC346)-(W346*12+Y346)+1,"")</f>
        <v>10</v>
      </c>
      <c r="AG346" s="1359" t="s">
        <v>33</v>
      </c>
      <c r="AH346" s="1361" t="str">
        <f t="shared" ref="AH346" si="908">IFERROR(ROUNDDOWN(ROUND(L346*U346,0),0)*AF346,"")</f>
        <v/>
      </c>
      <c r="AI346" s="1363" t="str">
        <f t="shared" ref="AI346" si="909">IFERROR(ROUNDDOWN(ROUND((L346*(U346-AW346)),0),0)*AF346,"")</f>
        <v/>
      </c>
      <c r="AJ346" s="1365">
        <f>IFERROR(IF(OR(M346="",M347="",M349=""),0,ROUNDDOWN(ROUNDDOWN(ROUND(L346*VLOOKUP(K346,【参考】数式用!$A$5:$AB$37,MATCH("新加算Ⅳ",【参考】数式用!$B$4:$AB$4,0)+1,0),0),0)*AF346*0.5,0)),"")</f>
        <v>0</v>
      </c>
      <c r="AK346" s="1349"/>
      <c r="AL346" s="1353">
        <f>IFERROR(IF(OR(M349="ベア加算",M349=""),0, IF(OR(T346="新加算Ⅰ",T346="新加算Ⅱ",T346="新加算Ⅲ",T346="新加算Ⅳ"),ROUNDDOWN(ROUND(L346*VLOOKUP(K346,【参考】数式用!$A$5:$I$37,MATCH("ベア加算",【参考】数式用!$B$4:$I$4,0)+1,0),0),0)*AF346,0)),"")</f>
        <v>0</v>
      </c>
      <c r="AM346" s="1339"/>
      <c r="AN346" s="1345"/>
      <c r="AO346" s="1341"/>
      <c r="AP346" s="1341"/>
      <c r="AQ346" s="1343"/>
      <c r="AR346" s="1323"/>
      <c r="AS346" s="466" t="str">
        <f t="shared" ref="AS346" si="910">IF(AU346="","",IF(U346&lt;N346,"！加算の要件上は問題ありませんが、令和６年４・５月と比較して令和６年６月に加算率が下がる計画になっています。",""))</f>
        <v/>
      </c>
      <c r="AT346" s="557"/>
      <c r="AU346" s="1311" t="str">
        <f>IF(K346&lt;&gt;"","V列に色付け","")</f>
        <v/>
      </c>
      <c r="AV346" s="558" t="str">
        <f>IF('別紙様式2-2（４・５月分）'!N263="","",'別紙様式2-2（４・５月分）'!N263)</f>
        <v/>
      </c>
      <c r="AW346" s="1313" t="str">
        <f>IF(SUM('別紙様式2-2（４・５月分）'!O263:O265)=0,"",SUM('別紙様式2-2（４・５月分）'!O263:O265))</f>
        <v/>
      </c>
      <c r="AX346" s="1314" t="str">
        <f>IFERROR(VLOOKUP(K346,【参考】数式用!$AH$2:$AI$34,2,FALSE),"")</f>
        <v/>
      </c>
      <c r="AY346" s="1230" t="s">
        <v>1959</v>
      </c>
      <c r="AZ346" s="1230" t="s">
        <v>1960</v>
      </c>
      <c r="BA346" s="1230" t="s">
        <v>1961</v>
      </c>
      <c r="BB346" s="1230" t="s">
        <v>1962</v>
      </c>
      <c r="BC346" s="1230" t="str">
        <f>IF(AND(O346&lt;&gt;"新加算Ⅰ",O346&lt;&gt;"新加算Ⅱ",O346&lt;&gt;"新加算Ⅲ",O346&lt;&gt;"新加算Ⅳ"),O346,IF(P348&lt;&gt;"",P348,""))</f>
        <v/>
      </c>
      <c r="BD346" s="1230"/>
      <c r="BE346" s="1230" t="str">
        <f t="shared" ref="BE346" si="911">IF(AL346&lt;&gt;0,IF(AM346="○","入力済","未入力"),"")</f>
        <v/>
      </c>
      <c r="BF346" s="1230" t="str">
        <f>IF(OR(T346="新加算Ⅰ",T346="新加算Ⅱ",T346="新加算Ⅲ",T346="新加算Ⅳ",T346="新加算Ⅴ（１）",T346="新加算Ⅴ（２）",T346="新加算Ⅴ（３）",T346="新加算ⅠⅤ（４）",T346="新加算Ⅴ（５）",T346="新加算Ⅴ（６）",T346="新加算Ⅴ（８）",T346="新加算Ⅴ（11）"),IF(OR(AN346="○",AN346="令和６年度中に満たす"),"入力済","未入力"),"")</f>
        <v/>
      </c>
      <c r="BG346" s="1230" t="str">
        <f>IF(OR(T346="新加算Ⅴ（７）",T346="新加算Ⅴ（９）",T346="新加算Ⅴ（10）",T346="新加算Ⅴ（12）",T346="新加算Ⅴ（13）",T346="新加算Ⅴ（14）"),IF(OR(AO346="○",AO346="令和６年度中に満たす"),"入力済","未入力"),"")</f>
        <v/>
      </c>
      <c r="BH346" s="1331" t="str">
        <f t="shared" ref="BH346" si="912">IF(OR(T346="新加算Ⅰ",T346="新加算Ⅱ",T346="新加算Ⅲ",T346="新加算Ⅴ（１）",T346="新加算Ⅴ（３）",T346="新加算Ⅴ（８）"),IF(OR(AP346="○",AP346="令和６年度中に満たす"),"入力済","未入力"),"")</f>
        <v/>
      </c>
      <c r="BI346" s="1333" t="str">
        <f t="shared" ref="BI346" si="913">IF(OR(T346="新加算Ⅰ",T346="新加算Ⅱ",T346="新加算Ⅴ（１）",T346="新加算Ⅴ（２）",T346="新加算Ⅴ（３）",T346="新加算Ⅴ（４）",T346="新加算Ⅴ（５）",T346="新加算Ⅴ（６）",T346="新加算Ⅴ（７）",T346="新加算Ⅴ（９）",T346="新加算Ⅴ（10）",T346="新加算Ⅴ（12）"),1,"")</f>
        <v/>
      </c>
      <c r="BJ346" s="1311" t="str">
        <f>IF(OR(T346="新加算Ⅰ",T346="新加算Ⅴ（１）",T346="新加算Ⅴ（２）",T346="新加算Ⅴ（５）",T346="新加算Ⅴ（７）",T346="新加算Ⅴ（10）"),IF(AR346="","未入力","入力済"),"")</f>
        <v/>
      </c>
      <c r="BK346" s="453" t="str">
        <f>G346</f>
        <v/>
      </c>
    </row>
    <row r="347" spans="1:63" ht="15" customHeight="1">
      <c r="A347" s="1275"/>
      <c r="B347" s="1243"/>
      <c r="C347" s="1244"/>
      <c r="D347" s="1244"/>
      <c r="E347" s="1244"/>
      <c r="F347" s="1245"/>
      <c r="G347" s="1260"/>
      <c r="H347" s="1260"/>
      <c r="I347" s="1260"/>
      <c r="J347" s="1423"/>
      <c r="K347" s="1260"/>
      <c r="L347" s="1284"/>
      <c r="M347" s="1379" t="str">
        <f>IF('別紙様式2-2（４・５月分）'!P264="","",'別紙様式2-2（４・５月分）'!P264)</f>
        <v/>
      </c>
      <c r="N347" s="1400"/>
      <c r="O347" s="1406"/>
      <c r="P347" s="1407"/>
      <c r="Q347" s="1408"/>
      <c r="R347" s="1410"/>
      <c r="S347" s="1412"/>
      <c r="T347" s="1414"/>
      <c r="U347" s="1416"/>
      <c r="V347" s="1418"/>
      <c r="W347" s="1356"/>
      <c r="X347" s="1358"/>
      <c r="Y347" s="1356"/>
      <c r="Z347" s="1358"/>
      <c r="AA347" s="1356"/>
      <c r="AB347" s="1358"/>
      <c r="AC347" s="1356"/>
      <c r="AD347" s="1358"/>
      <c r="AE347" s="1358"/>
      <c r="AF347" s="1358"/>
      <c r="AG347" s="1360"/>
      <c r="AH347" s="1362"/>
      <c r="AI347" s="1364"/>
      <c r="AJ347" s="1366"/>
      <c r="AK347" s="1350"/>
      <c r="AL347" s="1354"/>
      <c r="AM347" s="1340"/>
      <c r="AN347" s="1346"/>
      <c r="AO347" s="1342"/>
      <c r="AP347" s="1342"/>
      <c r="AQ347" s="1344"/>
      <c r="AR347" s="1324"/>
      <c r="AS347" s="1310" t="str">
        <f t="shared" ref="AS347" si="914">IF(AU346="","",IF(AF346&gt;10,"！令和６年度の新加算の「算定対象月」が10か月を超えています。標準的な「算定対象月」は令和６年６月から令和７年３月です。",IF(OR(AA346&lt;&gt;7,AC346&lt;&gt;3),"！算定期間の終わりが令和７年３月になっていません。区分変更を行う場合は、別紙様式2-4に記入してください。","")))</f>
        <v/>
      </c>
      <c r="AT347" s="557"/>
      <c r="AU347" s="1311"/>
      <c r="AV347" s="1312" t="str">
        <f>IF('別紙様式2-2（４・５月分）'!N264="","",'別紙様式2-2（４・５月分）'!N264)</f>
        <v/>
      </c>
      <c r="AW347" s="1313"/>
      <c r="AX347" s="1314"/>
      <c r="AY347" s="1230"/>
      <c r="AZ347" s="1230"/>
      <c r="BA347" s="1230"/>
      <c r="BB347" s="1230"/>
      <c r="BC347" s="1230"/>
      <c r="BD347" s="1230"/>
      <c r="BE347" s="1230"/>
      <c r="BF347" s="1230"/>
      <c r="BG347" s="1230"/>
      <c r="BH347" s="1332"/>
      <c r="BI347" s="1334"/>
      <c r="BJ347" s="1311"/>
      <c r="BK347" s="453" t="str">
        <f>G346</f>
        <v/>
      </c>
    </row>
    <row r="348" spans="1:63" ht="15" customHeight="1">
      <c r="A348" s="1303"/>
      <c r="B348" s="1243"/>
      <c r="C348" s="1244"/>
      <c r="D348" s="1244"/>
      <c r="E348" s="1244"/>
      <c r="F348" s="1245"/>
      <c r="G348" s="1260"/>
      <c r="H348" s="1260"/>
      <c r="I348" s="1260"/>
      <c r="J348" s="1423"/>
      <c r="K348" s="1260"/>
      <c r="L348" s="1284"/>
      <c r="M348" s="1380"/>
      <c r="N348" s="1401"/>
      <c r="O348" s="1381" t="s">
        <v>2025</v>
      </c>
      <c r="P348" s="1383" t="str">
        <f>IFERROR(VLOOKUP('別紙様式2-2（４・５月分）'!AQ263,【参考】数式用!$AR$5:$AT$22,3,FALSE),"")</f>
        <v/>
      </c>
      <c r="Q348" s="1385" t="s">
        <v>2036</v>
      </c>
      <c r="R348" s="1387" t="str">
        <f>IFERROR(VLOOKUP(K346,【参考】数式用!$A$5:$AB$37,MATCH(P348,【参考】数式用!$B$4:$AB$4,0)+1,0),"")</f>
        <v/>
      </c>
      <c r="S348" s="1389" t="s">
        <v>161</v>
      </c>
      <c r="T348" s="1391"/>
      <c r="U348" s="1393" t="str">
        <f>IFERROR(VLOOKUP(K346,【参考】数式用!$A$5:$AB$37,MATCH(T348,【参考】数式用!$B$4:$AB$4,0)+1,0),"")</f>
        <v/>
      </c>
      <c r="V348" s="1395" t="s">
        <v>15</v>
      </c>
      <c r="W348" s="1397">
        <v>7</v>
      </c>
      <c r="X348" s="1371" t="s">
        <v>10</v>
      </c>
      <c r="Y348" s="1397">
        <v>4</v>
      </c>
      <c r="Z348" s="1371" t="s">
        <v>38</v>
      </c>
      <c r="AA348" s="1397">
        <v>8</v>
      </c>
      <c r="AB348" s="1371" t="s">
        <v>10</v>
      </c>
      <c r="AC348" s="1397">
        <v>3</v>
      </c>
      <c r="AD348" s="1371" t="s">
        <v>13</v>
      </c>
      <c r="AE348" s="1371" t="s">
        <v>20</v>
      </c>
      <c r="AF348" s="1371">
        <f>IF(W348&gt;=1,(AA348*12+AC348)-(W348*12+Y348)+1,"")</f>
        <v>12</v>
      </c>
      <c r="AG348" s="1367" t="s">
        <v>33</v>
      </c>
      <c r="AH348" s="1373" t="str">
        <f t="shared" ref="AH348" si="915">IFERROR(ROUNDDOWN(ROUND(L346*U348,0),0)*AF348,"")</f>
        <v/>
      </c>
      <c r="AI348" s="1375" t="str">
        <f t="shared" ref="AI348" si="916">IFERROR(ROUNDDOWN(ROUND((L346*(U348-AW346)),0),0)*AF348,"")</f>
        <v/>
      </c>
      <c r="AJ348" s="1377">
        <f>IFERROR(IF(OR(M346="",M347="",M349=""),0,ROUNDDOWN(ROUNDDOWN(ROUND(L346*VLOOKUP(K346,【参考】数式用!$A$5:$AB$37,MATCH("新加算Ⅳ",【参考】数式用!$B$4:$AB$4,0)+1,0),0),0)*AF348*0.5,0)),"")</f>
        <v>0</v>
      </c>
      <c r="AK348" s="1347" t="str">
        <f t="shared" ref="AK348" si="917">IF(T348&lt;&gt;"","新規に適用","")</f>
        <v/>
      </c>
      <c r="AL348" s="1351">
        <f>IFERROR(IF(OR(M349="ベア加算",M349=""),0, IF(OR(T346="新加算Ⅰ",T346="新加算Ⅱ",T346="新加算Ⅲ",T346="新加算Ⅳ"),0,ROUNDDOWN(ROUND(L346*VLOOKUP(K346,【参考】数式用!$A$5:$I$37,MATCH("ベア加算",【参考】数式用!$B$4:$I$4,0)+1,0),0),0)*AF348)),"")</f>
        <v>0</v>
      </c>
      <c r="AM348" s="1321" t="str">
        <f>IF(AND(T348&lt;&gt;"",AM346=""),"新規に適用",IF(AND(T348&lt;&gt;"",AM346&lt;&gt;""),"継続で適用",""))</f>
        <v/>
      </c>
      <c r="AN348" s="1321" t="str">
        <f>IF(AND(T348&lt;&gt;"",AN346=""),"新規に適用",IF(AND(T348&lt;&gt;"",AN346&lt;&gt;""),"継続で適用",""))</f>
        <v/>
      </c>
      <c r="AO348" s="1369"/>
      <c r="AP348" s="1321" t="str">
        <f>IF(AND(T348&lt;&gt;"",AP346=""),"新規に適用",IF(AND(T348&lt;&gt;"",AP346&lt;&gt;""),"継続で適用",""))</f>
        <v/>
      </c>
      <c r="AQ348" s="1325" t="str">
        <f t="shared" si="774"/>
        <v/>
      </c>
      <c r="AR348" s="1321" t="str">
        <f>IF(AND(T348&lt;&gt;"",AR346=""),"新規に適用",IF(AND(T348&lt;&gt;"",AR346&lt;&gt;""),"継続で適用",""))</f>
        <v/>
      </c>
      <c r="AS348" s="1310"/>
      <c r="AT348" s="557"/>
      <c r="AU348" s="1311" t="str">
        <f>IF(K346&lt;&gt;"","V列に色付け","")</f>
        <v/>
      </c>
      <c r="AV348" s="1312"/>
      <c r="AW348" s="1313"/>
      <c r="AX348" s="87"/>
      <c r="AY348" s="87"/>
      <c r="AZ348" s="87"/>
      <c r="BA348" s="87"/>
      <c r="BB348" s="87"/>
      <c r="BC348" s="87"/>
      <c r="BD348" s="87"/>
      <c r="BE348" s="87"/>
      <c r="BF348" s="87"/>
      <c r="BG348" s="87"/>
      <c r="BH348" s="87"/>
      <c r="BI348" s="87"/>
      <c r="BJ348" s="87"/>
      <c r="BK348" s="453" t="str">
        <f>G346</f>
        <v/>
      </c>
    </row>
    <row r="349" spans="1:63" ht="30" customHeight="1" thickBot="1">
      <c r="A349" s="1276"/>
      <c r="B349" s="1419"/>
      <c r="C349" s="1420"/>
      <c r="D349" s="1420"/>
      <c r="E349" s="1420"/>
      <c r="F349" s="1421"/>
      <c r="G349" s="1261"/>
      <c r="H349" s="1261"/>
      <c r="I349" s="1261"/>
      <c r="J349" s="1424"/>
      <c r="K349" s="1261"/>
      <c r="L349" s="1285"/>
      <c r="M349" s="556" t="str">
        <f>IF('別紙様式2-2（４・５月分）'!P265="","",'別紙様式2-2（４・５月分）'!P265)</f>
        <v/>
      </c>
      <c r="N349" s="1402"/>
      <c r="O349" s="1382"/>
      <c r="P349" s="1384"/>
      <c r="Q349" s="1386"/>
      <c r="R349" s="1388"/>
      <c r="S349" s="1390"/>
      <c r="T349" s="1392"/>
      <c r="U349" s="1394"/>
      <c r="V349" s="1396"/>
      <c r="W349" s="1398"/>
      <c r="X349" s="1372"/>
      <c r="Y349" s="1398"/>
      <c r="Z349" s="1372"/>
      <c r="AA349" s="1398"/>
      <c r="AB349" s="1372"/>
      <c r="AC349" s="1398"/>
      <c r="AD349" s="1372"/>
      <c r="AE349" s="1372"/>
      <c r="AF349" s="1372"/>
      <c r="AG349" s="1368"/>
      <c r="AH349" s="1374"/>
      <c r="AI349" s="1376"/>
      <c r="AJ349" s="1378"/>
      <c r="AK349" s="1348"/>
      <c r="AL349" s="1352"/>
      <c r="AM349" s="1322"/>
      <c r="AN349" s="1322"/>
      <c r="AO349" s="1370"/>
      <c r="AP349" s="1322"/>
      <c r="AQ349" s="1326"/>
      <c r="AR349" s="1322"/>
      <c r="AS349" s="491" t="str">
        <f t="shared" ref="AS349" si="918">IF(AU346="","",IF(OR(T346="",AND(M349="ベア加算なし",OR(T346="新加算Ⅰ",T346="新加算Ⅱ",T346="新加算Ⅲ",T346="新加算Ⅳ"),AM346=""),AND(OR(T346="新加算Ⅰ",T346="新加算Ⅱ",T346="新加算Ⅲ",T346="新加算Ⅳ",T346="新加算Ⅴ（１）",T346="新加算Ⅴ（２）",T346="新加算Ⅴ（３）",T346="新加算Ⅴ（４）",T346="新加算Ⅴ（５）",T346="新加算Ⅴ（６）",T346="新加算Ⅴ（８）",T346="新加算Ⅴ（11）"),AN346=""),AND(OR(T346="新加算Ⅴ（７）",T346="新加算Ⅴ（９）",T346="新加算Ⅴ（10）",T346="新加算Ⅴ（12）",T346="新加算Ⅴ（13）",T346="新加算Ⅴ（14）"),AO346=""),AND(OR(T346="新加算Ⅰ",T346="新加算Ⅱ",T346="新加算Ⅲ",T346="新加算Ⅴ（１）",T346="新加算Ⅴ（３）",T346="新加算Ⅴ（８）"),AP346=""),AND(OR(T346="新加算Ⅰ",T346="新加算Ⅱ",T346="新加算Ⅴ（１）",T346="新加算Ⅴ（２）",T346="新加算Ⅴ（３）",T346="新加算Ⅴ（４）",T346="新加算Ⅴ（５）",T346="新加算Ⅴ（６）",T346="新加算Ⅴ（７）",T346="新加算Ⅴ（９）",T346="新加算Ⅴ（10）",T346="新加算Ⅴ（12）"),AQ346=""),AND(OR(T346="新加算Ⅰ",T346="新加算Ⅴ（１）",T346="新加算Ⅴ（２）",T346="新加算Ⅴ（５）",T346="新加算Ⅴ（７）",T346="新加算Ⅴ（10）"),AR346="")),"！記入が必要な欄（ピンク色のセル）に空欄があります。空欄を埋めてください。",""))</f>
        <v/>
      </c>
      <c r="AT349" s="557"/>
      <c r="AU349" s="1311"/>
      <c r="AV349" s="558" t="str">
        <f>IF('別紙様式2-2（４・５月分）'!N265="","",'別紙様式2-2（４・５月分）'!N265)</f>
        <v/>
      </c>
      <c r="AW349" s="1313"/>
      <c r="AX349" s="87"/>
      <c r="AY349" s="87"/>
      <c r="AZ349" s="87"/>
      <c r="BA349" s="87"/>
      <c r="BB349" s="87"/>
      <c r="BC349" s="87"/>
      <c r="BD349" s="87"/>
      <c r="BE349" s="87"/>
      <c r="BF349" s="87"/>
      <c r="BG349" s="87"/>
      <c r="BH349" s="87"/>
      <c r="BI349" s="87"/>
      <c r="BJ349" s="87"/>
      <c r="BK349" s="453" t="str">
        <f>G346</f>
        <v/>
      </c>
    </row>
    <row r="350" spans="1:63" ht="30" customHeight="1">
      <c r="A350" s="1274">
        <v>85</v>
      </c>
      <c r="B350" s="1240" t="str">
        <f>IF(基本情報入力シート!C138="","",基本情報入力シート!C138)</f>
        <v/>
      </c>
      <c r="C350" s="1241"/>
      <c r="D350" s="1241"/>
      <c r="E350" s="1241"/>
      <c r="F350" s="1242"/>
      <c r="G350" s="1259" t="str">
        <f>IF(基本情報入力シート!M138="","",基本情報入力シート!M138)</f>
        <v/>
      </c>
      <c r="H350" s="1259" t="str">
        <f>IF(基本情報入力シート!R138="","",基本情報入力シート!R138)</f>
        <v/>
      </c>
      <c r="I350" s="1259" t="str">
        <f>IF(基本情報入力シート!W138="","",基本情報入力シート!W138)</f>
        <v/>
      </c>
      <c r="J350" s="1422" t="str">
        <f>IF(基本情報入力シート!X138="","",基本情報入力シート!X138)</f>
        <v/>
      </c>
      <c r="K350" s="1259" t="str">
        <f>IF(基本情報入力シート!Y138="","",基本情報入力シート!Y138)</f>
        <v/>
      </c>
      <c r="L350" s="1283" t="str">
        <f>IF(基本情報入力シート!AB138="","",基本情報入力シート!AB138)</f>
        <v/>
      </c>
      <c r="M350" s="553" t="str">
        <f>IF('別紙様式2-2（４・５月分）'!P266="","",'別紙様式2-2（４・５月分）'!P266)</f>
        <v/>
      </c>
      <c r="N350" s="1399" t="str">
        <f>IF(SUM('別紙様式2-2（４・５月分）'!Q266:Q268)=0,"",SUM('別紙様式2-2（４・５月分）'!Q266:Q268))</f>
        <v/>
      </c>
      <c r="O350" s="1403" t="str">
        <f>IFERROR(VLOOKUP('別紙様式2-2（４・５月分）'!AQ266,【参考】数式用!$AR$5:$AS$22,2,FALSE),"")</f>
        <v/>
      </c>
      <c r="P350" s="1404"/>
      <c r="Q350" s="1405"/>
      <c r="R350" s="1409" t="str">
        <f>IFERROR(VLOOKUP(K350,【参考】数式用!$A$5:$AB$37,MATCH(O350,【参考】数式用!$B$4:$AB$4,0)+1,0),"")</f>
        <v/>
      </c>
      <c r="S350" s="1411" t="s">
        <v>2021</v>
      </c>
      <c r="T350" s="1413"/>
      <c r="U350" s="1415" t="str">
        <f>IFERROR(VLOOKUP(K350,【参考】数式用!$A$5:$AB$37,MATCH(T350,【参考】数式用!$B$4:$AB$4,0)+1,0),"")</f>
        <v/>
      </c>
      <c r="V350" s="1417" t="s">
        <v>15</v>
      </c>
      <c r="W350" s="1355">
        <v>6</v>
      </c>
      <c r="X350" s="1357" t="s">
        <v>10</v>
      </c>
      <c r="Y350" s="1355">
        <v>6</v>
      </c>
      <c r="Z350" s="1357" t="s">
        <v>38</v>
      </c>
      <c r="AA350" s="1355">
        <v>7</v>
      </c>
      <c r="AB350" s="1357" t="s">
        <v>10</v>
      </c>
      <c r="AC350" s="1355">
        <v>3</v>
      </c>
      <c r="AD350" s="1357" t="s">
        <v>13</v>
      </c>
      <c r="AE350" s="1357" t="s">
        <v>20</v>
      </c>
      <c r="AF350" s="1357">
        <f>IF(W350&gt;=1,(AA350*12+AC350)-(W350*12+Y350)+1,"")</f>
        <v>10</v>
      </c>
      <c r="AG350" s="1359" t="s">
        <v>33</v>
      </c>
      <c r="AH350" s="1361" t="str">
        <f t="shared" ref="AH350" si="919">IFERROR(ROUNDDOWN(ROUND(L350*U350,0),0)*AF350,"")</f>
        <v/>
      </c>
      <c r="AI350" s="1363" t="str">
        <f t="shared" ref="AI350" si="920">IFERROR(ROUNDDOWN(ROUND((L350*(U350-AW350)),0),0)*AF350,"")</f>
        <v/>
      </c>
      <c r="AJ350" s="1365">
        <f>IFERROR(IF(OR(M350="",M351="",M353=""),0,ROUNDDOWN(ROUNDDOWN(ROUND(L350*VLOOKUP(K350,【参考】数式用!$A$5:$AB$37,MATCH("新加算Ⅳ",【参考】数式用!$B$4:$AB$4,0)+1,0),0),0)*AF350*0.5,0)),"")</f>
        <v>0</v>
      </c>
      <c r="AK350" s="1349"/>
      <c r="AL350" s="1353">
        <f>IFERROR(IF(OR(M353="ベア加算",M353=""),0, IF(OR(T350="新加算Ⅰ",T350="新加算Ⅱ",T350="新加算Ⅲ",T350="新加算Ⅳ"),ROUNDDOWN(ROUND(L350*VLOOKUP(K350,【参考】数式用!$A$5:$I$37,MATCH("ベア加算",【参考】数式用!$B$4:$I$4,0)+1,0),0),0)*AF350,0)),"")</f>
        <v>0</v>
      </c>
      <c r="AM350" s="1339"/>
      <c r="AN350" s="1345"/>
      <c r="AO350" s="1341"/>
      <c r="AP350" s="1341"/>
      <c r="AQ350" s="1343"/>
      <c r="AR350" s="1323"/>
      <c r="AS350" s="466" t="str">
        <f t="shared" ref="AS350" si="921">IF(AU350="","",IF(U350&lt;N350,"！加算の要件上は問題ありませんが、令和６年４・５月と比較して令和６年６月に加算率が下がる計画になっています。",""))</f>
        <v/>
      </c>
      <c r="AT350" s="557"/>
      <c r="AU350" s="1311" t="str">
        <f>IF(K350&lt;&gt;"","V列に色付け","")</f>
        <v/>
      </c>
      <c r="AV350" s="558" t="str">
        <f>IF('別紙様式2-2（４・５月分）'!N266="","",'別紙様式2-2（４・５月分）'!N266)</f>
        <v/>
      </c>
      <c r="AW350" s="1313" t="str">
        <f>IF(SUM('別紙様式2-2（４・５月分）'!O266:O268)=0,"",SUM('別紙様式2-2（４・５月分）'!O266:O268))</f>
        <v/>
      </c>
      <c r="AX350" s="1314" t="str">
        <f>IFERROR(VLOOKUP(K350,【参考】数式用!$AH$2:$AI$34,2,FALSE),"")</f>
        <v/>
      </c>
      <c r="AY350" s="1230" t="s">
        <v>1959</v>
      </c>
      <c r="AZ350" s="1230" t="s">
        <v>1960</v>
      </c>
      <c r="BA350" s="1230" t="s">
        <v>1961</v>
      </c>
      <c r="BB350" s="1230" t="s">
        <v>1962</v>
      </c>
      <c r="BC350" s="1230" t="str">
        <f>IF(AND(O350&lt;&gt;"新加算Ⅰ",O350&lt;&gt;"新加算Ⅱ",O350&lt;&gt;"新加算Ⅲ",O350&lt;&gt;"新加算Ⅳ"),O350,IF(P352&lt;&gt;"",P352,""))</f>
        <v/>
      </c>
      <c r="BD350" s="1230"/>
      <c r="BE350" s="1230" t="str">
        <f t="shared" ref="BE350" si="922">IF(AL350&lt;&gt;0,IF(AM350="○","入力済","未入力"),"")</f>
        <v/>
      </c>
      <c r="BF350" s="1230" t="str">
        <f>IF(OR(T350="新加算Ⅰ",T350="新加算Ⅱ",T350="新加算Ⅲ",T350="新加算Ⅳ",T350="新加算Ⅴ（１）",T350="新加算Ⅴ（２）",T350="新加算Ⅴ（３）",T350="新加算ⅠⅤ（４）",T350="新加算Ⅴ（５）",T350="新加算Ⅴ（６）",T350="新加算Ⅴ（８）",T350="新加算Ⅴ（11）"),IF(OR(AN350="○",AN350="令和６年度中に満たす"),"入力済","未入力"),"")</f>
        <v/>
      </c>
      <c r="BG350" s="1230" t="str">
        <f>IF(OR(T350="新加算Ⅴ（７）",T350="新加算Ⅴ（９）",T350="新加算Ⅴ（10）",T350="新加算Ⅴ（12）",T350="新加算Ⅴ（13）",T350="新加算Ⅴ（14）"),IF(OR(AO350="○",AO350="令和６年度中に満たす"),"入力済","未入力"),"")</f>
        <v/>
      </c>
      <c r="BH350" s="1331" t="str">
        <f t="shared" ref="BH350" si="923">IF(OR(T350="新加算Ⅰ",T350="新加算Ⅱ",T350="新加算Ⅲ",T350="新加算Ⅴ（１）",T350="新加算Ⅴ（３）",T350="新加算Ⅴ（８）"),IF(OR(AP350="○",AP350="令和６年度中に満たす"),"入力済","未入力"),"")</f>
        <v/>
      </c>
      <c r="BI350" s="1333" t="str">
        <f t="shared" ref="BI350" si="924">IF(OR(T350="新加算Ⅰ",T350="新加算Ⅱ",T350="新加算Ⅴ（１）",T350="新加算Ⅴ（２）",T350="新加算Ⅴ（３）",T350="新加算Ⅴ（４）",T350="新加算Ⅴ（５）",T350="新加算Ⅴ（６）",T350="新加算Ⅴ（７）",T350="新加算Ⅴ（９）",T350="新加算Ⅴ（10）",T350="新加算Ⅴ（12）"),1,"")</f>
        <v/>
      </c>
      <c r="BJ350" s="1311" t="str">
        <f>IF(OR(T350="新加算Ⅰ",T350="新加算Ⅴ（１）",T350="新加算Ⅴ（２）",T350="新加算Ⅴ（５）",T350="新加算Ⅴ（７）",T350="新加算Ⅴ（10）"),IF(AR350="","未入力","入力済"),"")</f>
        <v/>
      </c>
      <c r="BK350" s="453" t="str">
        <f>G350</f>
        <v/>
      </c>
    </row>
    <row r="351" spans="1:63" ht="15" customHeight="1">
      <c r="A351" s="1275"/>
      <c r="B351" s="1243"/>
      <c r="C351" s="1244"/>
      <c r="D351" s="1244"/>
      <c r="E351" s="1244"/>
      <c r="F351" s="1245"/>
      <c r="G351" s="1260"/>
      <c r="H351" s="1260"/>
      <c r="I351" s="1260"/>
      <c r="J351" s="1423"/>
      <c r="K351" s="1260"/>
      <c r="L351" s="1284"/>
      <c r="M351" s="1379" t="str">
        <f>IF('別紙様式2-2（４・５月分）'!P267="","",'別紙様式2-2（４・５月分）'!P267)</f>
        <v/>
      </c>
      <c r="N351" s="1400"/>
      <c r="O351" s="1406"/>
      <c r="P351" s="1407"/>
      <c r="Q351" s="1408"/>
      <c r="R351" s="1410"/>
      <c r="S351" s="1412"/>
      <c r="T351" s="1414"/>
      <c r="U351" s="1416"/>
      <c r="V351" s="1418"/>
      <c r="W351" s="1356"/>
      <c r="X351" s="1358"/>
      <c r="Y351" s="1356"/>
      <c r="Z351" s="1358"/>
      <c r="AA351" s="1356"/>
      <c r="AB351" s="1358"/>
      <c r="AC351" s="1356"/>
      <c r="AD351" s="1358"/>
      <c r="AE351" s="1358"/>
      <c r="AF351" s="1358"/>
      <c r="AG351" s="1360"/>
      <c r="AH351" s="1362"/>
      <c r="AI351" s="1364"/>
      <c r="AJ351" s="1366"/>
      <c r="AK351" s="1350"/>
      <c r="AL351" s="1354"/>
      <c r="AM351" s="1340"/>
      <c r="AN351" s="1346"/>
      <c r="AO351" s="1342"/>
      <c r="AP351" s="1342"/>
      <c r="AQ351" s="1344"/>
      <c r="AR351" s="1324"/>
      <c r="AS351" s="1310" t="str">
        <f t="shared" ref="AS351" si="925">IF(AU350="","",IF(AF350&gt;10,"！令和６年度の新加算の「算定対象月」が10か月を超えています。標準的な「算定対象月」は令和６年６月から令和７年３月です。",IF(OR(AA350&lt;&gt;7,AC350&lt;&gt;3),"！算定期間の終わりが令和７年３月になっていません。区分変更を行う場合は、別紙様式2-4に記入してください。","")))</f>
        <v/>
      </c>
      <c r="AT351" s="557"/>
      <c r="AU351" s="1311"/>
      <c r="AV351" s="1312" t="str">
        <f>IF('別紙様式2-2（４・５月分）'!N267="","",'別紙様式2-2（４・５月分）'!N267)</f>
        <v/>
      </c>
      <c r="AW351" s="1313"/>
      <c r="AX351" s="1314"/>
      <c r="AY351" s="1230"/>
      <c r="AZ351" s="1230"/>
      <c r="BA351" s="1230"/>
      <c r="BB351" s="1230"/>
      <c r="BC351" s="1230"/>
      <c r="BD351" s="1230"/>
      <c r="BE351" s="1230"/>
      <c r="BF351" s="1230"/>
      <c r="BG351" s="1230"/>
      <c r="BH351" s="1332"/>
      <c r="BI351" s="1334"/>
      <c r="BJ351" s="1311"/>
      <c r="BK351" s="453" t="str">
        <f>G350</f>
        <v/>
      </c>
    </row>
    <row r="352" spans="1:63" ht="15" customHeight="1">
      <c r="A352" s="1303"/>
      <c r="B352" s="1243"/>
      <c r="C352" s="1244"/>
      <c r="D352" s="1244"/>
      <c r="E352" s="1244"/>
      <c r="F352" s="1245"/>
      <c r="G352" s="1260"/>
      <c r="H352" s="1260"/>
      <c r="I352" s="1260"/>
      <c r="J352" s="1423"/>
      <c r="K352" s="1260"/>
      <c r="L352" s="1284"/>
      <c r="M352" s="1380"/>
      <c r="N352" s="1401"/>
      <c r="O352" s="1381" t="s">
        <v>2025</v>
      </c>
      <c r="P352" s="1383" t="str">
        <f>IFERROR(VLOOKUP('別紙様式2-2（４・５月分）'!AQ266,【参考】数式用!$AR$5:$AT$22,3,FALSE),"")</f>
        <v/>
      </c>
      <c r="Q352" s="1385" t="s">
        <v>2036</v>
      </c>
      <c r="R352" s="1387" t="str">
        <f>IFERROR(VLOOKUP(K350,【参考】数式用!$A$5:$AB$37,MATCH(P352,【参考】数式用!$B$4:$AB$4,0)+1,0),"")</f>
        <v/>
      </c>
      <c r="S352" s="1389" t="s">
        <v>161</v>
      </c>
      <c r="T352" s="1391"/>
      <c r="U352" s="1393" t="str">
        <f>IFERROR(VLOOKUP(K350,【参考】数式用!$A$5:$AB$37,MATCH(T352,【参考】数式用!$B$4:$AB$4,0)+1,0),"")</f>
        <v/>
      </c>
      <c r="V352" s="1395" t="s">
        <v>15</v>
      </c>
      <c r="W352" s="1397">
        <v>7</v>
      </c>
      <c r="X352" s="1371" t="s">
        <v>10</v>
      </c>
      <c r="Y352" s="1397">
        <v>4</v>
      </c>
      <c r="Z352" s="1371" t="s">
        <v>38</v>
      </c>
      <c r="AA352" s="1397">
        <v>8</v>
      </c>
      <c r="AB352" s="1371" t="s">
        <v>10</v>
      </c>
      <c r="AC352" s="1397">
        <v>3</v>
      </c>
      <c r="AD352" s="1371" t="s">
        <v>13</v>
      </c>
      <c r="AE352" s="1371" t="s">
        <v>20</v>
      </c>
      <c r="AF352" s="1371">
        <f>IF(W352&gt;=1,(AA352*12+AC352)-(W352*12+Y352)+1,"")</f>
        <v>12</v>
      </c>
      <c r="AG352" s="1367" t="s">
        <v>33</v>
      </c>
      <c r="AH352" s="1373" t="str">
        <f t="shared" ref="AH352" si="926">IFERROR(ROUNDDOWN(ROUND(L350*U352,0),0)*AF352,"")</f>
        <v/>
      </c>
      <c r="AI352" s="1375" t="str">
        <f t="shared" ref="AI352" si="927">IFERROR(ROUNDDOWN(ROUND((L350*(U352-AW350)),0),0)*AF352,"")</f>
        <v/>
      </c>
      <c r="AJ352" s="1377">
        <f>IFERROR(IF(OR(M350="",M351="",M353=""),0,ROUNDDOWN(ROUNDDOWN(ROUND(L350*VLOOKUP(K350,【参考】数式用!$A$5:$AB$37,MATCH("新加算Ⅳ",【参考】数式用!$B$4:$AB$4,0)+1,0),0),0)*AF352*0.5,0)),"")</f>
        <v>0</v>
      </c>
      <c r="AK352" s="1347" t="str">
        <f t="shared" ref="AK352" si="928">IF(T352&lt;&gt;"","新規に適用","")</f>
        <v/>
      </c>
      <c r="AL352" s="1351">
        <f>IFERROR(IF(OR(M353="ベア加算",M353=""),0, IF(OR(T350="新加算Ⅰ",T350="新加算Ⅱ",T350="新加算Ⅲ",T350="新加算Ⅳ"),0,ROUNDDOWN(ROUND(L350*VLOOKUP(K350,【参考】数式用!$A$5:$I$37,MATCH("ベア加算",【参考】数式用!$B$4:$I$4,0)+1,0),0),0)*AF352)),"")</f>
        <v>0</v>
      </c>
      <c r="AM352" s="1321" t="str">
        <f>IF(AND(T352&lt;&gt;"",AM350=""),"新規に適用",IF(AND(T352&lt;&gt;"",AM350&lt;&gt;""),"継続で適用",""))</f>
        <v/>
      </c>
      <c r="AN352" s="1321" t="str">
        <f>IF(AND(T352&lt;&gt;"",AN350=""),"新規に適用",IF(AND(T352&lt;&gt;"",AN350&lt;&gt;""),"継続で適用",""))</f>
        <v/>
      </c>
      <c r="AO352" s="1369"/>
      <c r="AP352" s="1321" t="str">
        <f>IF(AND(T352&lt;&gt;"",AP350=""),"新規に適用",IF(AND(T352&lt;&gt;"",AP350&lt;&gt;""),"継続で適用",""))</f>
        <v/>
      </c>
      <c r="AQ352" s="1325" t="str">
        <f t="shared" si="774"/>
        <v/>
      </c>
      <c r="AR352" s="1321" t="str">
        <f>IF(AND(T352&lt;&gt;"",AR350=""),"新規に適用",IF(AND(T352&lt;&gt;"",AR350&lt;&gt;""),"継続で適用",""))</f>
        <v/>
      </c>
      <c r="AS352" s="1310"/>
      <c r="AT352" s="557"/>
      <c r="AU352" s="1311" t="str">
        <f>IF(K350&lt;&gt;"","V列に色付け","")</f>
        <v/>
      </c>
      <c r="AV352" s="1312"/>
      <c r="AW352" s="1313"/>
      <c r="AX352" s="87"/>
      <c r="AY352" s="87"/>
      <c r="AZ352" s="87"/>
      <c r="BA352" s="87"/>
      <c r="BB352" s="87"/>
      <c r="BC352" s="87"/>
      <c r="BD352" s="87"/>
      <c r="BE352" s="87"/>
      <c r="BF352" s="87"/>
      <c r="BG352" s="87"/>
      <c r="BH352" s="87"/>
      <c r="BI352" s="87"/>
      <c r="BJ352" s="87"/>
      <c r="BK352" s="453" t="str">
        <f>G350</f>
        <v/>
      </c>
    </row>
    <row r="353" spans="1:63" ht="30" customHeight="1" thickBot="1">
      <c r="A353" s="1276"/>
      <c r="B353" s="1419"/>
      <c r="C353" s="1420"/>
      <c r="D353" s="1420"/>
      <c r="E353" s="1420"/>
      <c r="F353" s="1421"/>
      <c r="G353" s="1261"/>
      <c r="H353" s="1261"/>
      <c r="I353" s="1261"/>
      <c r="J353" s="1424"/>
      <c r="K353" s="1261"/>
      <c r="L353" s="1285"/>
      <c r="M353" s="556" t="str">
        <f>IF('別紙様式2-2（４・５月分）'!P268="","",'別紙様式2-2（４・５月分）'!P268)</f>
        <v/>
      </c>
      <c r="N353" s="1402"/>
      <c r="O353" s="1382"/>
      <c r="P353" s="1384"/>
      <c r="Q353" s="1386"/>
      <c r="R353" s="1388"/>
      <c r="S353" s="1390"/>
      <c r="T353" s="1392"/>
      <c r="U353" s="1394"/>
      <c r="V353" s="1396"/>
      <c r="W353" s="1398"/>
      <c r="X353" s="1372"/>
      <c r="Y353" s="1398"/>
      <c r="Z353" s="1372"/>
      <c r="AA353" s="1398"/>
      <c r="AB353" s="1372"/>
      <c r="AC353" s="1398"/>
      <c r="AD353" s="1372"/>
      <c r="AE353" s="1372"/>
      <c r="AF353" s="1372"/>
      <c r="AG353" s="1368"/>
      <c r="AH353" s="1374"/>
      <c r="AI353" s="1376"/>
      <c r="AJ353" s="1378"/>
      <c r="AK353" s="1348"/>
      <c r="AL353" s="1352"/>
      <c r="AM353" s="1322"/>
      <c r="AN353" s="1322"/>
      <c r="AO353" s="1370"/>
      <c r="AP353" s="1322"/>
      <c r="AQ353" s="1326"/>
      <c r="AR353" s="1322"/>
      <c r="AS353" s="491" t="str">
        <f t="shared" ref="AS353" si="929">IF(AU350="","",IF(OR(T350="",AND(M353="ベア加算なし",OR(T350="新加算Ⅰ",T350="新加算Ⅱ",T350="新加算Ⅲ",T350="新加算Ⅳ"),AM350=""),AND(OR(T350="新加算Ⅰ",T350="新加算Ⅱ",T350="新加算Ⅲ",T350="新加算Ⅳ",T350="新加算Ⅴ（１）",T350="新加算Ⅴ（２）",T350="新加算Ⅴ（３）",T350="新加算Ⅴ（４）",T350="新加算Ⅴ（５）",T350="新加算Ⅴ（６）",T350="新加算Ⅴ（８）",T350="新加算Ⅴ（11）"),AN350=""),AND(OR(T350="新加算Ⅴ（７）",T350="新加算Ⅴ（９）",T350="新加算Ⅴ（10）",T350="新加算Ⅴ（12）",T350="新加算Ⅴ（13）",T350="新加算Ⅴ（14）"),AO350=""),AND(OR(T350="新加算Ⅰ",T350="新加算Ⅱ",T350="新加算Ⅲ",T350="新加算Ⅴ（１）",T350="新加算Ⅴ（３）",T350="新加算Ⅴ（８）"),AP350=""),AND(OR(T350="新加算Ⅰ",T350="新加算Ⅱ",T350="新加算Ⅴ（１）",T350="新加算Ⅴ（２）",T350="新加算Ⅴ（３）",T350="新加算Ⅴ（４）",T350="新加算Ⅴ（５）",T350="新加算Ⅴ（６）",T350="新加算Ⅴ（７）",T350="新加算Ⅴ（９）",T350="新加算Ⅴ（10）",T350="新加算Ⅴ（12）"),AQ350=""),AND(OR(T350="新加算Ⅰ",T350="新加算Ⅴ（１）",T350="新加算Ⅴ（２）",T350="新加算Ⅴ（５）",T350="新加算Ⅴ（７）",T350="新加算Ⅴ（10）"),AR350="")),"！記入が必要な欄（ピンク色のセル）に空欄があります。空欄を埋めてください。",""))</f>
        <v/>
      </c>
      <c r="AT353" s="557"/>
      <c r="AU353" s="1311"/>
      <c r="AV353" s="558" t="str">
        <f>IF('別紙様式2-2（４・５月分）'!N268="","",'別紙様式2-2（４・５月分）'!N268)</f>
        <v/>
      </c>
      <c r="AW353" s="1313"/>
      <c r="AX353" s="87"/>
      <c r="AY353" s="87"/>
      <c r="AZ353" s="87"/>
      <c r="BA353" s="87"/>
      <c r="BB353" s="87"/>
      <c r="BC353" s="87"/>
      <c r="BD353" s="87"/>
      <c r="BE353" s="87"/>
      <c r="BF353" s="87"/>
      <c r="BG353" s="87"/>
      <c r="BH353" s="87"/>
      <c r="BI353" s="87"/>
      <c r="BJ353" s="87"/>
      <c r="BK353" s="453" t="str">
        <f>G350</f>
        <v/>
      </c>
    </row>
    <row r="354" spans="1:63" ht="30" customHeight="1">
      <c r="A354" s="1301">
        <v>86</v>
      </c>
      <c r="B354" s="1243" t="str">
        <f>IF(基本情報入力シート!C139="","",基本情報入力シート!C139)</f>
        <v/>
      </c>
      <c r="C354" s="1244"/>
      <c r="D354" s="1244"/>
      <c r="E354" s="1244"/>
      <c r="F354" s="1245"/>
      <c r="G354" s="1260" t="str">
        <f>IF(基本情報入力シート!M139="","",基本情報入力シート!M139)</f>
        <v/>
      </c>
      <c r="H354" s="1260" t="str">
        <f>IF(基本情報入力シート!R139="","",基本情報入力シート!R139)</f>
        <v/>
      </c>
      <c r="I354" s="1260" t="str">
        <f>IF(基本情報入力シート!W139="","",基本情報入力シート!W139)</f>
        <v/>
      </c>
      <c r="J354" s="1423" t="str">
        <f>IF(基本情報入力シート!X139="","",基本情報入力シート!X139)</f>
        <v/>
      </c>
      <c r="K354" s="1260" t="str">
        <f>IF(基本情報入力シート!Y139="","",基本情報入力シート!Y139)</f>
        <v/>
      </c>
      <c r="L354" s="1284" t="str">
        <f>IF(基本情報入力シート!AB139="","",基本情報入力シート!AB139)</f>
        <v/>
      </c>
      <c r="M354" s="553" t="str">
        <f>IF('別紙様式2-2（４・５月分）'!P269="","",'別紙様式2-2（４・５月分）'!P269)</f>
        <v/>
      </c>
      <c r="N354" s="1399" t="str">
        <f>IF(SUM('別紙様式2-2（４・５月分）'!Q269:Q271)=0,"",SUM('別紙様式2-2（４・５月分）'!Q269:Q271))</f>
        <v/>
      </c>
      <c r="O354" s="1403" t="str">
        <f>IFERROR(VLOOKUP('別紙様式2-2（４・５月分）'!AQ269,【参考】数式用!$AR$5:$AS$22,2,FALSE),"")</f>
        <v/>
      </c>
      <c r="P354" s="1404"/>
      <c r="Q354" s="1405"/>
      <c r="R354" s="1409" t="str">
        <f>IFERROR(VLOOKUP(K354,【参考】数式用!$A$5:$AB$37,MATCH(O354,【参考】数式用!$B$4:$AB$4,0)+1,0),"")</f>
        <v/>
      </c>
      <c r="S354" s="1411" t="s">
        <v>2021</v>
      </c>
      <c r="T354" s="1413"/>
      <c r="U354" s="1415" t="str">
        <f>IFERROR(VLOOKUP(K354,【参考】数式用!$A$5:$AB$37,MATCH(T354,【参考】数式用!$B$4:$AB$4,0)+1,0),"")</f>
        <v/>
      </c>
      <c r="V354" s="1417" t="s">
        <v>15</v>
      </c>
      <c r="W354" s="1355">
        <v>6</v>
      </c>
      <c r="X354" s="1357" t="s">
        <v>10</v>
      </c>
      <c r="Y354" s="1355">
        <v>6</v>
      </c>
      <c r="Z354" s="1357" t="s">
        <v>38</v>
      </c>
      <c r="AA354" s="1355">
        <v>7</v>
      </c>
      <c r="AB354" s="1357" t="s">
        <v>10</v>
      </c>
      <c r="AC354" s="1355">
        <v>3</v>
      </c>
      <c r="AD354" s="1357" t="s">
        <v>13</v>
      </c>
      <c r="AE354" s="1357" t="s">
        <v>20</v>
      </c>
      <c r="AF354" s="1357">
        <f>IF(W354&gt;=1,(AA354*12+AC354)-(W354*12+Y354)+1,"")</f>
        <v>10</v>
      </c>
      <c r="AG354" s="1359" t="s">
        <v>33</v>
      </c>
      <c r="AH354" s="1361" t="str">
        <f t="shared" ref="AH354" si="930">IFERROR(ROUNDDOWN(ROUND(L354*U354,0),0)*AF354,"")</f>
        <v/>
      </c>
      <c r="AI354" s="1363" t="str">
        <f t="shared" ref="AI354" si="931">IFERROR(ROUNDDOWN(ROUND((L354*(U354-AW354)),0),0)*AF354,"")</f>
        <v/>
      </c>
      <c r="AJ354" s="1365">
        <f>IFERROR(IF(OR(M354="",M355="",M357=""),0,ROUNDDOWN(ROUNDDOWN(ROUND(L354*VLOOKUP(K354,【参考】数式用!$A$5:$AB$37,MATCH("新加算Ⅳ",【参考】数式用!$B$4:$AB$4,0)+1,0),0),0)*AF354*0.5,0)),"")</f>
        <v>0</v>
      </c>
      <c r="AK354" s="1349"/>
      <c r="AL354" s="1353">
        <f>IFERROR(IF(OR(M357="ベア加算",M357=""),0, IF(OR(T354="新加算Ⅰ",T354="新加算Ⅱ",T354="新加算Ⅲ",T354="新加算Ⅳ"),ROUNDDOWN(ROUND(L354*VLOOKUP(K354,【参考】数式用!$A$5:$I$37,MATCH("ベア加算",【参考】数式用!$B$4:$I$4,0)+1,0),0),0)*AF354,0)),"")</f>
        <v>0</v>
      </c>
      <c r="AM354" s="1339"/>
      <c r="AN354" s="1345"/>
      <c r="AO354" s="1341"/>
      <c r="AP354" s="1341"/>
      <c r="AQ354" s="1343"/>
      <c r="AR354" s="1323"/>
      <c r="AS354" s="466" t="str">
        <f t="shared" ref="AS354" si="932">IF(AU354="","",IF(U354&lt;N354,"！加算の要件上は問題ありませんが、令和６年４・５月と比較して令和６年６月に加算率が下がる計画になっています。",""))</f>
        <v/>
      </c>
      <c r="AT354" s="557"/>
      <c r="AU354" s="1311" t="str">
        <f>IF(K354&lt;&gt;"","V列に色付け","")</f>
        <v/>
      </c>
      <c r="AV354" s="558" t="str">
        <f>IF('別紙様式2-2（４・５月分）'!N269="","",'別紙様式2-2（４・５月分）'!N269)</f>
        <v/>
      </c>
      <c r="AW354" s="1313" t="str">
        <f>IF(SUM('別紙様式2-2（４・５月分）'!O269:O271)=0,"",SUM('別紙様式2-2（４・５月分）'!O269:O271))</f>
        <v/>
      </c>
      <c r="AX354" s="1314" t="str">
        <f>IFERROR(VLOOKUP(K354,【参考】数式用!$AH$2:$AI$34,2,FALSE),"")</f>
        <v/>
      </c>
      <c r="AY354" s="1230" t="s">
        <v>1959</v>
      </c>
      <c r="AZ354" s="1230" t="s">
        <v>1960</v>
      </c>
      <c r="BA354" s="1230" t="s">
        <v>1961</v>
      </c>
      <c r="BB354" s="1230" t="s">
        <v>1962</v>
      </c>
      <c r="BC354" s="1230" t="str">
        <f>IF(AND(O354&lt;&gt;"新加算Ⅰ",O354&lt;&gt;"新加算Ⅱ",O354&lt;&gt;"新加算Ⅲ",O354&lt;&gt;"新加算Ⅳ"),O354,IF(P356&lt;&gt;"",P356,""))</f>
        <v/>
      </c>
      <c r="BD354" s="1230"/>
      <c r="BE354" s="1230" t="str">
        <f t="shared" ref="BE354" si="933">IF(AL354&lt;&gt;0,IF(AM354="○","入力済","未入力"),"")</f>
        <v/>
      </c>
      <c r="BF354" s="1230" t="str">
        <f>IF(OR(T354="新加算Ⅰ",T354="新加算Ⅱ",T354="新加算Ⅲ",T354="新加算Ⅳ",T354="新加算Ⅴ（１）",T354="新加算Ⅴ（２）",T354="新加算Ⅴ（３）",T354="新加算ⅠⅤ（４）",T354="新加算Ⅴ（５）",T354="新加算Ⅴ（６）",T354="新加算Ⅴ（８）",T354="新加算Ⅴ（11）"),IF(OR(AN354="○",AN354="令和６年度中に満たす"),"入力済","未入力"),"")</f>
        <v/>
      </c>
      <c r="BG354" s="1230" t="str">
        <f>IF(OR(T354="新加算Ⅴ（７）",T354="新加算Ⅴ（９）",T354="新加算Ⅴ（10）",T354="新加算Ⅴ（12）",T354="新加算Ⅴ（13）",T354="新加算Ⅴ（14）"),IF(OR(AO354="○",AO354="令和６年度中に満たす"),"入力済","未入力"),"")</f>
        <v/>
      </c>
      <c r="BH354" s="1331" t="str">
        <f t="shared" ref="BH354" si="934">IF(OR(T354="新加算Ⅰ",T354="新加算Ⅱ",T354="新加算Ⅲ",T354="新加算Ⅴ（１）",T354="新加算Ⅴ（３）",T354="新加算Ⅴ（８）"),IF(OR(AP354="○",AP354="令和６年度中に満たす"),"入力済","未入力"),"")</f>
        <v/>
      </c>
      <c r="BI354" s="1333" t="str">
        <f t="shared" ref="BI354" si="935">IF(OR(T354="新加算Ⅰ",T354="新加算Ⅱ",T354="新加算Ⅴ（１）",T354="新加算Ⅴ（２）",T354="新加算Ⅴ（３）",T354="新加算Ⅴ（４）",T354="新加算Ⅴ（５）",T354="新加算Ⅴ（６）",T354="新加算Ⅴ（７）",T354="新加算Ⅴ（９）",T354="新加算Ⅴ（10）",T354="新加算Ⅴ（12）"),1,"")</f>
        <v/>
      </c>
      <c r="BJ354" s="1311" t="str">
        <f>IF(OR(T354="新加算Ⅰ",T354="新加算Ⅴ（１）",T354="新加算Ⅴ（２）",T354="新加算Ⅴ（５）",T354="新加算Ⅴ（７）",T354="新加算Ⅴ（10）"),IF(AR354="","未入力","入力済"),"")</f>
        <v/>
      </c>
      <c r="BK354" s="453" t="str">
        <f>G354</f>
        <v/>
      </c>
    </row>
    <row r="355" spans="1:63" ht="15" customHeight="1">
      <c r="A355" s="1275"/>
      <c r="B355" s="1243"/>
      <c r="C355" s="1244"/>
      <c r="D355" s="1244"/>
      <c r="E355" s="1244"/>
      <c r="F355" s="1245"/>
      <c r="G355" s="1260"/>
      <c r="H355" s="1260"/>
      <c r="I355" s="1260"/>
      <c r="J355" s="1423"/>
      <c r="K355" s="1260"/>
      <c r="L355" s="1284"/>
      <c r="M355" s="1379" t="str">
        <f>IF('別紙様式2-2（４・５月分）'!P270="","",'別紙様式2-2（４・５月分）'!P270)</f>
        <v/>
      </c>
      <c r="N355" s="1400"/>
      <c r="O355" s="1406"/>
      <c r="P355" s="1407"/>
      <c r="Q355" s="1408"/>
      <c r="R355" s="1410"/>
      <c r="S355" s="1412"/>
      <c r="T355" s="1414"/>
      <c r="U355" s="1416"/>
      <c r="V355" s="1418"/>
      <c r="W355" s="1356"/>
      <c r="X355" s="1358"/>
      <c r="Y355" s="1356"/>
      <c r="Z355" s="1358"/>
      <c r="AA355" s="1356"/>
      <c r="AB355" s="1358"/>
      <c r="AC355" s="1356"/>
      <c r="AD355" s="1358"/>
      <c r="AE355" s="1358"/>
      <c r="AF355" s="1358"/>
      <c r="AG355" s="1360"/>
      <c r="AH355" s="1362"/>
      <c r="AI355" s="1364"/>
      <c r="AJ355" s="1366"/>
      <c r="AK355" s="1350"/>
      <c r="AL355" s="1354"/>
      <c r="AM355" s="1340"/>
      <c r="AN355" s="1346"/>
      <c r="AO355" s="1342"/>
      <c r="AP355" s="1342"/>
      <c r="AQ355" s="1344"/>
      <c r="AR355" s="1324"/>
      <c r="AS355" s="1310" t="str">
        <f t="shared" ref="AS355" si="936">IF(AU354="","",IF(AF354&gt;10,"！令和６年度の新加算の「算定対象月」が10か月を超えています。標準的な「算定対象月」は令和６年６月から令和７年３月です。",IF(OR(AA354&lt;&gt;7,AC354&lt;&gt;3),"！算定期間の終わりが令和７年３月になっていません。区分変更を行う場合は、別紙様式2-4に記入してください。","")))</f>
        <v/>
      </c>
      <c r="AT355" s="557"/>
      <c r="AU355" s="1311"/>
      <c r="AV355" s="1312" t="str">
        <f>IF('別紙様式2-2（４・５月分）'!N270="","",'別紙様式2-2（４・５月分）'!N270)</f>
        <v/>
      </c>
      <c r="AW355" s="1313"/>
      <c r="AX355" s="1314"/>
      <c r="AY355" s="1230"/>
      <c r="AZ355" s="1230"/>
      <c r="BA355" s="1230"/>
      <c r="BB355" s="1230"/>
      <c r="BC355" s="1230"/>
      <c r="BD355" s="1230"/>
      <c r="BE355" s="1230"/>
      <c r="BF355" s="1230"/>
      <c r="BG355" s="1230"/>
      <c r="BH355" s="1332"/>
      <c r="BI355" s="1334"/>
      <c r="BJ355" s="1311"/>
      <c r="BK355" s="453" t="str">
        <f>G354</f>
        <v/>
      </c>
    </row>
    <row r="356" spans="1:63" ht="15" customHeight="1">
      <c r="A356" s="1303"/>
      <c r="B356" s="1243"/>
      <c r="C356" s="1244"/>
      <c r="D356" s="1244"/>
      <c r="E356" s="1244"/>
      <c r="F356" s="1245"/>
      <c r="G356" s="1260"/>
      <c r="H356" s="1260"/>
      <c r="I356" s="1260"/>
      <c r="J356" s="1423"/>
      <c r="K356" s="1260"/>
      <c r="L356" s="1284"/>
      <c r="M356" s="1380"/>
      <c r="N356" s="1401"/>
      <c r="O356" s="1381" t="s">
        <v>2025</v>
      </c>
      <c r="P356" s="1383" t="str">
        <f>IFERROR(VLOOKUP('別紙様式2-2（４・５月分）'!AQ269,【参考】数式用!$AR$5:$AT$22,3,FALSE),"")</f>
        <v/>
      </c>
      <c r="Q356" s="1385" t="s">
        <v>2036</v>
      </c>
      <c r="R356" s="1387" t="str">
        <f>IFERROR(VLOOKUP(K354,【参考】数式用!$A$5:$AB$37,MATCH(P356,【参考】数式用!$B$4:$AB$4,0)+1,0),"")</f>
        <v/>
      </c>
      <c r="S356" s="1389" t="s">
        <v>161</v>
      </c>
      <c r="T356" s="1391"/>
      <c r="U356" s="1393" t="str">
        <f>IFERROR(VLOOKUP(K354,【参考】数式用!$A$5:$AB$37,MATCH(T356,【参考】数式用!$B$4:$AB$4,0)+1,0),"")</f>
        <v/>
      </c>
      <c r="V356" s="1395" t="s">
        <v>15</v>
      </c>
      <c r="W356" s="1397">
        <v>7</v>
      </c>
      <c r="X356" s="1371" t="s">
        <v>10</v>
      </c>
      <c r="Y356" s="1397">
        <v>4</v>
      </c>
      <c r="Z356" s="1371" t="s">
        <v>38</v>
      </c>
      <c r="AA356" s="1397">
        <v>8</v>
      </c>
      <c r="AB356" s="1371" t="s">
        <v>10</v>
      </c>
      <c r="AC356" s="1397">
        <v>3</v>
      </c>
      <c r="AD356" s="1371" t="s">
        <v>13</v>
      </c>
      <c r="AE356" s="1371" t="s">
        <v>20</v>
      </c>
      <c r="AF356" s="1371">
        <f>IF(W356&gt;=1,(AA356*12+AC356)-(W356*12+Y356)+1,"")</f>
        <v>12</v>
      </c>
      <c r="AG356" s="1367" t="s">
        <v>33</v>
      </c>
      <c r="AH356" s="1373" t="str">
        <f t="shared" ref="AH356" si="937">IFERROR(ROUNDDOWN(ROUND(L354*U356,0),0)*AF356,"")</f>
        <v/>
      </c>
      <c r="AI356" s="1375" t="str">
        <f t="shared" ref="AI356" si="938">IFERROR(ROUNDDOWN(ROUND((L354*(U356-AW354)),0),0)*AF356,"")</f>
        <v/>
      </c>
      <c r="AJ356" s="1377">
        <f>IFERROR(IF(OR(M354="",M355="",M357=""),0,ROUNDDOWN(ROUNDDOWN(ROUND(L354*VLOOKUP(K354,【参考】数式用!$A$5:$AB$37,MATCH("新加算Ⅳ",【参考】数式用!$B$4:$AB$4,0)+1,0),0),0)*AF356*0.5,0)),"")</f>
        <v>0</v>
      </c>
      <c r="AK356" s="1347" t="str">
        <f t="shared" ref="AK356" si="939">IF(T356&lt;&gt;"","新規に適用","")</f>
        <v/>
      </c>
      <c r="AL356" s="1351">
        <f>IFERROR(IF(OR(M357="ベア加算",M357=""),0, IF(OR(T354="新加算Ⅰ",T354="新加算Ⅱ",T354="新加算Ⅲ",T354="新加算Ⅳ"),0,ROUNDDOWN(ROUND(L354*VLOOKUP(K354,【参考】数式用!$A$5:$I$37,MATCH("ベア加算",【参考】数式用!$B$4:$I$4,0)+1,0),0),0)*AF356)),"")</f>
        <v>0</v>
      </c>
      <c r="AM356" s="1321" t="str">
        <f>IF(AND(T356&lt;&gt;"",AM354=""),"新規に適用",IF(AND(T356&lt;&gt;"",AM354&lt;&gt;""),"継続で適用",""))</f>
        <v/>
      </c>
      <c r="AN356" s="1321" t="str">
        <f>IF(AND(T356&lt;&gt;"",AN354=""),"新規に適用",IF(AND(T356&lt;&gt;"",AN354&lt;&gt;""),"継続で適用",""))</f>
        <v/>
      </c>
      <c r="AO356" s="1369"/>
      <c r="AP356" s="1321" t="str">
        <f>IF(AND(T356&lt;&gt;"",AP354=""),"新規に適用",IF(AND(T356&lt;&gt;"",AP354&lt;&gt;""),"継続で適用",""))</f>
        <v/>
      </c>
      <c r="AQ356" s="1325" t="str">
        <f t="shared" si="774"/>
        <v/>
      </c>
      <c r="AR356" s="1321" t="str">
        <f>IF(AND(T356&lt;&gt;"",AR354=""),"新規に適用",IF(AND(T356&lt;&gt;"",AR354&lt;&gt;""),"継続で適用",""))</f>
        <v/>
      </c>
      <c r="AS356" s="1310"/>
      <c r="AT356" s="557"/>
      <c r="AU356" s="1311" t="str">
        <f>IF(K354&lt;&gt;"","V列に色付け","")</f>
        <v/>
      </c>
      <c r="AV356" s="1312"/>
      <c r="AW356" s="1313"/>
      <c r="AX356" s="87"/>
      <c r="AY356" s="87"/>
      <c r="AZ356" s="87"/>
      <c r="BA356" s="87"/>
      <c r="BB356" s="87"/>
      <c r="BC356" s="87"/>
      <c r="BD356" s="87"/>
      <c r="BE356" s="87"/>
      <c r="BF356" s="87"/>
      <c r="BG356" s="87"/>
      <c r="BH356" s="87"/>
      <c r="BI356" s="87"/>
      <c r="BJ356" s="87"/>
      <c r="BK356" s="453" t="str">
        <f>G354</f>
        <v/>
      </c>
    </row>
    <row r="357" spans="1:63" ht="30" customHeight="1" thickBot="1">
      <c r="A357" s="1276"/>
      <c r="B357" s="1419"/>
      <c r="C357" s="1420"/>
      <c r="D357" s="1420"/>
      <c r="E357" s="1420"/>
      <c r="F357" s="1421"/>
      <c r="G357" s="1261"/>
      <c r="H357" s="1261"/>
      <c r="I357" s="1261"/>
      <c r="J357" s="1424"/>
      <c r="K357" s="1261"/>
      <c r="L357" s="1285"/>
      <c r="M357" s="556" t="str">
        <f>IF('別紙様式2-2（４・５月分）'!P271="","",'別紙様式2-2（４・５月分）'!P271)</f>
        <v/>
      </c>
      <c r="N357" s="1402"/>
      <c r="O357" s="1382"/>
      <c r="P357" s="1384"/>
      <c r="Q357" s="1386"/>
      <c r="R357" s="1388"/>
      <c r="S357" s="1390"/>
      <c r="T357" s="1392"/>
      <c r="U357" s="1394"/>
      <c r="V357" s="1396"/>
      <c r="W357" s="1398"/>
      <c r="X357" s="1372"/>
      <c r="Y357" s="1398"/>
      <c r="Z357" s="1372"/>
      <c r="AA357" s="1398"/>
      <c r="AB357" s="1372"/>
      <c r="AC357" s="1398"/>
      <c r="AD357" s="1372"/>
      <c r="AE357" s="1372"/>
      <c r="AF357" s="1372"/>
      <c r="AG357" s="1368"/>
      <c r="AH357" s="1374"/>
      <c r="AI357" s="1376"/>
      <c r="AJ357" s="1378"/>
      <c r="AK357" s="1348"/>
      <c r="AL357" s="1352"/>
      <c r="AM357" s="1322"/>
      <c r="AN357" s="1322"/>
      <c r="AO357" s="1370"/>
      <c r="AP357" s="1322"/>
      <c r="AQ357" s="1326"/>
      <c r="AR357" s="1322"/>
      <c r="AS357" s="491" t="str">
        <f t="shared" ref="AS357" si="940">IF(AU354="","",IF(OR(T354="",AND(M357="ベア加算なし",OR(T354="新加算Ⅰ",T354="新加算Ⅱ",T354="新加算Ⅲ",T354="新加算Ⅳ"),AM354=""),AND(OR(T354="新加算Ⅰ",T354="新加算Ⅱ",T354="新加算Ⅲ",T354="新加算Ⅳ",T354="新加算Ⅴ（１）",T354="新加算Ⅴ（２）",T354="新加算Ⅴ（３）",T354="新加算Ⅴ（４）",T354="新加算Ⅴ（５）",T354="新加算Ⅴ（６）",T354="新加算Ⅴ（８）",T354="新加算Ⅴ（11）"),AN354=""),AND(OR(T354="新加算Ⅴ（７）",T354="新加算Ⅴ（９）",T354="新加算Ⅴ（10）",T354="新加算Ⅴ（12）",T354="新加算Ⅴ（13）",T354="新加算Ⅴ（14）"),AO354=""),AND(OR(T354="新加算Ⅰ",T354="新加算Ⅱ",T354="新加算Ⅲ",T354="新加算Ⅴ（１）",T354="新加算Ⅴ（３）",T354="新加算Ⅴ（８）"),AP354=""),AND(OR(T354="新加算Ⅰ",T354="新加算Ⅱ",T354="新加算Ⅴ（１）",T354="新加算Ⅴ（２）",T354="新加算Ⅴ（３）",T354="新加算Ⅴ（４）",T354="新加算Ⅴ（５）",T354="新加算Ⅴ（６）",T354="新加算Ⅴ（７）",T354="新加算Ⅴ（９）",T354="新加算Ⅴ（10）",T354="新加算Ⅴ（12）"),AQ354=""),AND(OR(T354="新加算Ⅰ",T354="新加算Ⅴ（１）",T354="新加算Ⅴ（２）",T354="新加算Ⅴ（５）",T354="新加算Ⅴ（７）",T354="新加算Ⅴ（10）"),AR354="")),"！記入が必要な欄（ピンク色のセル）に空欄があります。空欄を埋めてください。",""))</f>
        <v/>
      </c>
      <c r="AT357" s="557"/>
      <c r="AU357" s="1311"/>
      <c r="AV357" s="558" t="str">
        <f>IF('別紙様式2-2（４・５月分）'!N271="","",'別紙様式2-2（４・５月分）'!N271)</f>
        <v/>
      </c>
      <c r="AW357" s="1313"/>
      <c r="AX357" s="87"/>
      <c r="AY357" s="87"/>
      <c r="AZ357" s="87"/>
      <c r="BA357" s="87"/>
      <c r="BB357" s="87"/>
      <c r="BC357" s="87"/>
      <c r="BD357" s="87"/>
      <c r="BE357" s="87"/>
      <c r="BF357" s="87"/>
      <c r="BG357" s="87"/>
      <c r="BH357" s="87"/>
      <c r="BI357" s="87"/>
      <c r="BJ357" s="87"/>
      <c r="BK357" s="453" t="str">
        <f>G354</f>
        <v/>
      </c>
    </row>
    <row r="358" spans="1:63" ht="30" customHeight="1">
      <c r="A358" s="1274">
        <v>87</v>
      </c>
      <c r="B358" s="1240" t="str">
        <f>IF(基本情報入力シート!C140="","",基本情報入力シート!C140)</f>
        <v/>
      </c>
      <c r="C358" s="1241"/>
      <c r="D358" s="1241"/>
      <c r="E358" s="1241"/>
      <c r="F358" s="1242"/>
      <c r="G358" s="1259" t="str">
        <f>IF(基本情報入力シート!M140="","",基本情報入力シート!M140)</f>
        <v/>
      </c>
      <c r="H358" s="1259" t="str">
        <f>IF(基本情報入力シート!R140="","",基本情報入力シート!R140)</f>
        <v/>
      </c>
      <c r="I358" s="1259" t="str">
        <f>IF(基本情報入力シート!W140="","",基本情報入力シート!W140)</f>
        <v/>
      </c>
      <c r="J358" s="1422" t="str">
        <f>IF(基本情報入力シート!X140="","",基本情報入力シート!X140)</f>
        <v/>
      </c>
      <c r="K358" s="1259" t="str">
        <f>IF(基本情報入力シート!Y140="","",基本情報入力シート!Y140)</f>
        <v/>
      </c>
      <c r="L358" s="1283" t="str">
        <f>IF(基本情報入力シート!AB140="","",基本情報入力シート!AB140)</f>
        <v/>
      </c>
      <c r="M358" s="553" t="str">
        <f>IF('別紙様式2-2（４・５月分）'!P272="","",'別紙様式2-2（４・５月分）'!P272)</f>
        <v/>
      </c>
      <c r="N358" s="1399" t="str">
        <f>IF(SUM('別紙様式2-2（４・５月分）'!Q272:Q274)=0,"",SUM('別紙様式2-2（４・５月分）'!Q272:Q274))</f>
        <v/>
      </c>
      <c r="O358" s="1403" t="str">
        <f>IFERROR(VLOOKUP('別紙様式2-2（４・５月分）'!AQ272,【参考】数式用!$AR$5:$AS$22,2,FALSE),"")</f>
        <v/>
      </c>
      <c r="P358" s="1404"/>
      <c r="Q358" s="1405"/>
      <c r="R358" s="1409" t="str">
        <f>IFERROR(VLOOKUP(K358,【参考】数式用!$A$5:$AB$37,MATCH(O358,【参考】数式用!$B$4:$AB$4,0)+1,0),"")</f>
        <v/>
      </c>
      <c r="S358" s="1411" t="s">
        <v>2021</v>
      </c>
      <c r="T358" s="1413"/>
      <c r="U358" s="1415" t="str">
        <f>IFERROR(VLOOKUP(K358,【参考】数式用!$A$5:$AB$37,MATCH(T358,【参考】数式用!$B$4:$AB$4,0)+1,0),"")</f>
        <v/>
      </c>
      <c r="V358" s="1417" t="s">
        <v>15</v>
      </c>
      <c r="W358" s="1355">
        <v>6</v>
      </c>
      <c r="X358" s="1357" t="s">
        <v>10</v>
      </c>
      <c r="Y358" s="1355">
        <v>6</v>
      </c>
      <c r="Z358" s="1357" t="s">
        <v>38</v>
      </c>
      <c r="AA358" s="1355">
        <v>7</v>
      </c>
      <c r="AB358" s="1357" t="s">
        <v>10</v>
      </c>
      <c r="AC358" s="1355">
        <v>3</v>
      </c>
      <c r="AD358" s="1357" t="s">
        <v>13</v>
      </c>
      <c r="AE358" s="1357" t="s">
        <v>20</v>
      </c>
      <c r="AF358" s="1357">
        <f>IF(W358&gt;=1,(AA358*12+AC358)-(W358*12+Y358)+1,"")</f>
        <v>10</v>
      </c>
      <c r="AG358" s="1359" t="s">
        <v>33</v>
      </c>
      <c r="AH358" s="1361" t="str">
        <f t="shared" ref="AH358" si="941">IFERROR(ROUNDDOWN(ROUND(L358*U358,0),0)*AF358,"")</f>
        <v/>
      </c>
      <c r="AI358" s="1363" t="str">
        <f t="shared" ref="AI358" si="942">IFERROR(ROUNDDOWN(ROUND((L358*(U358-AW358)),0),0)*AF358,"")</f>
        <v/>
      </c>
      <c r="AJ358" s="1365">
        <f>IFERROR(IF(OR(M358="",M359="",M361=""),0,ROUNDDOWN(ROUNDDOWN(ROUND(L358*VLOOKUP(K358,【参考】数式用!$A$5:$AB$37,MATCH("新加算Ⅳ",【参考】数式用!$B$4:$AB$4,0)+1,0),0),0)*AF358*0.5,0)),"")</f>
        <v>0</v>
      </c>
      <c r="AK358" s="1349"/>
      <c r="AL358" s="1353">
        <f>IFERROR(IF(OR(M361="ベア加算",M361=""),0, IF(OR(T358="新加算Ⅰ",T358="新加算Ⅱ",T358="新加算Ⅲ",T358="新加算Ⅳ"),ROUNDDOWN(ROUND(L358*VLOOKUP(K358,【参考】数式用!$A$5:$I$37,MATCH("ベア加算",【参考】数式用!$B$4:$I$4,0)+1,0),0),0)*AF358,0)),"")</f>
        <v>0</v>
      </c>
      <c r="AM358" s="1339"/>
      <c r="AN358" s="1345"/>
      <c r="AO358" s="1341"/>
      <c r="AP358" s="1341"/>
      <c r="AQ358" s="1343"/>
      <c r="AR358" s="1323"/>
      <c r="AS358" s="466" t="str">
        <f t="shared" ref="AS358" si="943">IF(AU358="","",IF(U358&lt;N358,"！加算の要件上は問題ありませんが、令和６年４・５月と比較して令和６年６月に加算率が下がる計画になっています。",""))</f>
        <v/>
      </c>
      <c r="AT358" s="557"/>
      <c r="AU358" s="1311" t="str">
        <f>IF(K358&lt;&gt;"","V列に色付け","")</f>
        <v/>
      </c>
      <c r="AV358" s="558" t="str">
        <f>IF('別紙様式2-2（４・５月分）'!N272="","",'別紙様式2-2（４・５月分）'!N272)</f>
        <v/>
      </c>
      <c r="AW358" s="1313" t="str">
        <f>IF(SUM('別紙様式2-2（４・５月分）'!O272:O274)=0,"",SUM('別紙様式2-2（４・５月分）'!O272:O274))</f>
        <v/>
      </c>
      <c r="AX358" s="1314" t="str">
        <f>IFERROR(VLOOKUP(K358,【参考】数式用!$AH$2:$AI$34,2,FALSE),"")</f>
        <v/>
      </c>
      <c r="AY358" s="1230" t="s">
        <v>1959</v>
      </c>
      <c r="AZ358" s="1230" t="s">
        <v>1960</v>
      </c>
      <c r="BA358" s="1230" t="s">
        <v>1961</v>
      </c>
      <c r="BB358" s="1230" t="s">
        <v>1962</v>
      </c>
      <c r="BC358" s="1230" t="str">
        <f>IF(AND(O358&lt;&gt;"新加算Ⅰ",O358&lt;&gt;"新加算Ⅱ",O358&lt;&gt;"新加算Ⅲ",O358&lt;&gt;"新加算Ⅳ"),O358,IF(P360&lt;&gt;"",P360,""))</f>
        <v/>
      </c>
      <c r="BD358" s="1230"/>
      <c r="BE358" s="1230" t="str">
        <f t="shared" ref="BE358" si="944">IF(AL358&lt;&gt;0,IF(AM358="○","入力済","未入力"),"")</f>
        <v/>
      </c>
      <c r="BF358" s="1230" t="str">
        <f>IF(OR(T358="新加算Ⅰ",T358="新加算Ⅱ",T358="新加算Ⅲ",T358="新加算Ⅳ",T358="新加算Ⅴ（１）",T358="新加算Ⅴ（２）",T358="新加算Ⅴ（３）",T358="新加算ⅠⅤ（４）",T358="新加算Ⅴ（５）",T358="新加算Ⅴ（６）",T358="新加算Ⅴ（８）",T358="新加算Ⅴ（11）"),IF(OR(AN358="○",AN358="令和６年度中に満たす"),"入力済","未入力"),"")</f>
        <v/>
      </c>
      <c r="BG358" s="1230" t="str">
        <f>IF(OR(T358="新加算Ⅴ（７）",T358="新加算Ⅴ（９）",T358="新加算Ⅴ（10）",T358="新加算Ⅴ（12）",T358="新加算Ⅴ（13）",T358="新加算Ⅴ（14）"),IF(OR(AO358="○",AO358="令和６年度中に満たす"),"入力済","未入力"),"")</f>
        <v/>
      </c>
      <c r="BH358" s="1331" t="str">
        <f t="shared" ref="BH358" si="945">IF(OR(T358="新加算Ⅰ",T358="新加算Ⅱ",T358="新加算Ⅲ",T358="新加算Ⅴ（１）",T358="新加算Ⅴ（３）",T358="新加算Ⅴ（８）"),IF(OR(AP358="○",AP358="令和６年度中に満たす"),"入力済","未入力"),"")</f>
        <v/>
      </c>
      <c r="BI358" s="1333" t="str">
        <f t="shared" ref="BI358" si="946">IF(OR(T358="新加算Ⅰ",T358="新加算Ⅱ",T358="新加算Ⅴ（１）",T358="新加算Ⅴ（２）",T358="新加算Ⅴ（３）",T358="新加算Ⅴ（４）",T358="新加算Ⅴ（５）",T358="新加算Ⅴ（６）",T358="新加算Ⅴ（７）",T358="新加算Ⅴ（９）",T358="新加算Ⅴ（10）",T358="新加算Ⅴ（12）"),1,"")</f>
        <v/>
      </c>
      <c r="BJ358" s="1311" t="str">
        <f>IF(OR(T358="新加算Ⅰ",T358="新加算Ⅴ（１）",T358="新加算Ⅴ（２）",T358="新加算Ⅴ（５）",T358="新加算Ⅴ（７）",T358="新加算Ⅴ（10）"),IF(AR358="","未入力","入力済"),"")</f>
        <v/>
      </c>
      <c r="BK358" s="453" t="str">
        <f>G358</f>
        <v/>
      </c>
    </row>
    <row r="359" spans="1:63" ht="15" customHeight="1">
      <c r="A359" s="1275"/>
      <c r="B359" s="1243"/>
      <c r="C359" s="1244"/>
      <c r="D359" s="1244"/>
      <c r="E359" s="1244"/>
      <c r="F359" s="1245"/>
      <c r="G359" s="1260"/>
      <c r="H359" s="1260"/>
      <c r="I359" s="1260"/>
      <c r="J359" s="1423"/>
      <c r="K359" s="1260"/>
      <c r="L359" s="1284"/>
      <c r="M359" s="1379" t="str">
        <f>IF('別紙様式2-2（４・５月分）'!P273="","",'別紙様式2-2（４・５月分）'!P273)</f>
        <v/>
      </c>
      <c r="N359" s="1400"/>
      <c r="O359" s="1406"/>
      <c r="P359" s="1407"/>
      <c r="Q359" s="1408"/>
      <c r="R359" s="1410"/>
      <c r="S359" s="1412"/>
      <c r="T359" s="1414"/>
      <c r="U359" s="1416"/>
      <c r="V359" s="1418"/>
      <c r="W359" s="1356"/>
      <c r="X359" s="1358"/>
      <c r="Y359" s="1356"/>
      <c r="Z359" s="1358"/>
      <c r="AA359" s="1356"/>
      <c r="AB359" s="1358"/>
      <c r="AC359" s="1356"/>
      <c r="AD359" s="1358"/>
      <c r="AE359" s="1358"/>
      <c r="AF359" s="1358"/>
      <c r="AG359" s="1360"/>
      <c r="AH359" s="1362"/>
      <c r="AI359" s="1364"/>
      <c r="AJ359" s="1366"/>
      <c r="AK359" s="1350"/>
      <c r="AL359" s="1354"/>
      <c r="AM359" s="1340"/>
      <c r="AN359" s="1346"/>
      <c r="AO359" s="1342"/>
      <c r="AP359" s="1342"/>
      <c r="AQ359" s="1344"/>
      <c r="AR359" s="1324"/>
      <c r="AS359" s="1310" t="str">
        <f t="shared" ref="AS359" si="947">IF(AU358="","",IF(AF358&gt;10,"！令和６年度の新加算の「算定対象月」が10か月を超えています。標準的な「算定対象月」は令和６年６月から令和７年３月です。",IF(OR(AA358&lt;&gt;7,AC358&lt;&gt;3),"！算定期間の終わりが令和７年３月になっていません。区分変更を行う場合は、別紙様式2-4に記入してください。","")))</f>
        <v/>
      </c>
      <c r="AT359" s="557"/>
      <c r="AU359" s="1311"/>
      <c r="AV359" s="1312" t="str">
        <f>IF('別紙様式2-2（４・５月分）'!N273="","",'別紙様式2-2（４・５月分）'!N273)</f>
        <v/>
      </c>
      <c r="AW359" s="1313"/>
      <c r="AX359" s="1314"/>
      <c r="AY359" s="1230"/>
      <c r="AZ359" s="1230"/>
      <c r="BA359" s="1230"/>
      <c r="BB359" s="1230"/>
      <c r="BC359" s="1230"/>
      <c r="BD359" s="1230"/>
      <c r="BE359" s="1230"/>
      <c r="BF359" s="1230"/>
      <c r="BG359" s="1230"/>
      <c r="BH359" s="1332"/>
      <c r="BI359" s="1334"/>
      <c r="BJ359" s="1311"/>
      <c r="BK359" s="453" t="str">
        <f>G358</f>
        <v/>
      </c>
    </row>
    <row r="360" spans="1:63" ht="15" customHeight="1">
      <c r="A360" s="1303"/>
      <c r="B360" s="1243"/>
      <c r="C360" s="1244"/>
      <c r="D360" s="1244"/>
      <c r="E360" s="1244"/>
      <c r="F360" s="1245"/>
      <c r="G360" s="1260"/>
      <c r="H360" s="1260"/>
      <c r="I360" s="1260"/>
      <c r="J360" s="1423"/>
      <c r="K360" s="1260"/>
      <c r="L360" s="1284"/>
      <c r="M360" s="1380"/>
      <c r="N360" s="1401"/>
      <c r="O360" s="1381" t="s">
        <v>2025</v>
      </c>
      <c r="P360" s="1383" t="str">
        <f>IFERROR(VLOOKUP('別紙様式2-2（４・５月分）'!AQ272,【参考】数式用!$AR$5:$AT$22,3,FALSE),"")</f>
        <v/>
      </c>
      <c r="Q360" s="1385" t="s">
        <v>2036</v>
      </c>
      <c r="R360" s="1387" t="str">
        <f>IFERROR(VLOOKUP(K358,【参考】数式用!$A$5:$AB$37,MATCH(P360,【参考】数式用!$B$4:$AB$4,0)+1,0),"")</f>
        <v/>
      </c>
      <c r="S360" s="1389" t="s">
        <v>161</v>
      </c>
      <c r="T360" s="1391"/>
      <c r="U360" s="1393" t="str">
        <f>IFERROR(VLOOKUP(K358,【参考】数式用!$A$5:$AB$37,MATCH(T360,【参考】数式用!$B$4:$AB$4,0)+1,0),"")</f>
        <v/>
      </c>
      <c r="V360" s="1395" t="s">
        <v>15</v>
      </c>
      <c r="W360" s="1397">
        <v>7</v>
      </c>
      <c r="X360" s="1371" t="s">
        <v>10</v>
      </c>
      <c r="Y360" s="1397">
        <v>4</v>
      </c>
      <c r="Z360" s="1371" t="s">
        <v>38</v>
      </c>
      <c r="AA360" s="1397">
        <v>8</v>
      </c>
      <c r="AB360" s="1371" t="s">
        <v>10</v>
      </c>
      <c r="AC360" s="1397">
        <v>3</v>
      </c>
      <c r="AD360" s="1371" t="s">
        <v>13</v>
      </c>
      <c r="AE360" s="1371" t="s">
        <v>20</v>
      </c>
      <c r="AF360" s="1371">
        <f>IF(W360&gt;=1,(AA360*12+AC360)-(W360*12+Y360)+1,"")</f>
        <v>12</v>
      </c>
      <c r="AG360" s="1367" t="s">
        <v>33</v>
      </c>
      <c r="AH360" s="1373" t="str">
        <f t="shared" ref="AH360" si="948">IFERROR(ROUNDDOWN(ROUND(L358*U360,0),0)*AF360,"")</f>
        <v/>
      </c>
      <c r="AI360" s="1375" t="str">
        <f t="shared" ref="AI360" si="949">IFERROR(ROUNDDOWN(ROUND((L358*(U360-AW358)),0),0)*AF360,"")</f>
        <v/>
      </c>
      <c r="AJ360" s="1377">
        <f>IFERROR(IF(OR(M358="",M359="",M361=""),0,ROUNDDOWN(ROUNDDOWN(ROUND(L358*VLOOKUP(K358,【参考】数式用!$A$5:$AB$37,MATCH("新加算Ⅳ",【参考】数式用!$B$4:$AB$4,0)+1,0),0),0)*AF360*0.5,0)),"")</f>
        <v>0</v>
      </c>
      <c r="AK360" s="1347" t="str">
        <f t="shared" ref="AK360" si="950">IF(T360&lt;&gt;"","新規に適用","")</f>
        <v/>
      </c>
      <c r="AL360" s="1351">
        <f>IFERROR(IF(OR(M361="ベア加算",M361=""),0, IF(OR(T358="新加算Ⅰ",T358="新加算Ⅱ",T358="新加算Ⅲ",T358="新加算Ⅳ"),0,ROUNDDOWN(ROUND(L358*VLOOKUP(K358,【参考】数式用!$A$5:$I$37,MATCH("ベア加算",【参考】数式用!$B$4:$I$4,0)+1,0),0),0)*AF360)),"")</f>
        <v>0</v>
      </c>
      <c r="AM360" s="1321" t="str">
        <f>IF(AND(T360&lt;&gt;"",AM358=""),"新規に適用",IF(AND(T360&lt;&gt;"",AM358&lt;&gt;""),"継続で適用",""))</f>
        <v/>
      </c>
      <c r="AN360" s="1321" t="str">
        <f>IF(AND(T360&lt;&gt;"",AN358=""),"新規に適用",IF(AND(T360&lt;&gt;"",AN358&lt;&gt;""),"継続で適用",""))</f>
        <v/>
      </c>
      <c r="AO360" s="1369"/>
      <c r="AP360" s="1321" t="str">
        <f>IF(AND(T360&lt;&gt;"",AP358=""),"新規に適用",IF(AND(T360&lt;&gt;"",AP358&lt;&gt;""),"継続で適用",""))</f>
        <v/>
      </c>
      <c r="AQ360" s="1325" t="str">
        <f t="shared" ref="AQ360:AQ408" si="951">IF(AND(T360&lt;&gt;"",AN358=""),"新規に適用",IF(AND(T360&lt;&gt;"",OR(T358="新加算Ⅰ",T358="新加算Ⅱ",T358="新加算Ⅴ（１）",T358="新加算Ⅴ（２）",T358="新加算Ⅴ（３）",T358="新加算Ⅴ（４）",T358="新加算Ⅴ（５）",T358="新加算Ⅴ（６）",T358="新加算Ⅴ（７）",T358="新加算Ⅴ（９）",T358="新加算Ⅴ（10）",T358="新加算Ⅴ（12）")),"継続で適用",""))</f>
        <v/>
      </c>
      <c r="AR360" s="1321" t="str">
        <f>IF(AND(T360&lt;&gt;"",AR358=""),"新規に適用",IF(AND(T360&lt;&gt;"",AR358&lt;&gt;""),"継続で適用",""))</f>
        <v/>
      </c>
      <c r="AS360" s="1310"/>
      <c r="AT360" s="557"/>
      <c r="AU360" s="1311" t="str">
        <f>IF(K358&lt;&gt;"","V列に色付け","")</f>
        <v/>
      </c>
      <c r="AV360" s="1312"/>
      <c r="AW360" s="1313"/>
      <c r="AX360" s="87"/>
      <c r="AY360" s="87"/>
      <c r="AZ360" s="87"/>
      <c r="BA360" s="87"/>
      <c r="BB360" s="87"/>
      <c r="BC360" s="87"/>
      <c r="BD360" s="87"/>
      <c r="BE360" s="87"/>
      <c r="BF360" s="87"/>
      <c r="BG360" s="87"/>
      <c r="BH360" s="87"/>
      <c r="BI360" s="87"/>
      <c r="BJ360" s="87"/>
      <c r="BK360" s="453" t="str">
        <f>G358</f>
        <v/>
      </c>
    </row>
    <row r="361" spans="1:63" ht="30" customHeight="1" thickBot="1">
      <c r="A361" s="1276"/>
      <c r="B361" s="1419"/>
      <c r="C361" s="1420"/>
      <c r="D361" s="1420"/>
      <c r="E361" s="1420"/>
      <c r="F361" s="1421"/>
      <c r="G361" s="1261"/>
      <c r="H361" s="1261"/>
      <c r="I361" s="1261"/>
      <c r="J361" s="1424"/>
      <c r="K361" s="1261"/>
      <c r="L361" s="1285"/>
      <c r="M361" s="556" t="str">
        <f>IF('別紙様式2-2（４・５月分）'!P274="","",'別紙様式2-2（４・５月分）'!P274)</f>
        <v/>
      </c>
      <c r="N361" s="1402"/>
      <c r="O361" s="1382"/>
      <c r="P361" s="1384"/>
      <c r="Q361" s="1386"/>
      <c r="R361" s="1388"/>
      <c r="S361" s="1390"/>
      <c r="T361" s="1392"/>
      <c r="U361" s="1394"/>
      <c r="V361" s="1396"/>
      <c r="W361" s="1398"/>
      <c r="X361" s="1372"/>
      <c r="Y361" s="1398"/>
      <c r="Z361" s="1372"/>
      <c r="AA361" s="1398"/>
      <c r="AB361" s="1372"/>
      <c r="AC361" s="1398"/>
      <c r="AD361" s="1372"/>
      <c r="AE361" s="1372"/>
      <c r="AF361" s="1372"/>
      <c r="AG361" s="1368"/>
      <c r="AH361" s="1374"/>
      <c r="AI361" s="1376"/>
      <c r="AJ361" s="1378"/>
      <c r="AK361" s="1348"/>
      <c r="AL361" s="1352"/>
      <c r="AM361" s="1322"/>
      <c r="AN361" s="1322"/>
      <c r="AO361" s="1370"/>
      <c r="AP361" s="1322"/>
      <c r="AQ361" s="1326"/>
      <c r="AR361" s="1322"/>
      <c r="AS361" s="491" t="str">
        <f t="shared" ref="AS361" si="952">IF(AU358="","",IF(OR(T358="",AND(M361="ベア加算なし",OR(T358="新加算Ⅰ",T358="新加算Ⅱ",T358="新加算Ⅲ",T358="新加算Ⅳ"),AM358=""),AND(OR(T358="新加算Ⅰ",T358="新加算Ⅱ",T358="新加算Ⅲ",T358="新加算Ⅳ",T358="新加算Ⅴ（１）",T358="新加算Ⅴ（２）",T358="新加算Ⅴ（３）",T358="新加算Ⅴ（４）",T358="新加算Ⅴ（５）",T358="新加算Ⅴ（６）",T358="新加算Ⅴ（８）",T358="新加算Ⅴ（11）"),AN358=""),AND(OR(T358="新加算Ⅴ（７）",T358="新加算Ⅴ（９）",T358="新加算Ⅴ（10）",T358="新加算Ⅴ（12）",T358="新加算Ⅴ（13）",T358="新加算Ⅴ（14）"),AO358=""),AND(OR(T358="新加算Ⅰ",T358="新加算Ⅱ",T358="新加算Ⅲ",T358="新加算Ⅴ（１）",T358="新加算Ⅴ（３）",T358="新加算Ⅴ（８）"),AP358=""),AND(OR(T358="新加算Ⅰ",T358="新加算Ⅱ",T358="新加算Ⅴ（１）",T358="新加算Ⅴ（２）",T358="新加算Ⅴ（３）",T358="新加算Ⅴ（４）",T358="新加算Ⅴ（５）",T358="新加算Ⅴ（６）",T358="新加算Ⅴ（７）",T358="新加算Ⅴ（９）",T358="新加算Ⅴ（10）",T358="新加算Ⅴ（12）"),AQ358=""),AND(OR(T358="新加算Ⅰ",T358="新加算Ⅴ（１）",T358="新加算Ⅴ（２）",T358="新加算Ⅴ（５）",T358="新加算Ⅴ（７）",T358="新加算Ⅴ（10）"),AR358="")),"！記入が必要な欄（ピンク色のセル）に空欄があります。空欄を埋めてください。",""))</f>
        <v/>
      </c>
      <c r="AT361" s="557"/>
      <c r="AU361" s="1311"/>
      <c r="AV361" s="558" t="str">
        <f>IF('別紙様式2-2（４・５月分）'!N274="","",'別紙様式2-2（４・５月分）'!N274)</f>
        <v/>
      </c>
      <c r="AW361" s="1313"/>
      <c r="AX361" s="87"/>
      <c r="AY361" s="87"/>
      <c r="AZ361" s="87"/>
      <c r="BA361" s="87"/>
      <c r="BB361" s="87"/>
      <c r="BC361" s="87"/>
      <c r="BD361" s="87"/>
      <c r="BE361" s="87"/>
      <c r="BF361" s="87"/>
      <c r="BG361" s="87"/>
      <c r="BH361" s="87"/>
      <c r="BI361" s="87"/>
      <c r="BJ361" s="87"/>
      <c r="BK361" s="453" t="str">
        <f>G358</f>
        <v/>
      </c>
    </row>
    <row r="362" spans="1:63" ht="30" customHeight="1">
      <c r="A362" s="1301">
        <v>88</v>
      </c>
      <c r="B362" s="1243" t="str">
        <f>IF(基本情報入力シート!C141="","",基本情報入力シート!C141)</f>
        <v/>
      </c>
      <c r="C362" s="1244"/>
      <c r="D362" s="1244"/>
      <c r="E362" s="1244"/>
      <c r="F362" s="1245"/>
      <c r="G362" s="1260" t="str">
        <f>IF(基本情報入力シート!M141="","",基本情報入力シート!M141)</f>
        <v/>
      </c>
      <c r="H362" s="1260" t="str">
        <f>IF(基本情報入力シート!R141="","",基本情報入力シート!R141)</f>
        <v/>
      </c>
      <c r="I362" s="1260" t="str">
        <f>IF(基本情報入力シート!W141="","",基本情報入力シート!W141)</f>
        <v/>
      </c>
      <c r="J362" s="1423" t="str">
        <f>IF(基本情報入力シート!X141="","",基本情報入力シート!X141)</f>
        <v/>
      </c>
      <c r="K362" s="1260" t="str">
        <f>IF(基本情報入力シート!Y141="","",基本情報入力シート!Y141)</f>
        <v/>
      </c>
      <c r="L362" s="1284" t="str">
        <f>IF(基本情報入力シート!AB141="","",基本情報入力シート!AB141)</f>
        <v/>
      </c>
      <c r="M362" s="553" t="str">
        <f>IF('別紙様式2-2（４・５月分）'!P275="","",'別紙様式2-2（４・５月分）'!P275)</f>
        <v/>
      </c>
      <c r="N362" s="1399" t="str">
        <f>IF(SUM('別紙様式2-2（４・５月分）'!Q275:Q277)=0,"",SUM('別紙様式2-2（４・５月分）'!Q275:Q277))</f>
        <v/>
      </c>
      <c r="O362" s="1403" t="str">
        <f>IFERROR(VLOOKUP('別紙様式2-2（４・５月分）'!AQ275,【参考】数式用!$AR$5:$AS$22,2,FALSE),"")</f>
        <v/>
      </c>
      <c r="P362" s="1404"/>
      <c r="Q362" s="1405"/>
      <c r="R362" s="1409" t="str">
        <f>IFERROR(VLOOKUP(K362,【参考】数式用!$A$5:$AB$37,MATCH(O362,【参考】数式用!$B$4:$AB$4,0)+1,0),"")</f>
        <v/>
      </c>
      <c r="S362" s="1411" t="s">
        <v>2021</v>
      </c>
      <c r="T362" s="1413"/>
      <c r="U362" s="1415" t="str">
        <f>IFERROR(VLOOKUP(K362,【参考】数式用!$A$5:$AB$37,MATCH(T362,【参考】数式用!$B$4:$AB$4,0)+1,0),"")</f>
        <v/>
      </c>
      <c r="V362" s="1417" t="s">
        <v>15</v>
      </c>
      <c r="W362" s="1355">
        <v>6</v>
      </c>
      <c r="X362" s="1357" t="s">
        <v>10</v>
      </c>
      <c r="Y362" s="1355">
        <v>6</v>
      </c>
      <c r="Z362" s="1357" t="s">
        <v>38</v>
      </c>
      <c r="AA362" s="1355">
        <v>7</v>
      </c>
      <c r="AB362" s="1357" t="s">
        <v>10</v>
      </c>
      <c r="AC362" s="1355">
        <v>3</v>
      </c>
      <c r="AD362" s="1357" t="s">
        <v>13</v>
      </c>
      <c r="AE362" s="1357" t="s">
        <v>20</v>
      </c>
      <c r="AF362" s="1357">
        <f>IF(W362&gt;=1,(AA362*12+AC362)-(W362*12+Y362)+1,"")</f>
        <v>10</v>
      </c>
      <c r="AG362" s="1359" t="s">
        <v>33</v>
      </c>
      <c r="AH362" s="1361" t="str">
        <f t="shared" ref="AH362" si="953">IFERROR(ROUNDDOWN(ROUND(L362*U362,0),0)*AF362,"")</f>
        <v/>
      </c>
      <c r="AI362" s="1363" t="str">
        <f t="shared" ref="AI362" si="954">IFERROR(ROUNDDOWN(ROUND((L362*(U362-AW362)),0),0)*AF362,"")</f>
        <v/>
      </c>
      <c r="AJ362" s="1365">
        <f>IFERROR(IF(OR(M362="",M363="",M365=""),0,ROUNDDOWN(ROUNDDOWN(ROUND(L362*VLOOKUP(K362,【参考】数式用!$A$5:$AB$37,MATCH("新加算Ⅳ",【参考】数式用!$B$4:$AB$4,0)+1,0),0),0)*AF362*0.5,0)),"")</f>
        <v>0</v>
      </c>
      <c r="AK362" s="1349"/>
      <c r="AL362" s="1353">
        <f>IFERROR(IF(OR(M365="ベア加算",M365=""),0, IF(OR(T362="新加算Ⅰ",T362="新加算Ⅱ",T362="新加算Ⅲ",T362="新加算Ⅳ"),ROUNDDOWN(ROUND(L362*VLOOKUP(K362,【参考】数式用!$A$5:$I$37,MATCH("ベア加算",【参考】数式用!$B$4:$I$4,0)+1,0),0),0)*AF362,0)),"")</f>
        <v>0</v>
      </c>
      <c r="AM362" s="1339"/>
      <c r="AN362" s="1345"/>
      <c r="AO362" s="1341"/>
      <c r="AP362" s="1341"/>
      <c r="AQ362" s="1343"/>
      <c r="AR362" s="1323"/>
      <c r="AS362" s="466" t="str">
        <f t="shared" ref="AS362" si="955">IF(AU362="","",IF(U362&lt;N362,"！加算の要件上は問題ありませんが、令和６年４・５月と比較して令和６年６月に加算率が下がる計画になっています。",""))</f>
        <v/>
      </c>
      <c r="AT362" s="557"/>
      <c r="AU362" s="1311" t="str">
        <f>IF(K362&lt;&gt;"","V列に色付け","")</f>
        <v/>
      </c>
      <c r="AV362" s="558" t="str">
        <f>IF('別紙様式2-2（４・５月分）'!N275="","",'別紙様式2-2（４・５月分）'!N275)</f>
        <v/>
      </c>
      <c r="AW362" s="1313" t="str">
        <f>IF(SUM('別紙様式2-2（４・５月分）'!O275:O277)=0,"",SUM('別紙様式2-2（４・５月分）'!O275:O277))</f>
        <v/>
      </c>
      <c r="AX362" s="1314" t="str">
        <f>IFERROR(VLOOKUP(K362,【参考】数式用!$AH$2:$AI$34,2,FALSE),"")</f>
        <v/>
      </c>
      <c r="AY362" s="1230" t="s">
        <v>1959</v>
      </c>
      <c r="AZ362" s="1230" t="s">
        <v>1960</v>
      </c>
      <c r="BA362" s="1230" t="s">
        <v>1961</v>
      </c>
      <c r="BB362" s="1230" t="s">
        <v>1962</v>
      </c>
      <c r="BC362" s="1230" t="str">
        <f>IF(AND(O362&lt;&gt;"新加算Ⅰ",O362&lt;&gt;"新加算Ⅱ",O362&lt;&gt;"新加算Ⅲ",O362&lt;&gt;"新加算Ⅳ"),O362,IF(P364&lt;&gt;"",P364,""))</f>
        <v/>
      </c>
      <c r="BD362" s="1230"/>
      <c r="BE362" s="1230" t="str">
        <f t="shared" ref="BE362" si="956">IF(AL362&lt;&gt;0,IF(AM362="○","入力済","未入力"),"")</f>
        <v/>
      </c>
      <c r="BF362" s="1230" t="str">
        <f>IF(OR(T362="新加算Ⅰ",T362="新加算Ⅱ",T362="新加算Ⅲ",T362="新加算Ⅳ",T362="新加算Ⅴ（１）",T362="新加算Ⅴ（２）",T362="新加算Ⅴ（３）",T362="新加算ⅠⅤ（４）",T362="新加算Ⅴ（５）",T362="新加算Ⅴ（６）",T362="新加算Ⅴ（８）",T362="新加算Ⅴ（11）"),IF(OR(AN362="○",AN362="令和６年度中に満たす"),"入力済","未入力"),"")</f>
        <v/>
      </c>
      <c r="BG362" s="1230" t="str">
        <f>IF(OR(T362="新加算Ⅴ（７）",T362="新加算Ⅴ（９）",T362="新加算Ⅴ（10）",T362="新加算Ⅴ（12）",T362="新加算Ⅴ（13）",T362="新加算Ⅴ（14）"),IF(OR(AO362="○",AO362="令和６年度中に満たす"),"入力済","未入力"),"")</f>
        <v/>
      </c>
      <c r="BH362" s="1331" t="str">
        <f t="shared" ref="BH362" si="957">IF(OR(T362="新加算Ⅰ",T362="新加算Ⅱ",T362="新加算Ⅲ",T362="新加算Ⅴ（１）",T362="新加算Ⅴ（３）",T362="新加算Ⅴ（８）"),IF(OR(AP362="○",AP362="令和６年度中に満たす"),"入力済","未入力"),"")</f>
        <v/>
      </c>
      <c r="BI362" s="1333" t="str">
        <f t="shared" ref="BI362" si="958">IF(OR(T362="新加算Ⅰ",T362="新加算Ⅱ",T362="新加算Ⅴ（１）",T362="新加算Ⅴ（２）",T362="新加算Ⅴ（３）",T362="新加算Ⅴ（４）",T362="新加算Ⅴ（５）",T362="新加算Ⅴ（６）",T362="新加算Ⅴ（７）",T362="新加算Ⅴ（９）",T362="新加算Ⅴ（10）",T362="新加算Ⅴ（12）"),1,"")</f>
        <v/>
      </c>
      <c r="BJ362" s="1311" t="str">
        <f>IF(OR(T362="新加算Ⅰ",T362="新加算Ⅴ（１）",T362="新加算Ⅴ（２）",T362="新加算Ⅴ（５）",T362="新加算Ⅴ（７）",T362="新加算Ⅴ（10）"),IF(AR362="","未入力","入力済"),"")</f>
        <v/>
      </c>
      <c r="BK362" s="453" t="str">
        <f>G362</f>
        <v/>
      </c>
    </row>
    <row r="363" spans="1:63" ht="15" customHeight="1">
      <c r="A363" s="1275"/>
      <c r="B363" s="1243"/>
      <c r="C363" s="1244"/>
      <c r="D363" s="1244"/>
      <c r="E363" s="1244"/>
      <c r="F363" s="1245"/>
      <c r="G363" s="1260"/>
      <c r="H363" s="1260"/>
      <c r="I363" s="1260"/>
      <c r="J363" s="1423"/>
      <c r="K363" s="1260"/>
      <c r="L363" s="1284"/>
      <c r="M363" s="1379" t="str">
        <f>IF('別紙様式2-2（４・５月分）'!P276="","",'別紙様式2-2（４・５月分）'!P276)</f>
        <v/>
      </c>
      <c r="N363" s="1400"/>
      <c r="O363" s="1406"/>
      <c r="P363" s="1407"/>
      <c r="Q363" s="1408"/>
      <c r="R363" s="1410"/>
      <c r="S363" s="1412"/>
      <c r="T363" s="1414"/>
      <c r="U363" s="1416"/>
      <c r="V363" s="1418"/>
      <c r="W363" s="1356"/>
      <c r="X363" s="1358"/>
      <c r="Y363" s="1356"/>
      <c r="Z363" s="1358"/>
      <c r="AA363" s="1356"/>
      <c r="AB363" s="1358"/>
      <c r="AC363" s="1356"/>
      <c r="AD363" s="1358"/>
      <c r="AE363" s="1358"/>
      <c r="AF363" s="1358"/>
      <c r="AG363" s="1360"/>
      <c r="AH363" s="1362"/>
      <c r="AI363" s="1364"/>
      <c r="AJ363" s="1366"/>
      <c r="AK363" s="1350"/>
      <c r="AL363" s="1354"/>
      <c r="AM363" s="1340"/>
      <c r="AN363" s="1346"/>
      <c r="AO363" s="1342"/>
      <c r="AP363" s="1342"/>
      <c r="AQ363" s="1344"/>
      <c r="AR363" s="1324"/>
      <c r="AS363" s="1310" t="str">
        <f t="shared" ref="AS363" si="959">IF(AU362="","",IF(AF362&gt;10,"！令和６年度の新加算の「算定対象月」が10か月を超えています。標準的な「算定対象月」は令和６年６月から令和７年３月です。",IF(OR(AA362&lt;&gt;7,AC362&lt;&gt;3),"！算定期間の終わりが令和７年３月になっていません。区分変更を行う場合は、別紙様式2-4に記入してください。","")))</f>
        <v/>
      </c>
      <c r="AT363" s="557"/>
      <c r="AU363" s="1311"/>
      <c r="AV363" s="1312" t="str">
        <f>IF('別紙様式2-2（４・５月分）'!N276="","",'別紙様式2-2（４・５月分）'!N276)</f>
        <v/>
      </c>
      <c r="AW363" s="1313"/>
      <c r="AX363" s="1314"/>
      <c r="AY363" s="1230"/>
      <c r="AZ363" s="1230"/>
      <c r="BA363" s="1230"/>
      <c r="BB363" s="1230"/>
      <c r="BC363" s="1230"/>
      <c r="BD363" s="1230"/>
      <c r="BE363" s="1230"/>
      <c r="BF363" s="1230"/>
      <c r="BG363" s="1230"/>
      <c r="BH363" s="1332"/>
      <c r="BI363" s="1334"/>
      <c r="BJ363" s="1311"/>
      <c r="BK363" s="453" t="str">
        <f>G362</f>
        <v/>
      </c>
    </row>
    <row r="364" spans="1:63" ht="15" customHeight="1">
      <c r="A364" s="1303"/>
      <c r="B364" s="1243"/>
      <c r="C364" s="1244"/>
      <c r="D364" s="1244"/>
      <c r="E364" s="1244"/>
      <c r="F364" s="1245"/>
      <c r="G364" s="1260"/>
      <c r="H364" s="1260"/>
      <c r="I364" s="1260"/>
      <c r="J364" s="1423"/>
      <c r="K364" s="1260"/>
      <c r="L364" s="1284"/>
      <c r="M364" s="1380"/>
      <c r="N364" s="1401"/>
      <c r="O364" s="1381" t="s">
        <v>2025</v>
      </c>
      <c r="P364" s="1383" t="str">
        <f>IFERROR(VLOOKUP('別紙様式2-2（４・５月分）'!AQ275,【参考】数式用!$AR$5:$AT$22,3,FALSE),"")</f>
        <v/>
      </c>
      <c r="Q364" s="1385" t="s">
        <v>2036</v>
      </c>
      <c r="R364" s="1387" t="str">
        <f>IFERROR(VLOOKUP(K362,【参考】数式用!$A$5:$AB$37,MATCH(P364,【参考】数式用!$B$4:$AB$4,0)+1,0),"")</f>
        <v/>
      </c>
      <c r="S364" s="1389" t="s">
        <v>161</v>
      </c>
      <c r="T364" s="1391"/>
      <c r="U364" s="1393" t="str">
        <f>IFERROR(VLOOKUP(K362,【参考】数式用!$A$5:$AB$37,MATCH(T364,【参考】数式用!$B$4:$AB$4,0)+1,0),"")</f>
        <v/>
      </c>
      <c r="V364" s="1395" t="s">
        <v>15</v>
      </c>
      <c r="W364" s="1397">
        <v>7</v>
      </c>
      <c r="X364" s="1371" t="s">
        <v>10</v>
      </c>
      <c r="Y364" s="1397">
        <v>4</v>
      </c>
      <c r="Z364" s="1371" t="s">
        <v>38</v>
      </c>
      <c r="AA364" s="1397">
        <v>8</v>
      </c>
      <c r="AB364" s="1371" t="s">
        <v>10</v>
      </c>
      <c r="AC364" s="1397">
        <v>3</v>
      </c>
      <c r="AD364" s="1371" t="s">
        <v>13</v>
      </c>
      <c r="AE364" s="1371" t="s">
        <v>20</v>
      </c>
      <c r="AF364" s="1371">
        <f>IF(W364&gt;=1,(AA364*12+AC364)-(W364*12+Y364)+1,"")</f>
        <v>12</v>
      </c>
      <c r="AG364" s="1367" t="s">
        <v>33</v>
      </c>
      <c r="AH364" s="1373" t="str">
        <f t="shared" ref="AH364" si="960">IFERROR(ROUNDDOWN(ROUND(L362*U364,0),0)*AF364,"")</f>
        <v/>
      </c>
      <c r="AI364" s="1375" t="str">
        <f t="shared" ref="AI364" si="961">IFERROR(ROUNDDOWN(ROUND((L362*(U364-AW362)),0),0)*AF364,"")</f>
        <v/>
      </c>
      <c r="AJ364" s="1377">
        <f>IFERROR(IF(OR(M362="",M363="",M365=""),0,ROUNDDOWN(ROUNDDOWN(ROUND(L362*VLOOKUP(K362,【参考】数式用!$A$5:$AB$37,MATCH("新加算Ⅳ",【参考】数式用!$B$4:$AB$4,0)+1,0),0),0)*AF364*0.5,0)),"")</f>
        <v>0</v>
      </c>
      <c r="AK364" s="1347" t="str">
        <f t="shared" ref="AK364" si="962">IF(T364&lt;&gt;"","新規に適用","")</f>
        <v/>
      </c>
      <c r="AL364" s="1351">
        <f>IFERROR(IF(OR(M365="ベア加算",M365=""),0, IF(OR(T362="新加算Ⅰ",T362="新加算Ⅱ",T362="新加算Ⅲ",T362="新加算Ⅳ"),0,ROUNDDOWN(ROUND(L362*VLOOKUP(K362,【参考】数式用!$A$5:$I$37,MATCH("ベア加算",【参考】数式用!$B$4:$I$4,0)+1,0),0),0)*AF364)),"")</f>
        <v>0</v>
      </c>
      <c r="AM364" s="1321" t="str">
        <f>IF(AND(T364&lt;&gt;"",AM362=""),"新規に適用",IF(AND(T364&lt;&gt;"",AM362&lt;&gt;""),"継続で適用",""))</f>
        <v/>
      </c>
      <c r="AN364" s="1321" t="str">
        <f>IF(AND(T364&lt;&gt;"",AN362=""),"新規に適用",IF(AND(T364&lt;&gt;"",AN362&lt;&gt;""),"継続で適用",""))</f>
        <v/>
      </c>
      <c r="AO364" s="1369"/>
      <c r="AP364" s="1321" t="str">
        <f>IF(AND(T364&lt;&gt;"",AP362=""),"新規に適用",IF(AND(T364&lt;&gt;"",AP362&lt;&gt;""),"継続で適用",""))</f>
        <v/>
      </c>
      <c r="AQ364" s="1325" t="str">
        <f t="shared" si="951"/>
        <v/>
      </c>
      <c r="AR364" s="1321" t="str">
        <f>IF(AND(T364&lt;&gt;"",AR362=""),"新規に適用",IF(AND(T364&lt;&gt;"",AR362&lt;&gt;""),"継続で適用",""))</f>
        <v/>
      </c>
      <c r="AS364" s="1310"/>
      <c r="AT364" s="557"/>
      <c r="AU364" s="1311" t="str">
        <f>IF(K362&lt;&gt;"","V列に色付け","")</f>
        <v/>
      </c>
      <c r="AV364" s="1312"/>
      <c r="AW364" s="1313"/>
      <c r="AX364" s="87"/>
      <c r="AY364" s="87"/>
      <c r="AZ364" s="87"/>
      <c r="BA364" s="87"/>
      <c r="BB364" s="87"/>
      <c r="BC364" s="87"/>
      <c r="BD364" s="87"/>
      <c r="BE364" s="87"/>
      <c r="BF364" s="87"/>
      <c r="BG364" s="87"/>
      <c r="BH364" s="87"/>
      <c r="BI364" s="87"/>
      <c r="BJ364" s="87"/>
      <c r="BK364" s="453" t="str">
        <f>G362</f>
        <v/>
      </c>
    </row>
    <row r="365" spans="1:63" ht="30" customHeight="1" thickBot="1">
      <c r="A365" s="1276"/>
      <c r="B365" s="1419"/>
      <c r="C365" s="1420"/>
      <c r="D365" s="1420"/>
      <c r="E365" s="1420"/>
      <c r="F365" s="1421"/>
      <c r="G365" s="1261"/>
      <c r="H365" s="1261"/>
      <c r="I365" s="1261"/>
      <c r="J365" s="1424"/>
      <c r="K365" s="1261"/>
      <c r="L365" s="1285"/>
      <c r="M365" s="556" t="str">
        <f>IF('別紙様式2-2（４・５月分）'!P277="","",'別紙様式2-2（４・５月分）'!P277)</f>
        <v/>
      </c>
      <c r="N365" s="1402"/>
      <c r="O365" s="1382"/>
      <c r="P365" s="1384"/>
      <c r="Q365" s="1386"/>
      <c r="R365" s="1388"/>
      <c r="S365" s="1390"/>
      <c r="T365" s="1392"/>
      <c r="U365" s="1394"/>
      <c r="V365" s="1396"/>
      <c r="W365" s="1398"/>
      <c r="X365" s="1372"/>
      <c r="Y365" s="1398"/>
      <c r="Z365" s="1372"/>
      <c r="AA365" s="1398"/>
      <c r="AB365" s="1372"/>
      <c r="AC365" s="1398"/>
      <c r="AD365" s="1372"/>
      <c r="AE365" s="1372"/>
      <c r="AF365" s="1372"/>
      <c r="AG365" s="1368"/>
      <c r="AH365" s="1374"/>
      <c r="AI365" s="1376"/>
      <c r="AJ365" s="1378"/>
      <c r="AK365" s="1348"/>
      <c r="AL365" s="1352"/>
      <c r="AM365" s="1322"/>
      <c r="AN365" s="1322"/>
      <c r="AO365" s="1370"/>
      <c r="AP365" s="1322"/>
      <c r="AQ365" s="1326"/>
      <c r="AR365" s="1322"/>
      <c r="AS365" s="491" t="str">
        <f t="shared" ref="AS365" si="963">IF(AU362="","",IF(OR(T362="",AND(M365="ベア加算なし",OR(T362="新加算Ⅰ",T362="新加算Ⅱ",T362="新加算Ⅲ",T362="新加算Ⅳ"),AM362=""),AND(OR(T362="新加算Ⅰ",T362="新加算Ⅱ",T362="新加算Ⅲ",T362="新加算Ⅳ",T362="新加算Ⅴ（１）",T362="新加算Ⅴ（２）",T362="新加算Ⅴ（３）",T362="新加算Ⅴ（４）",T362="新加算Ⅴ（５）",T362="新加算Ⅴ（６）",T362="新加算Ⅴ（８）",T362="新加算Ⅴ（11）"),AN362=""),AND(OR(T362="新加算Ⅴ（７）",T362="新加算Ⅴ（９）",T362="新加算Ⅴ（10）",T362="新加算Ⅴ（12）",T362="新加算Ⅴ（13）",T362="新加算Ⅴ（14）"),AO362=""),AND(OR(T362="新加算Ⅰ",T362="新加算Ⅱ",T362="新加算Ⅲ",T362="新加算Ⅴ（１）",T362="新加算Ⅴ（３）",T362="新加算Ⅴ（８）"),AP362=""),AND(OR(T362="新加算Ⅰ",T362="新加算Ⅱ",T362="新加算Ⅴ（１）",T362="新加算Ⅴ（２）",T362="新加算Ⅴ（３）",T362="新加算Ⅴ（４）",T362="新加算Ⅴ（５）",T362="新加算Ⅴ（６）",T362="新加算Ⅴ（７）",T362="新加算Ⅴ（９）",T362="新加算Ⅴ（10）",T362="新加算Ⅴ（12）"),AQ362=""),AND(OR(T362="新加算Ⅰ",T362="新加算Ⅴ（１）",T362="新加算Ⅴ（２）",T362="新加算Ⅴ（５）",T362="新加算Ⅴ（７）",T362="新加算Ⅴ（10）"),AR362="")),"！記入が必要な欄（ピンク色のセル）に空欄があります。空欄を埋めてください。",""))</f>
        <v/>
      </c>
      <c r="AT365" s="557"/>
      <c r="AU365" s="1311"/>
      <c r="AV365" s="558" t="str">
        <f>IF('別紙様式2-2（４・５月分）'!N277="","",'別紙様式2-2（４・５月分）'!N277)</f>
        <v/>
      </c>
      <c r="AW365" s="1313"/>
      <c r="AX365" s="87"/>
      <c r="AY365" s="87"/>
      <c r="AZ365" s="87"/>
      <c r="BA365" s="87"/>
      <c r="BB365" s="87"/>
      <c r="BC365" s="87"/>
      <c r="BD365" s="87"/>
      <c r="BE365" s="87"/>
      <c r="BF365" s="87"/>
      <c r="BG365" s="87"/>
      <c r="BH365" s="87"/>
      <c r="BI365" s="87"/>
      <c r="BJ365" s="87"/>
      <c r="BK365" s="453" t="str">
        <f>G362</f>
        <v/>
      </c>
    </row>
    <row r="366" spans="1:63" ht="30" customHeight="1">
      <c r="A366" s="1274">
        <v>89</v>
      </c>
      <c r="B366" s="1240" t="str">
        <f>IF(基本情報入力シート!C142="","",基本情報入力シート!C142)</f>
        <v/>
      </c>
      <c r="C366" s="1241"/>
      <c r="D366" s="1241"/>
      <c r="E366" s="1241"/>
      <c r="F366" s="1242"/>
      <c r="G366" s="1259" t="str">
        <f>IF(基本情報入力シート!M142="","",基本情報入力シート!M142)</f>
        <v/>
      </c>
      <c r="H366" s="1259" t="str">
        <f>IF(基本情報入力シート!R142="","",基本情報入力シート!R142)</f>
        <v/>
      </c>
      <c r="I366" s="1259" t="str">
        <f>IF(基本情報入力シート!W142="","",基本情報入力シート!W142)</f>
        <v/>
      </c>
      <c r="J366" s="1422" t="str">
        <f>IF(基本情報入力シート!X142="","",基本情報入力シート!X142)</f>
        <v/>
      </c>
      <c r="K366" s="1259" t="str">
        <f>IF(基本情報入力シート!Y142="","",基本情報入力シート!Y142)</f>
        <v/>
      </c>
      <c r="L366" s="1283" t="str">
        <f>IF(基本情報入力シート!AB142="","",基本情報入力シート!AB142)</f>
        <v/>
      </c>
      <c r="M366" s="553" t="str">
        <f>IF('別紙様式2-2（４・５月分）'!P278="","",'別紙様式2-2（４・５月分）'!P278)</f>
        <v/>
      </c>
      <c r="N366" s="1399" t="str">
        <f>IF(SUM('別紙様式2-2（４・５月分）'!Q278:Q280)=0,"",SUM('別紙様式2-2（４・５月分）'!Q278:Q280))</f>
        <v/>
      </c>
      <c r="O366" s="1403" t="str">
        <f>IFERROR(VLOOKUP('別紙様式2-2（４・５月分）'!AQ278,【参考】数式用!$AR$5:$AS$22,2,FALSE),"")</f>
        <v/>
      </c>
      <c r="P366" s="1404"/>
      <c r="Q366" s="1405"/>
      <c r="R366" s="1409" t="str">
        <f>IFERROR(VLOOKUP(K366,【参考】数式用!$A$5:$AB$37,MATCH(O366,【参考】数式用!$B$4:$AB$4,0)+1,0),"")</f>
        <v/>
      </c>
      <c r="S366" s="1411" t="s">
        <v>2021</v>
      </c>
      <c r="T366" s="1413"/>
      <c r="U366" s="1415" t="str">
        <f>IFERROR(VLOOKUP(K366,【参考】数式用!$A$5:$AB$37,MATCH(T366,【参考】数式用!$B$4:$AB$4,0)+1,0),"")</f>
        <v/>
      </c>
      <c r="V366" s="1417" t="s">
        <v>15</v>
      </c>
      <c r="W366" s="1355">
        <v>6</v>
      </c>
      <c r="X366" s="1357" t="s">
        <v>10</v>
      </c>
      <c r="Y366" s="1355">
        <v>6</v>
      </c>
      <c r="Z366" s="1357" t="s">
        <v>38</v>
      </c>
      <c r="AA366" s="1355">
        <v>7</v>
      </c>
      <c r="AB366" s="1357" t="s">
        <v>10</v>
      </c>
      <c r="AC366" s="1355">
        <v>3</v>
      </c>
      <c r="AD366" s="1357" t="s">
        <v>13</v>
      </c>
      <c r="AE366" s="1357" t="s">
        <v>20</v>
      </c>
      <c r="AF366" s="1357">
        <f>IF(W366&gt;=1,(AA366*12+AC366)-(W366*12+Y366)+1,"")</f>
        <v>10</v>
      </c>
      <c r="AG366" s="1359" t="s">
        <v>33</v>
      </c>
      <c r="AH366" s="1361" t="str">
        <f t="shared" ref="AH366" si="964">IFERROR(ROUNDDOWN(ROUND(L366*U366,0),0)*AF366,"")</f>
        <v/>
      </c>
      <c r="AI366" s="1363" t="str">
        <f t="shared" ref="AI366" si="965">IFERROR(ROUNDDOWN(ROUND((L366*(U366-AW366)),0),0)*AF366,"")</f>
        <v/>
      </c>
      <c r="AJ366" s="1365">
        <f>IFERROR(IF(OR(M366="",M367="",M369=""),0,ROUNDDOWN(ROUNDDOWN(ROUND(L366*VLOOKUP(K366,【参考】数式用!$A$5:$AB$37,MATCH("新加算Ⅳ",【参考】数式用!$B$4:$AB$4,0)+1,0),0),0)*AF366*0.5,0)),"")</f>
        <v>0</v>
      </c>
      <c r="AK366" s="1349"/>
      <c r="AL366" s="1353">
        <f>IFERROR(IF(OR(M369="ベア加算",M369=""),0, IF(OR(T366="新加算Ⅰ",T366="新加算Ⅱ",T366="新加算Ⅲ",T366="新加算Ⅳ"),ROUNDDOWN(ROUND(L366*VLOOKUP(K366,【参考】数式用!$A$5:$I$37,MATCH("ベア加算",【参考】数式用!$B$4:$I$4,0)+1,0),0),0)*AF366,0)),"")</f>
        <v>0</v>
      </c>
      <c r="AM366" s="1339"/>
      <c r="AN366" s="1345"/>
      <c r="AO366" s="1341"/>
      <c r="AP366" s="1341"/>
      <c r="AQ366" s="1343"/>
      <c r="AR366" s="1323"/>
      <c r="AS366" s="466" t="str">
        <f t="shared" ref="AS366" si="966">IF(AU366="","",IF(U366&lt;N366,"！加算の要件上は問題ありませんが、令和６年４・５月と比較して令和６年６月に加算率が下がる計画になっています。",""))</f>
        <v/>
      </c>
      <c r="AT366" s="557"/>
      <c r="AU366" s="1311" t="str">
        <f>IF(K366&lt;&gt;"","V列に色付け","")</f>
        <v/>
      </c>
      <c r="AV366" s="558" t="str">
        <f>IF('別紙様式2-2（４・５月分）'!N278="","",'別紙様式2-2（４・５月分）'!N278)</f>
        <v/>
      </c>
      <c r="AW366" s="1313" t="str">
        <f>IF(SUM('別紙様式2-2（４・５月分）'!O278:O280)=0,"",SUM('別紙様式2-2（４・５月分）'!O278:O280))</f>
        <v/>
      </c>
      <c r="AX366" s="1314" t="str">
        <f>IFERROR(VLOOKUP(K366,【参考】数式用!$AH$2:$AI$34,2,FALSE),"")</f>
        <v/>
      </c>
      <c r="AY366" s="1230" t="s">
        <v>1959</v>
      </c>
      <c r="AZ366" s="1230" t="s">
        <v>1960</v>
      </c>
      <c r="BA366" s="1230" t="s">
        <v>1961</v>
      </c>
      <c r="BB366" s="1230" t="s">
        <v>1962</v>
      </c>
      <c r="BC366" s="1230" t="str">
        <f>IF(AND(O366&lt;&gt;"新加算Ⅰ",O366&lt;&gt;"新加算Ⅱ",O366&lt;&gt;"新加算Ⅲ",O366&lt;&gt;"新加算Ⅳ"),O366,IF(P368&lt;&gt;"",P368,""))</f>
        <v/>
      </c>
      <c r="BD366" s="1230"/>
      <c r="BE366" s="1230" t="str">
        <f t="shared" ref="BE366" si="967">IF(AL366&lt;&gt;0,IF(AM366="○","入力済","未入力"),"")</f>
        <v/>
      </c>
      <c r="BF366" s="1230" t="str">
        <f>IF(OR(T366="新加算Ⅰ",T366="新加算Ⅱ",T366="新加算Ⅲ",T366="新加算Ⅳ",T366="新加算Ⅴ（１）",T366="新加算Ⅴ（２）",T366="新加算Ⅴ（３）",T366="新加算ⅠⅤ（４）",T366="新加算Ⅴ（５）",T366="新加算Ⅴ（６）",T366="新加算Ⅴ（８）",T366="新加算Ⅴ（11）"),IF(OR(AN366="○",AN366="令和６年度中に満たす"),"入力済","未入力"),"")</f>
        <v/>
      </c>
      <c r="BG366" s="1230" t="str">
        <f>IF(OR(T366="新加算Ⅴ（７）",T366="新加算Ⅴ（９）",T366="新加算Ⅴ（10）",T366="新加算Ⅴ（12）",T366="新加算Ⅴ（13）",T366="新加算Ⅴ（14）"),IF(OR(AO366="○",AO366="令和６年度中に満たす"),"入力済","未入力"),"")</f>
        <v/>
      </c>
      <c r="BH366" s="1331" t="str">
        <f t="shared" ref="BH366" si="968">IF(OR(T366="新加算Ⅰ",T366="新加算Ⅱ",T366="新加算Ⅲ",T366="新加算Ⅴ（１）",T366="新加算Ⅴ（３）",T366="新加算Ⅴ（８）"),IF(OR(AP366="○",AP366="令和６年度中に満たす"),"入力済","未入力"),"")</f>
        <v/>
      </c>
      <c r="BI366" s="1333" t="str">
        <f t="shared" ref="BI366" si="969">IF(OR(T366="新加算Ⅰ",T366="新加算Ⅱ",T366="新加算Ⅴ（１）",T366="新加算Ⅴ（２）",T366="新加算Ⅴ（３）",T366="新加算Ⅴ（４）",T366="新加算Ⅴ（５）",T366="新加算Ⅴ（６）",T366="新加算Ⅴ（７）",T366="新加算Ⅴ（９）",T366="新加算Ⅴ（10）",T366="新加算Ⅴ（12）"),1,"")</f>
        <v/>
      </c>
      <c r="BJ366" s="1311" t="str">
        <f>IF(OR(T366="新加算Ⅰ",T366="新加算Ⅴ（１）",T366="新加算Ⅴ（２）",T366="新加算Ⅴ（５）",T366="新加算Ⅴ（７）",T366="新加算Ⅴ（10）"),IF(AR366="","未入力","入力済"),"")</f>
        <v/>
      </c>
      <c r="BK366" s="453" t="str">
        <f>G366</f>
        <v/>
      </c>
    </row>
    <row r="367" spans="1:63" ht="15" customHeight="1">
      <c r="A367" s="1275"/>
      <c r="B367" s="1243"/>
      <c r="C367" s="1244"/>
      <c r="D367" s="1244"/>
      <c r="E367" s="1244"/>
      <c r="F367" s="1245"/>
      <c r="G367" s="1260"/>
      <c r="H367" s="1260"/>
      <c r="I367" s="1260"/>
      <c r="J367" s="1423"/>
      <c r="K367" s="1260"/>
      <c r="L367" s="1284"/>
      <c r="M367" s="1379" t="str">
        <f>IF('別紙様式2-2（４・５月分）'!P279="","",'別紙様式2-2（４・５月分）'!P279)</f>
        <v/>
      </c>
      <c r="N367" s="1400"/>
      <c r="O367" s="1406"/>
      <c r="P367" s="1407"/>
      <c r="Q367" s="1408"/>
      <c r="R367" s="1410"/>
      <c r="S367" s="1412"/>
      <c r="T367" s="1414"/>
      <c r="U367" s="1416"/>
      <c r="V367" s="1418"/>
      <c r="W367" s="1356"/>
      <c r="X367" s="1358"/>
      <c r="Y367" s="1356"/>
      <c r="Z367" s="1358"/>
      <c r="AA367" s="1356"/>
      <c r="AB367" s="1358"/>
      <c r="AC367" s="1356"/>
      <c r="AD367" s="1358"/>
      <c r="AE367" s="1358"/>
      <c r="AF367" s="1358"/>
      <c r="AG367" s="1360"/>
      <c r="AH367" s="1362"/>
      <c r="AI367" s="1364"/>
      <c r="AJ367" s="1366"/>
      <c r="AK367" s="1350"/>
      <c r="AL367" s="1354"/>
      <c r="AM367" s="1340"/>
      <c r="AN367" s="1346"/>
      <c r="AO367" s="1342"/>
      <c r="AP367" s="1342"/>
      <c r="AQ367" s="1344"/>
      <c r="AR367" s="1324"/>
      <c r="AS367" s="1310" t="str">
        <f t="shared" ref="AS367" si="970">IF(AU366="","",IF(AF366&gt;10,"！令和６年度の新加算の「算定対象月」が10か月を超えています。標準的な「算定対象月」は令和６年６月から令和７年３月です。",IF(OR(AA366&lt;&gt;7,AC366&lt;&gt;3),"！算定期間の終わりが令和７年３月になっていません。区分変更を行う場合は、別紙様式2-4に記入してください。","")))</f>
        <v/>
      </c>
      <c r="AT367" s="557"/>
      <c r="AU367" s="1311"/>
      <c r="AV367" s="1312" t="str">
        <f>IF('別紙様式2-2（４・５月分）'!N279="","",'別紙様式2-2（４・５月分）'!N279)</f>
        <v/>
      </c>
      <c r="AW367" s="1313"/>
      <c r="AX367" s="1314"/>
      <c r="AY367" s="1230"/>
      <c r="AZ367" s="1230"/>
      <c r="BA367" s="1230"/>
      <c r="BB367" s="1230"/>
      <c r="BC367" s="1230"/>
      <c r="BD367" s="1230"/>
      <c r="BE367" s="1230"/>
      <c r="BF367" s="1230"/>
      <c r="BG367" s="1230"/>
      <c r="BH367" s="1332"/>
      <c r="BI367" s="1334"/>
      <c r="BJ367" s="1311"/>
      <c r="BK367" s="453" t="str">
        <f>G366</f>
        <v/>
      </c>
    </row>
    <row r="368" spans="1:63" ht="15" customHeight="1">
      <c r="A368" s="1303"/>
      <c r="B368" s="1243"/>
      <c r="C368" s="1244"/>
      <c r="D368" s="1244"/>
      <c r="E368" s="1244"/>
      <c r="F368" s="1245"/>
      <c r="G368" s="1260"/>
      <c r="H368" s="1260"/>
      <c r="I368" s="1260"/>
      <c r="J368" s="1423"/>
      <c r="K368" s="1260"/>
      <c r="L368" s="1284"/>
      <c r="M368" s="1380"/>
      <c r="N368" s="1401"/>
      <c r="O368" s="1381" t="s">
        <v>2025</v>
      </c>
      <c r="P368" s="1383" t="str">
        <f>IFERROR(VLOOKUP('別紙様式2-2（４・５月分）'!AQ278,【参考】数式用!$AR$5:$AT$22,3,FALSE),"")</f>
        <v/>
      </c>
      <c r="Q368" s="1385" t="s">
        <v>2036</v>
      </c>
      <c r="R368" s="1387" t="str">
        <f>IFERROR(VLOOKUP(K366,【参考】数式用!$A$5:$AB$37,MATCH(P368,【参考】数式用!$B$4:$AB$4,0)+1,0),"")</f>
        <v/>
      </c>
      <c r="S368" s="1389" t="s">
        <v>161</v>
      </c>
      <c r="T368" s="1391"/>
      <c r="U368" s="1393" t="str">
        <f>IFERROR(VLOOKUP(K366,【参考】数式用!$A$5:$AB$37,MATCH(T368,【参考】数式用!$B$4:$AB$4,0)+1,0),"")</f>
        <v/>
      </c>
      <c r="V368" s="1395" t="s">
        <v>15</v>
      </c>
      <c r="W368" s="1397">
        <v>7</v>
      </c>
      <c r="X368" s="1371" t="s">
        <v>10</v>
      </c>
      <c r="Y368" s="1397">
        <v>4</v>
      </c>
      <c r="Z368" s="1371" t="s">
        <v>38</v>
      </c>
      <c r="AA368" s="1397">
        <v>8</v>
      </c>
      <c r="AB368" s="1371" t="s">
        <v>10</v>
      </c>
      <c r="AC368" s="1397">
        <v>3</v>
      </c>
      <c r="AD368" s="1371" t="s">
        <v>13</v>
      </c>
      <c r="AE368" s="1371" t="s">
        <v>20</v>
      </c>
      <c r="AF368" s="1371">
        <f>IF(W368&gt;=1,(AA368*12+AC368)-(W368*12+Y368)+1,"")</f>
        <v>12</v>
      </c>
      <c r="AG368" s="1367" t="s">
        <v>33</v>
      </c>
      <c r="AH368" s="1373" t="str">
        <f t="shared" ref="AH368" si="971">IFERROR(ROUNDDOWN(ROUND(L366*U368,0),0)*AF368,"")</f>
        <v/>
      </c>
      <c r="AI368" s="1375" t="str">
        <f t="shared" ref="AI368" si="972">IFERROR(ROUNDDOWN(ROUND((L366*(U368-AW366)),0),0)*AF368,"")</f>
        <v/>
      </c>
      <c r="AJ368" s="1377">
        <f>IFERROR(IF(OR(M366="",M367="",M369=""),0,ROUNDDOWN(ROUNDDOWN(ROUND(L366*VLOOKUP(K366,【参考】数式用!$A$5:$AB$37,MATCH("新加算Ⅳ",【参考】数式用!$B$4:$AB$4,0)+1,0),0),0)*AF368*0.5,0)),"")</f>
        <v>0</v>
      </c>
      <c r="AK368" s="1347" t="str">
        <f t="shared" ref="AK368" si="973">IF(T368&lt;&gt;"","新規に適用","")</f>
        <v/>
      </c>
      <c r="AL368" s="1351">
        <f>IFERROR(IF(OR(M369="ベア加算",M369=""),0, IF(OR(T366="新加算Ⅰ",T366="新加算Ⅱ",T366="新加算Ⅲ",T366="新加算Ⅳ"),0,ROUNDDOWN(ROUND(L366*VLOOKUP(K366,【参考】数式用!$A$5:$I$37,MATCH("ベア加算",【参考】数式用!$B$4:$I$4,0)+1,0),0),0)*AF368)),"")</f>
        <v>0</v>
      </c>
      <c r="AM368" s="1321" t="str">
        <f>IF(AND(T368&lt;&gt;"",AM366=""),"新規に適用",IF(AND(T368&lt;&gt;"",AM366&lt;&gt;""),"継続で適用",""))</f>
        <v/>
      </c>
      <c r="AN368" s="1321" t="str">
        <f>IF(AND(T368&lt;&gt;"",AN366=""),"新規に適用",IF(AND(T368&lt;&gt;"",AN366&lt;&gt;""),"継続で適用",""))</f>
        <v/>
      </c>
      <c r="AO368" s="1369"/>
      <c r="AP368" s="1321" t="str">
        <f>IF(AND(T368&lt;&gt;"",AP366=""),"新規に適用",IF(AND(T368&lt;&gt;"",AP366&lt;&gt;""),"継続で適用",""))</f>
        <v/>
      </c>
      <c r="AQ368" s="1325" t="str">
        <f t="shared" si="951"/>
        <v/>
      </c>
      <c r="AR368" s="1321" t="str">
        <f>IF(AND(T368&lt;&gt;"",AR366=""),"新規に適用",IF(AND(T368&lt;&gt;"",AR366&lt;&gt;""),"継続で適用",""))</f>
        <v/>
      </c>
      <c r="AS368" s="1310"/>
      <c r="AT368" s="557"/>
      <c r="AU368" s="1311" t="str">
        <f>IF(K366&lt;&gt;"","V列に色付け","")</f>
        <v/>
      </c>
      <c r="AV368" s="1312"/>
      <c r="AW368" s="1313"/>
      <c r="AX368" s="87"/>
      <c r="AY368" s="87"/>
      <c r="AZ368" s="87"/>
      <c r="BA368" s="87"/>
      <c r="BB368" s="87"/>
      <c r="BC368" s="87"/>
      <c r="BD368" s="87"/>
      <c r="BE368" s="87"/>
      <c r="BF368" s="87"/>
      <c r="BG368" s="87"/>
      <c r="BH368" s="87"/>
      <c r="BI368" s="87"/>
      <c r="BJ368" s="87"/>
      <c r="BK368" s="453" t="str">
        <f>G366</f>
        <v/>
      </c>
    </row>
    <row r="369" spans="1:63" ht="30" customHeight="1" thickBot="1">
      <c r="A369" s="1276"/>
      <c r="B369" s="1419"/>
      <c r="C369" s="1420"/>
      <c r="D369" s="1420"/>
      <c r="E369" s="1420"/>
      <c r="F369" s="1421"/>
      <c r="G369" s="1261"/>
      <c r="H369" s="1261"/>
      <c r="I369" s="1261"/>
      <c r="J369" s="1424"/>
      <c r="K369" s="1261"/>
      <c r="L369" s="1285"/>
      <c r="M369" s="556" t="str">
        <f>IF('別紙様式2-2（４・５月分）'!P280="","",'別紙様式2-2（４・５月分）'!P280)</f>
        <v/>
      </c>
      <c r="N369" s="1402"/>
      <c r="O369" s="1382"/>
      <c r="P369" s="1384"/>
      <c r="Q369" s="1386"/>
      <c r="R369" s="1388"/>
      <c r="S369" s="1390"/>
      <c r="T369" s="1392"/>
      <c r="U369" s="1394"/>
      <c r="V369" s="1396"/>
      <c r="W369" s="1398"/>
      <c r="X369" s="1372"/>
      <c r="Y369" s="1398"/>
      <c r="Z369" s="1372"/>
      <c r="AA369" s="1398"/>
      <c r="AB369" s="1372"/>
      <c r="AC369" s="1398"/>
      <c r="AD369" s="1372"/>
      <c r="AE369" s="1372"/>
      <c r="AF369" s="1372"/>
      <c r="AG369" s="1368"/>
      <c r="AH369" s="1374"/>
      <c r="AI369" s="1376"/>
      <c r="AJ369" s="1378"/>
      <c r="AK369" s="1348"/>
      <c r="AL369" s="1352"/>
      <c r="AM369" s="1322"/>
      <c r="AN369" s="1322"/>
      <c r="AO369" s="1370"/>
      <c r="AP369" s="1322"/>
      <c r="AQ369" s="1326"/>
      <c r="AR369" s="1322"/>
      <c r="AS369" s="491" t="str">
        <f t="shared" ref="AS369" si="974">IF(AU366="","",IF(OR(T366="",AND(M369="ベア加算なし",OR(T366="新加算Ⅰ",T366="新加算Ⅱ",T366="新加算Ⅲ",T366="新加算Ⅳ"),AM366=""),AND(OR(T366="新加算Ⅰ",T366="新加算Ⅱ",T366="新加算Ⅲ",T366="新加算Ⅳ",T366="新加算Ⅴ（１）",T366="新加算Ⅴ（２）",T366="新加算Ⅴ（３）",T366="新加算Ⅴ（４）",T366="新加算Ⅴ（５）",T366="新加算Ⅴ（６）",T366="新加算Ⅴ（８）",T366="新加算Ⅴ（11）"),AN366=""),AND(OR(T366="新加算Ⅴ（７）",T366="新加算Ⅴ（９）",T366="新加算Ⅴ（10）",T366="新加算Ⅴ（12）",T366="新加算Ⅴ（13）",T366="新加算Ⅴ（14）"),AO366=""),AND(OR(T366="新加算Ⅰ",T366="新加算Ⅱ",T366="新加算Ⅲ",T366="新加算Ⅴ（１）",T366="新加算Ⅴ（３）",T366="新加算Ⅴ（８）"),AP366=""),AND(OR(T366="新加算Ⅰ",T366="新加算Ⅱ",T366="新加算Ⅴ（１）",T366="新加算Ⅴ（２）",T366="新加算Ⅴ（３）",T366="新加算Ⅴ（４）",T366="新加算Ⅴ（５）",T366="新加算Ⅴ（６）",T366="新加算Ⅴ（７）",T366="新加算Ⅴ（９）",T366="新加算Ⅴ（10）",T366="新加算Ⅴ（12）"),AQ366=""),AND(OR(T366="新加算Ⅰ",T366="新加算Ⅴ（１）",T366="新加算Ⅴ（２）",T366="新加算Ⅴ（５）",T366="新加算Ⅴ（７）",T366="新加算Ⅴ（10）"),AR366="")),"！記入が必要な欄（ピンク色のセル）に空欄があります。空欄を埋めてください。",""))</f>
        <v/>
      </c>
      <c r="AT369" s="557"/>
      <c r="AU369" s="1311"/>
      <c r="AV369" s="558" t="str">
        <f>IF('別紙様式2-2（４・５月分）'!N280="","",'別紙様式2-2（４・５月分）'!N280)</f>
        <v/>
      </c>
      <c r="AW369" s="1313"/>
      <c r="AX369" s="87"/>
      <c r="AY369" s="87"/>
      <c r="AZ369" s="87"/>
      <c r="BA369" s="87"/>
      <c r="BB369" s="87"/>
      <c r="BC369" s="87"/>
      <c r="BD369" s="87"/>
      <c r="BE369" s="87"/>
      <c r="BF369" s="87"/>
      <c r="BG369" s="87"/>
      <c r="BH369" s="87"/>
      <c r="BI369" s="87"/>
      <c r="BJ369" s="87"/>
      <c r="BK369" s="453" t="str">
        <f>G366</f>
        <v/>
      </c>
    </row>
    <row r="370" spans="1:63" ht="30" customHeight="1">
      <c r="A370" s="1301">
        <v>90</v>
      </c>
      <c r="B370" s="1243" t="str">
        <f>IF(基本情報入力シート!C143="","",基本情報入力シート!C143)</f>
        <v/>
      </c>
      <c r="C370" s="1244"/>
      <c r="D370" s="1244"/>
      <c r="E370" s="1244"/>
      <c r="F370" s="1245"/>
      <c r="G370" s="1260" t="str">
        <f>IF(基本情報入力シート!M143="","",基本情報入力シート!M143)</f>
        <v/>
      </c>
      <c r="H370" s="1260" t="str">
        <f>IF(基本情報入力シート!R143="","",基本情報入力シート!R143)</f>
        <v/>
      </c>
      <c r="I370" s="1260" t="str">
        <f>IF(基本情報入力シート!W143="","",基本情報入力シート!W143)</f>
        <v/>
      </c>
      <c r="J370" s="1423" t="str">
        <f>IF(基本情報入力シート!X143="","",基本情報入力シート!X143)</f>
        <v/>
      </c>
      <c r="K370" s="1260" t="str">
        <f>IF(基本情報入力シート!Y143="","",基本情報入力シート!Y143)</f>
        <v/>
      </c>
      <c r="L370" s="1284" t="str">
        <f>IF(基本情報入力シート!AB143="","",基本情報入力シート!AB143)</f>
        <v/>
      </c>
      <c r="M370" s="553" t="str">
        <f>IF('別紙様式2-2（４・５月分）'!P281="","",'別紙様式2-2（４・５月分）'!P281)</f>
        <v/>
      </c>
      <c r="N370" s="1399" t="str">
        <f>IF(SUM('別紙様式2-2（４・５月分）'!Q281:Q283)=0,"",SUM('別紙様式2-2（４・５月分）'!Q281:Q283))</f>
        <v/>
      </c>
      <c r="O370" s="1403" t="str">
        <f>IFERROR(VLOOKUP('別紙様式2-2（４・５月分）'!AQ281,【参考】数式用!$AR$5:$AS$22,2,FALSE),"")</f>
        <v/>
      </c>
      <c r="P370" s="1404"/>
      <c r="Q370" s="1405"/>
      <c r="R370" s="1409" t="str">
        <f>IFERROR(VLOOKUP(K370,【参考】数式用!$A$5:$AB$37,MATCH(O370,【参考】数式用!$B$4:$AB$4,0)+1,0),"")</f>
        <v/>
      </c>
      <c r="S370" s="1411" t="s">
        <v>2021</v>
      </c>
      <c r="T370" s="1413"/>
      <c r="U370" s="1415" t="str">
        <f>IFERROR(VLOOKUP(K370,【参考】数式用!$A$5:$AB$37,MATCH(T370,【参考】数式用!$B$4:$AB$4,0)+1,0),"")</f>
        <v/>
      </c>
      <c r="V370" s="1417" t="s">
        <v>15</v>
      </c>
      <c r="W370" s="1355">
        <v>6</v>
      </c>
      <c r="X370" s="1357" t="s">
        <v>10</v>
      </c>
      <c r="Y370" s="1355">
        <v>6</v>
      </c>
      <c r="Z370" s="1357" t="s">
        <v>38</v>
      </c>
      <c r="AA370" s="1355">
        <v>7</v>
      </c>
      <c r="AB370" s="1357" t="s">
        <v>10</v>
      </c>
      <c r="AC370" s="1355">
        <v>3</v>
      </c>
      <c r="AD370" s="1357" t="s">
        <v>13</v>
      </c>
      <c r="AE370" s="1357" t="s">
        <v>20</v>
      </c>
      <c r="AF370" s="1357">
        <f>IF(W370&gt;=1,(AA370*12+AC370)-(W370*12+Y370)+1,"")</f>
        <v>10</v>
      </c>
      <c r="AG370" s="1359" t="s">
        <v>33</v>
      </c>
      <c r="AH370" s="1361" t="str">
        <f t="shared" ref="AH370" si="975">IFERROR(ROUNDDOWN(ROUND(L370*U370,0),0)*AF370,"")</f>
        <v/>
      </c>
      <c r="AI370" s="1363" t="str">
        <f t="shared" ref="AI370" si="976">IFERROR(ROUNDDOWN(ROUND((L370*(U370-AW370)),0),0)*AF370,"")</f>
        <v/>
      </c>
      <c r="AJ370" s="1365">
        <f>IFERROR(IF(OR(M370="",M371="",M373=""),0,ROUNDDOWN(ROUNDDOWN(ROUND(L370*VLOOKUP(K370,【参考】数式用!$A$5:$AB$37,MATCH("新加算Ⅳ",【参考】数式用!$B$4:$AB$4,0)+1,0),0),0)*AF370*0.5,0)),"")</f>
        <v>0</v>
      </c>
      <c r="AK370" s="1349"/>
      <c r="AL370" s="1353">
        <f>IFERROR(IF(OR(M373="ベア加算",M373=""),0, IF(OR(T370="新加算Ⅰ",T370="新加算Ⅱ",T370="新加算Ⅲ",T370="新加算Ⅳ"),ROUNDDOWN(ROUND(L370*VLOOKUP(K370,【参考】数式用!$A$5:$I$37,MATCH("ベア加算",【参考】数式用!$B$4:$I$4,0)+1,0),0),0)*AF370,0)),"")</f>
        <v>0</v>
      </c>
      <c r="AM370" s="1339"/>
      <c r="AN370" s="1345"/>
      <c r="AO370" s="1341"/>
      <c r="AP370" s="1341"/>
      <c r="AQ370" s="1343"/>
      <c r="AR370" s="1323"/>
      <c r="AS370" s="466" t="str">
        <f t="shared" ref="AS370" si="977">IF(AU370="","",IF(U370&lt;N370,"！加算の要件上は問題ありませんが、令和６年４・５月と比較して令和６年６月に加算率が下がる計画になっています。",""))</f>
        <v/>
      </c>
      <c r="AT370" s="557"/>
      <c r="AU370" s="1311" t="str">
        <f>IF(K370&lt;&gt;"","V列に色付け","")</f>
        <v/>
      </c>
      <c r="AV370" s="558" t="str">
        <f>IF('別紙様式2-2（４・５月分）'!N281="","",'別紙様式2-2（４・５月分）'!N281)</f>
        <v/>
      </c>
      <c r="AW370" s="1313" t="str">
        <f>IF(SUM('別紙様式2-2（４・５月分）'!O281:O283)=0,"",SUM('別紙様式2-2（４・５月分）'!O281:O283))</f>
        <v/>
      </c>
      <c r="AX370" s="1314" t="str">
        <f>IFERROR(VLOOKUP(K370,【参考】数式用!$AH$2:$AI$34,2,FALSE),"")</f>
        <v/>
      </c>
      <c r="AY370" s="1230" t="s">
        <v>1959</v>
      </c>
      <c r="AZ370" s="1230" t="s">
        <v>1960</v>
      </c>
      <c r="BA370" s="1230" t="s">
        <v>1961</v>
      </c>
      <c r="BB370" s="1230" t="s">
        <v>1962</v>
      </c>
      <c r="BC370" s="1230" t="str">
        <f>IF(AND(O370&lt;&gt;"新加算Ⅰ",O370&lt;&gt;"新加算Ⅱ",O370&lt;&gt;"新加算Ⅲ",O370&lt;&gt;"新加算Ⅳ"),O370,IF(P372&lt;&gt;"",P372,""))</f>
        <v/>
      </c>
      <c r="BD370" s="1230"/>
      <c r="BE370" s="1230" t="str">
        <f t="shared" ref="BE370" si="978">IF(AL370&lt;&gt;0,IF(AM370="○","入力済","未入力"),"")</f>
        <v/>
      </c>
      <c r="BF370" s="1230" t="str">
        <f>IF(OR(T370="新加算Ⅰ",T370="新加算Ⅱ",T370="新加算Ⅲ",T370="新加算Ⅳ",T370="新加算Ⅴ（１）",T370="新加算Ⅴ（２）",T370="新加算Ⅴ（３）",T370="新加算ⅠⅤ（４）",T370="新加算Ⅴ（５）",T370="新加算Ⅴ（６）",T370="新加算Ⅴ（８）",T370="新加算Ⅴ（11）"),IF(OR(AN370="○",AN370="令和６年度中に満たす"),"入力済","未入力"),"")</f>
        <v/>
      </c>
      <c r="BG370" s="1230" t="str">
        <f>IF(OR(T370="新加算Ⅴ（７）",T370="新加算Ⅴ（９）",T370="新加算Ⅴ（10）",T370="新加算Ⅴ（12）",T370="新加算Ⅴ（13）",T370="新加算Ⅴ（14）"),IF(OR(AO370="○",AO370="令和６年度中に満たす"),"入力済","未入力"),"")</f>
        <v/>
      </c>
      <c r="BH370" s="1331" t="str">
        <f t="shared" ref="BH370" si="979">IF(OR(T370="新加算Ⅰ",T370="新加算Ⅱ",T370="新加算Ⅲ",T370="新加算Ⅴ（１）",T370="新加算Ⅴ（３）",T370="新加算Ⅴ（８）"),IF(OR(AP370="○",AP370="令和６年度中に満たす"),"入力済","未入力"),"")</f>
        <v/>
      </c>
      <c r="BI370" s="1333" t="str">
        <f t="shared" ref="BI370" si="980">IF(OR(T370="新加算Ⅰ",T370="新加算Ⅱ",T370="新加算Ⅴ（１）",T370="新加算Ⅴ（２）",T370="新加算Ⅴ（３）",T370="新加算Ⅴ（４）",T370="新加算Ⅴ（５）",T370="新加算Ⅴ（６）",T370="新加算Ⅴ（７）",T370="新加算Ⅴ（９）",T370="新加算Ⅴ（10）",T370="新加算Ⅴ（12）"),1,"")</f>
        <v/>
      </c>
      <c r="BJ370" s="1311" t="str">
        <f>IF(OR(T370="新加算Ⅰ",T370="新加算Ⅴ（１）",T370="新加算Ⅴ（２）",T370="新加算Ⅴ（５）",T370="新加算Ⅴ（７）",T370="新加算Ⅴ（10）"),IF(AR370="","未入力","入力済"),"")</f>
        <v/>
      </c>
      <c r="BK370" s="453" t="str">
        <f>G370</f>
        <v/>
      </c>
    </row>
    <row r="371" spans="1:63" ht="15" customHeight="1">
      <c r="A371" s="1275"/>
      <c r="B371" s="1243"/>
      <c r="C371" s="1244"/>
      <c r="D371" s="1244"/>
      <c r="E371" s="1244"/>
      <c r="F371" s="1245"/>
      <c r="G371" s="1260"/>
      <c r="H371" s="1260"/>
      <c r="I371" s="1260"/>
      <c r="J371" s="1423"/>
      <c r="K371" s="1260"/>
      <c r="L371" s="1284"/>
      <c r="M371" s="1379" t="str">
        <f>IF('別紙様式2-2（４・５月分）'!P282="","",'別紙様式2-2（４・５月分）'!P282)</f>
        <v/>
      </c>
      <c r="N371" s="1400"/>
      <c r="O371" s="1406"/>
      <c r="P371" s="1407"/>
      <c r="Q371" s="1408"/>
      <c r="R371" s="1410"/>
      <c r="S371" s="1412"/>
      <c r="T371" s="1414"/>
      <c r="U371" s="1416"/>
      <c r="V371" s="1418"/>
      <c r="W371" s="1356"/>
      <c r="X371" s="1358"/>
      <c r="Y371" s="1356"/>
      <c r="Z371" s="1358"/>
      <c r="AA371" s="1356"/>
      <c r="AB371" s="1358"/>
      <c r="AC371" s="1356"/>
      <c r="AD371" s="1358"/>
      <c r="AE371" s="1358"/>
      <c r="AF371" s="1358"/>
      <c r="AG371" s="1360"/>
      <c r="AH371" s="1362"/>
      <c r="AI371" s="1364"/>
      <c r="AJ371" s="1366"/>
      <c r="AK371" s="1350"/>
      <c r="AL371" s="1354"/>
      <c r="AM371" s="1340"/>
      <c r="AN371" s="1346"/>
      <c r="AO371" s="1342"/>
      <c r="AP371" s="1342"/>
      <c r="AQ371" s="1344"/>
      <c r="AR371" s="1324"/>
      <c r="AS371" s="1310" t="str">
        <f t="shared" ref="AS371" si="981">IF(AU370="","",IF(AF370&gt;10,"！令和６年度の新加算の「算定対象月」が10か月を超えています。標準的な「算定対象月」は令和６年６月から令和７年３月です。",IF(OR(AA370&lt;&gt;7,AC370&lt;&gt;3),"！算定期間の終わりが令和７年３月になっていません。区分変更を行う場合は、別紙様式2-4に記入してください。","")))</f>
        <v/>
      </c>
      <c r="AT371" s="557"/>
      <c r="AU371" s="1311"/>
      <c r="AV371" s="1312" t="str">
        <f>IF('別紙様式2-2（４・５月分）'!N282="","",'別紙様式2-2（４・５月分）'!N282)</f>
        <v/>
      </c>
      <c r="AW371" s="1313"/>
      <c r="AX371" s="1314"/>
      <c r="AY371" s="1230"/>
      <c r="AZ371" s="1230"/>
      <c r="BA371" s="1230"/>
      <c r="BB371" s="1230"/>
      <c r="BC371" s="1230"/>
      <c r="BD371" s="1230"/>
      <c r="BE371" s="1230"/>
      <c r="BF371" s="1230"/>
      <c r="BG371" s="1230"/>
      <c r="BH371" s="1332"/>
      <c r="BI371" s="1334"/>
      <c r="BJ371" s="1311"/>
      <c r="BK371" s="453" t="str">
        <f>G370</f>
        <v/>
      </c>
    </row>
    <row r="372" spans="1:63" ht="15" customHeight="1">
      <c r="A372" s="1303"/>
      <c r="B372" s="1243"/>
      <c r="C372" s="1244"/>
      <c r="D372" s="1244"/>
      <c r="E372" s="1244"/>
      <c r="F372" s="1245"/>
      <c r="G372" s="1260"/>
      <c r="H372" s="1260"/>
      <c r="I372" s="1260"/>
      <c r="J372" s="1423"/>
      <c r="K372" s="1260"/>
      <c r="L372" s="1284"/>
      <c r="M372" s="1380"/>
      <c r="N372" s="1401"/>
      <c r="O372" s="1381" t="s">
        <v>2025</v>
      </c>
      <c r="P372" s="1383" t="str">
        <f>IFERROR(VLOOKUP('別紙様式2-2（４・５月分）'!AQ281,【参考】数式用!$AR$5:$AT$22,3,FALSE),"")</f>
        <v/>
      </c>
      <c r="Q372" s="1385" t="s">
        <v>2036</v>
      </c>
      <c r="R372" s="1387" t="str">
        <f>IFERROR(VLOOKUP(K370,【参考】数式用!$A$5:$AB$37,MATCH(P372,【参考】数式用!$B$4:$AB$4,0)+1,0),"")</f>
        <v/>
      </c>
      <c r="S372" s="1389" t="s">
        <v>161</v>
      </c>
      <c r="T372" s="1391"/>
      <c r="U372" s="1393" t="str">
        <f>IFERROR(VLOOKUP(K370,【参考】数式用!$A$5:$AB$37,MATCH(T372,【参考】数式用!$B$4:$AB$4,0)+1,0),"")</f>
        <v/>
      </c>
      <c r="V372" s="1395" t="s">
        <v>15</v>
      </c>
      <c r="W372" s="1397">
        <v>7</v>
      </c>
      <c r="X372" s="1371" t="s">
        <v>10</v>
      </c>
      <c r="Y372" s="1397">
        <v>4</v>
      </c>
      <c r="Z372" s="1371" t="s">
        <v>38</v>
      </c>
      <c r="AA372" s="1397">
        <v>8</v>
      </c>
      <c r="AB372" s="1371" t="s">
        <v>10</v>
      </c>
      <c r="AC372" s="1397">
        <v>3</v>
      </c>
      <c r="AD372" s="1371" t="s">
        <v>13</v>
      </c>
      <c r="AE372" s="1371" t="s">
        <v>20</v>
      </c>
      <c r="AF372" s="1371">
        <f>IF(W372&gt;=1,(AA372*12+AC372)-(W372*12+Y372)+1,"")</f>
        <v>12</v>
      </c>
      <c r="AG372" s="1367" t="s">
        <v>33</v>
      </c>
      <c r="AH372" s="1373" t="str">
        <f t="shared" ref="AH372" si="982">IFERROR(ROUNDDOWN(ROUND(L370*U372,0),0)*AF372,"")</f>
        <v/>
      </c>
      <c r="AI372" s="1375" t="str">
        <f t="shared" ref="AI372" si="983">IFERROR(ROUNDDOWN(ROUND((L370*(U372-AW370)),0),0)*AF372,"")</f>
        <v/>
      </c>
      <c r="AJ372" s="1377">
        <f>IFERROR(IF(OR(M370="",M371="",M373=""),0,ROUNDDOWN(ROUNDDOWN(ROUND(L370*VLOOKUP(K370,【参考】数式用!$A$5:$AB$37,MATCH("新加算Ⅳ",【参考】数式用!$B$4:$AB$4,0)+1,0),0),0)*AF372*0.5,0)),"")</f>
        <v>0</v>
      </c>
      <c r="AK372" s="1347" t="str">
        <f t="shared" ref="AK372" si="984">IF(T372&lt;&gt;"","新規に適用","")</f>
        <v/>
      </c>
      <c r="AL372" s="1351">
        <f>IFERROR(IF(OR(M373="ベア加算",M373=""),0, IF(OR(T370="新加算Ⅰ",T370="新加算Ⅱ",T370="新加算Ⅲ",T370="新加算Ⅳ"),0,ROUNDDOWN(ROUND(L370*VLOOKUP(K370,【参考】数式用!$A$5:$I$37,MATCH("ベア加算",【参考】数式用!$B$4:$I$4,0)+1,0),0),0)*AF372)),"")</f>
        <v>0</v>
      </c>
      <c r="AM372" s="1321" t="str">
        <f>IF(AND(T372&lt;&gt;"",AM370=""),"新規に適用",IF(AND(T372&lt;&gt;"",AM370&lt;&gt;""),"継続で適用",""))</f>
        <v/>
      </c>
      <c r="AN372" s="1321" t="str">
        <f>IF(AND(T372&lt;&gt;"",AN370=""),"新規に適用",IF(AND(T372&lt;&gt;"",AN370&lt;&gt;""),"継続で適用",""))</f>
        <v/>
      </c>
      <c r="AO372" s="1369"/>
      <c r="AP372" s="1321" t="str">
        <f>IF(AND(T372&lt;&gt;"",AP370=""),"新規に適用",IF(AND(T372&lt;&gt;"",AP370&lt;&gt;""),"継続で適用",""))</f>
        <v/>
      </c>
      <c r="AQ372" s="1325" t="str">
        <f t="shared" si="951"/>
        <v/>
      </c>
      <c r="AR372" s="1321" t="str">
        <f>IF(AND(T372&lt;&gt;"",AR370=""),"新規に適用",IF(AND(T372&lt;&gt;"",AR370&lt;&gt;""),"継続で適用",""))</f>
        <v/>
      </c>
      <c r="AS372" s="1310"/>
      <c r="AT372" s="557"/>
      <c r="AU372" s="1311" t="str">
        <f>IF(K370&lt;&gt;"","V列に色付け","")</f>
        <v/>
      </c>
      <c r="AV372" s="1312"/>
      <c r="AW372" s="1313"/>
      <c r="AX372" s="87"/>
      <c r="AY372" s="87"/>
      <c r="AZ372" s="87"/>
      <c r="BA372" s="87"/>
      <c r="BB372" s="87"/>
      <c r="BC372" s="87"/>
      <c r="BD372" s="87"/>
      <c r="BE372" s="87"/>
      <c r="BF372" s="87"/>
      <c r="BG372" s="87"/>
      <c r="BH372" s="87"/>
      <c r="BI372" s="87"/>
      <c r="BJ372" s="87"/>
      <c r="BK372" s="453" t="str">
        <f>G370</f>
        <v/>
      </c>
    </row>
    <row r="373" spans="1:63" ht="30" customHeight="1" thickBot="1">
      <c r="A373" s="1276"/>
      <c r="B373" s="1419"/>
      <c r="C373" s="1420"/>
      <c r="D373" s="1420"/>
      <c r="E373" s="1420"/>
      <c r="F373" s="1421"/>
      <c r="G373" s="1261"/>
      <c r="H373" s="1261"/>
      <c r="I373" s="1261"/>
      <c r="J373" s="1424"/>
      <c r="K373" s="1261"/>
      <c r="L373" s="1285"/>
      <c r="M373" s="556" t="str">
        <f>IF('別紙様式2-2（４・５月分）'!P283="","",'別紙様式2-2（４・５月分）'!P283)</f>
        <v/>
      </c>
      <c r="N373" s="1402"/>
      <c r="O373" s="1382"/>
      <c r="P373" s="1384"/>
      <c r="Q373" s="1386"/>
      <c r="R373" s="1388"/>
      <c r="S373" s="1390"/>
      <c r="T373" s="1392"/>
      <c r="U373" s="1394"/>
      <c r="V373" s="1396"/>
      <c r="W373" s="1398"/>
      <c r="X373" s="1372"/>
      <c r="Y373" s="1398"/>
      <c r="Z373" s="1372"/>
      <c r="AA373" s="1398"/>
      <c r="AB373" s="1372"/>
      <c r="AC373" s="1398"/>
      <c r="AD373" s="1372"/>
      <c r="AE373" s="1372"/>
      <c r="AF373" s="1372"/>
      <c r="AG373" s="1368"/>
      <c r="AH373" s="1374"/>
      <c r="AI373" s="1376"/>
      <c r="AJ373" s="1378"/>
      <c r="AK373" s="1348"/>
      <c r="AL373" s="1352"/>
      <c r="AM373" s="1322"/>
      <c r="AN373" s="1322"/>
      <c r="AO373" s="1370"/>
      <c r="AP373" s="1322"/>
      <c r="AQ373" s="1326"/>
      <c r="AR373" s="1322"/>
      <c r="AS373" s="491" t="str">
        <f t="shared" ref="AS373" si="985">IF(AU370="","",IF(OR(T370="",AND(M373="ベア加算なし",OR(T370="新加算Ⅰ",T370="新加算Ⅱ",T370="新加算Ⅲ",T370="新加算Ⅳ"),AM370=""),AND(OR(T370="新加算Ⅰ",T370="新加算Ⅱ",T370="新加算Ⅲ",T370="新加算Ⅳ",T370="新加算Ⅴ（１）",T370="新加算Ⅴ（２）",T370="新加算Ⅴ（３）",T370="新加算Ⅴ（４）",T370="新加算Ⅴ（５）",T370="新加算Ⅴ（６）",T370="新加算Ⅴ（８）",T370="新加算Ⅴ（11）"),AN370=""),AND(OR(T370="新加算Ⅴ（７）",T370="新加算Ⅴ（９）",T370="新加算Ⅴ（10）",T370="新加算Ⅴ（12）",T370="新加算Ⅴ（13）",T370="新加算Ⅴ（14）"),AO370=""),AND(OR(T370="新加算Ⅰ",T370="新加算Ⅱ",T370="新加算Ⅲ",T370="新加算Ⅴ（１）",T370="新加算Ⅴ（３）",T370="新加算Ⅴ（８）"),AP370=""),AND(OR(T370="新加算Ⅰ",T370="新加算Ⅱ",T370="新加算Ⅴ（１）",T370="新加算Ⅴ（２）",T370="新加算Ⅴ（３）",T370="新加算Ⅴ（４）",T370="新加算Ⅴ（５）",T370="新加算Ⅴ（６）",T370="新加算Ⅴ（７）",T370="新加算Ⅴ（９）",T370="新加算Ⅴ（10）",T370="新加算Ⅴ（12）"),AQ370=""),AND(OR(T370="新加算Ⅰ",T370="新加算Ⅴ（１）",T370="新加算Ⅴ（２）",T370="新加算Ⅴ（５）",T370="新加算Ⅴ（７）",T370="新加算Ⅴ（10）"),AR370="")),"！記入が必要な欄（ピンク色のセル）に空欄があります。空欄を埋めてください。",""))</f>
        <v/>
      </c>
      <c r="AT373" s="557"/>
      <c r="AU373" s="1311"/>
      <c r="AV373" s="558" t="str">
        <f>IF('別紙様式2-2（４・５月分）'!N283="","",'別紙様式2-2（４・５月分）'!N283)</f>
        <v/>
      </c>
      <c r="AW373" s="1313"/>
      <c r="AX373" s="87"/>
      <c r="AY373" s="87"/>
      <c r="AZ373" s="87"/>
      <c r="BA373" s="87"/>
      <c r="BB373" s="87"/>
      <c r="BC373" s="87"/>
      <c r="BD373" s="87"/>
      <c r="BE373" s="87"/>
      <c r="BF373" s="87"/>
      <c r="BG373" s="87"/>
      <c r="BH373" s="87"/>
      <c r="BI373" s="87"/>
      <c r="BJ373" s="87"/>
      <c r="BK373" s="453" t="str">
        <f>G370</f>
        <v/>
      </c>
    </row>
    <row r="374" spans="1:63" ht="30" customHeight="1">
      <c r="A374" s="1274">
        <v>91</v>
      </c>
      <c r="B374" s="1243" t="str">
        <f>IF(基本情報入力シート!C144="","",基本情報入力シート!C144)</f>
        <v/>
      </c>
      <c r="C374" s="1244"/>
      <c r="D374" s="1244"/>
      <c r="E374" s="1244"/>
      <c r="F374" s="1245"/>
      <c r="G374" s="1260" t="str">
        <f>IF(基本情報入力シート!M144="","",基本情報入力シート!M144)</f>
        <v/>
      </c>
      <c r="H374" s="1260" t="str">
        <f>IF(基本情報入力シート!R144="","",基本情報入力シート!R144)</f>
        <v/>
      </c>
      <c r="I374" s="1260" t="str">
        <f>IF(基本情報入力シート!W144="","",基本情報入力シート!W144)</f>
        <v/>
      </c>
      <c r="J374" s="1423" t="str">
        <f>IF(基本情報入力シート!X144="","",基本情報入力シート!X144)</f>
        <v/>
      </c>
      <c r="K374" s="1260" t="str">
        <f>IF(基本情報入力シート!Y144="","",基本情報入力シート!Y144)</f>
        <v/>
      </c>
      <c r="L374" s="1284" t="str">
        <f>IF(基本情報入力シート!AB144="","",基本情報入力シート!AB144)</f>
        <v/>
      </c>
      <c r="M374" s="553" t="str">
        <f>IF('別紙様式2-2（４・５月分）'!P284="","",'別紙様式2-2（４・５月分）'!P284)</f>
        <v/>
      </c>
      <c r="N374" s="1399" t="str">
        <f>IF(SUM('別紙様式2-2（４・５月分）'!Q284:Q286)=0,"",SUM('別紙様式2-2（４・５月分）'!Q284:Q286))</f>
        <v/>
      </c>
      <c r="O374" s="1403" t="str">
        <f>IFERROR(VLOOKUP('別紙様式2-2（４・５月分）'!AQ284,【参考】数式用!$AR$5:$AS$22,2,FALSE),"")</f>
        <v/>
      </c>
      <c r="P374" s="1404"/>
      <c r="Q374" s="1405"/>
      <c r="R374" s="1409" t="str">
        <f>IFERROR(VLOOKUP(K374,【参考】数式用!$A$5:$AB$37,MATCH(O374,【参考】数式用!$B$4:$AB$4,0)+1,0),"")</f>
        <v/>
      </c>
      <c r="S374" s="1411" t="s">
        <v>2021</v>
      </c>
      <c r="T374" s="1413"/>
      <c r="U374" s="1415" t="str">
        <f>IFERROR(VLOOKUP(K374,【参考】数式用!$A$5:$AB$37,MATCH(T374,【参考】数式用!$B$4:$AB$4,0)+1,0),"")</f>
        <v/>
      </c>
      <c r="V374" s="1417" t="s">
        <v>15</v>
      </c>
      <c r="W374" s="1355">
        <v>6</v>
      </c>
      <c r="X374" s="1357" t="s">
        <v>10</v>
      </c>
      <c r="Y374" s="1355">
        <v>6</v>
      </c>
      <c r="Z374" s="1357" t="s">
        <v>38</v>
      </c>
      <c r="AA374" s="1355">
        <v>7</v>
      </c>
      <c r="AB374" s="1357" t="s">
        <v>10</v>
      </c>
      <c r="AC374" s="1355">
        <v>3</v>
      </c>
      <c r="AD374" s="1357" t="s">
        <v>13</v>
      </c>
      <c r="AE374" s="1357" t="s">
        <v>20</v>
      </c>
      <c r="AF374" s="1357">
        <f>IF(W374&gt;=1,(AA374*12+AC374)-(W374*12+Y374)+1,"")</f>
        <v>10</v>
      </c>
      <c r="AG374" s="1359" t="s">
        <v>33</v>
      </c>
      <c r="AH374" s="1361" t="str">
        <f t="shared" ref="AH374" si="986">IFERROR(ROUNDDOWN(ROUND(L374*U374,0),0)*AF374,"")</f>
        <v/>
      </c>
      <c r="AI374" s="1363" t="str">
        <f t="shared" ref="AI374" si="987">IFERROR(ROUNDDOWN(ROUND((L374*(U374-AW374)),0),0)*AF374,"")</f>
        <v/>
      </c>
      <c r="AJ374" s="1365">
        <f>IFERROR(IF(OR(M374="",M375="",M377=""),0,ROUNDDOWN(ROUNDDOWN(ROUND(L374*VLOOKUP(K374,【参考】数式用!$A$5:$AB$37,MATCH("新加算Ⅳ",【参考】数式用!$B$4:$AB$4,0)+1,0),0),0)*AF374*0.5,0)),"")</f>
        <v>0</v>
      </c>
      <c r="AK374" s="1349"/>
      <c r="AL374" s="1353">
        <f>IFERROR(IF(OR(M377="ベア加算",M377=""),0, IF(OR(T374="新加算Ⅰ",T374="新加算Ⅱ",T374="新加算Ⅲ",T374="新加算Ⅳ"),ROUNDDOWN(ROUND(L374*VLOOKUP(K374,【参考】数式用!$A$5:$I$37,MATCH("ベア加算",【参考】数式用!$B$4:$I$4,0)+1,0),0),0)*AF374,0)),"")</f>
        <v>0</v>
      </c>
      <c r="AM374" s="1339"/>
      <c r="AN374" s="1345"/>
      <c r="AO374" s="1341"/>
      <c r="AP374" s="1341"/>
      <c r="AQ374" s="1343"/>
      <c r="AR374" s="1323"/>
      <c r="AS374" s="466" t="str">
        <f t="shared" ref="AS374" si="988">IF(AU374="","",IF(U374&lt;N374,"！加算の要件上は問題ありませんが、令和６年４・５月と比較して令和６年６月に加算率が下がる計画になっています。",""))</f>
        <v/>
      </c>
      <c r="AT374" s="557"/>
      <c r="AU374" s="1311" t="str">
        <f>IF(K374&lt;&gt;"","V列に色付け","")</f>
        <v/>
      </c>
      <c r="AV374" s="558" t="str">
        <f>IF('別紙様式2-2（４・５月分）'!N284="","",'別紙様式2-2（４・５月分）'!N284)</f>
        <v/>
      </c>
      <c r="AW374" s="1313" t="str">
        <f>IF(SUM('別紙様式2-2（４・５月分）'!O284:O286)=0,"",SUM('別紙様式2-2（４・５月分）'!O284:O286))</f>
        <v/>
      </c>
      <c r="AX374" s="1314" t="str">
        <f>IFERROR(VLOOKUP(K374,【参考】数式用!$AH$2:$AI$34,2,FALSE),"")</f>
        <v/>
      </c>
      <c r="AY374" s="1230" t="s">
        <v>1959</v>
      </c>
      <c r="AZ374" s="1230" t="s">
        <v>1960</v>
      </c>
      <c r="BA374" s="1230" t="s">
        <v>1961</v>
      </c>
      <c r="BB374" s="1230" t="s">
        <v>1962</v>
      </c>
      <c r="BC374" s="1230" t="str">
        <f>IF(AND(O374&lt;&gt;"新加算Ⅰ",O374&lt;&gt;"新加算Ⅱ",O374&lt;&gt;"新加算Ⅲ",O374&lt;&gt;"新加算Ⅳ"),O374,IF(P376&lt;&gt;"",P376,""))</f>
        <v/>
      </c>
      <c r="BD374" s="1230"/>
      <c r="BE374" s="1230" t="str">
        <f t="shared" ref="BE374" si="989">IF(AL374&lt;&gt;0,IF(AM374="○","入力済","未入力"),"")</f>
        <v/>
      </c>
      <c r="BF374" s="1230" t="str">
        <f>IF(OR(T374="新加算Ⅰ",T374="新加算Ⅱ",T374="新加算Ⅲ",T374="新加算Ⅳ",T374="新加算Ⅴ（１）",T374="新加算Ⅴ（２）",T374="新加算Ⅴ（３）",T374="新加算ⅠⅤ（４）",T374="新加算Ⅴ（５）",T374="新加算Ⅴ（６）",T374="新加算Ⅴ（８）",T374="新加算Ⅴ（11）"),IF(OR(AN374="○",AN374="令和６年度中に満たす"),"入力済","未入力"),"")</f>
        <v/>
      </c>
      <c r="BG374" s="1230" t="str">
        <f>IF(OR(T374="新加算Ⅴ（７）",T374="新加算Ⅴ（９）",T374="新加算Ⅴ（10）",T374="新加算Ⅴ（12）",T374="新加算Ⅴ（13）",T374="新加算Ⅴ（14）"),IF(OR(AO374="○",AO374="令和６年度中に満たす"),"入力済","未入力"),"")</f>
        <v/>
      </c>
      <c r="BH374" s="1331" t="str">
        <f t="shared" ref="BH374" si="990">IF(OR(T374="新加算Ⅰ",T374="新加算Ⅱ",T374="新加算Ⅲ",T374="新加算Ⅴ（１）",T374="新加算Ⅴ（３）",T374="新加算Ⅴ（８）"),IF(OR(AP374="○",AP374="令和６年度中に満たす"),"入力済","未入力"),"")</f>
        <v/>
      </c>
      <c r="BI374" s="1333" t="str">
        <f t="shared" ref="BI374" si="991">IF(OR(T374="新加算Ⅰ",T374="新加算Ⅱ",T374="新加算Ⅴ（１）",T374="新加算Ⅴ（２）",T374="新加算Ⅴ（３）",T374="新加算Ⅴ（４）",T374="新加算Ⅴ（５）",T374="新加算Ⅴ（６）",T374="新加算Ⅴ（７）",T374="新加算Ⅴ（９）",T374="新加算Ⅴ（10）",T374="新加算Ⅴ（12）"),1,"")</f>
        <v/>
      </c>
      <c r="BJ374" s="1311" t="str">
        <f>IF(OR(T374="新加算Ⅰ",T374="新加算Ⅴ（１）",T374="新加算Ⅴ（２）",T374="新加算Ⅴ（５）",T374="新加算Ⅴ（７）",T374="新加算Ⅴ（10）"),IF(AR374="","未入力","入力済"),"")</f>
        <v/>
      </c>
      <c r="BK374" s="453" t="str">
        <f>G374</f>
        <v/>
      </c>
    </row>
    <row r="375" spans="1:63" ht="15" customHeight="1">
      <c r="A375" s="1275"/>
      <c r="B375" s="1243"/>
      <c r="C375" s="1244"/>
      <c r="D375" s="1244"/>
      <c r="E375" s="1244"/>
      <c r="F375" s="1245"/>
      <c r="G375" s="1260"/>
      <c r="H375" s="1260"/>
      <c r="I375" s="1260"/>
      <c r="J375" s="1423"/>
      <c r="K375" s="1260"/>
      <c r="L375" s="1284"/>
      <c r="M375" s="1379" t="str">
        <f>IF('別紙様式2-2（４・５月分）'!P285="","",'別紙様式2-2（４・５月分）'!P285)</f>
        <v/>
      </c>
      <c r="N375" s="1400"/>
      <c r="O375" s="1406"/>
      <c r="P375" s="1407"/>
      <c r="Q375" s="1408"/>
      <c r="R375" s="1410"/>
      <c r="S375" s="1412"/>
      <c r="T375" s="1414"/>
      <c r="U375" s="1416"/>
      <c r="V375" s="1418"/>
      <c r="W375" s="1356"/>
      <c r="X375" s="1358"/>
      <c r="Y375" s="1356"/>
      <c r="Z375" s="1358"/>
      <c r="AA375" s="1356"/>
      <c r="AB375" s="1358"/>
      <c r="AC375" s="1356"/>
      <c r="AD375" s="1358"/>
      <c r="AE375" s="1358"/>
      <c r="AF375" s="1358"/>
      <c r="AG375" s="1360"/>
      <c r="AH375" s="1362"/>
      <c r="AI375" s="1364"/>
      <c r="AJ375" s="1366"/>
      <c r="AK375" s="1350"/>
      <c r="AL375" s="1354"/>
      <c r="AM375" s="1340"/>
      <c r="AN375" s="1346"/>
      <c r="AO375" s="1342"/>
      <c r="AP375" s="1342"/>
      <c r="AQ375" s="1344"/>
      <c r="AR375" s="1324"/>
      <c r="AS375" s="1310" t="str">
        <f t="shared" ref="AS375" si="992">IF(AU374="","",IF(AF374&gt;10,"！令和６年度の新加算の「算定対象月」が10か月を超えています。標準的な「算定対象月」は令和６年６月から令和７年３月です。",IF(OR(AA374&lt;&gt;7,AC374&lt;&gt;3),"！算定期間の終わりが令和７年３月になっていません。区分変更を行う場合は、別紙様式2-4に記入してください。","")))</f>
        <v/>
      </c>
      <c r="AT375" s="557"/>
      <c r="AU375" s="1311"/>
      <c r="AV375" s="1312" t="str">
        <f>IF('別紙様式2-2（４・５月分）'!N285="","",'別紙様式2-2（４・５月分）'!N285)</f>
        <v/>
      </c>
      <c r="AW375" s="1313"/>
      <c r="AX375" s="1314"/>
      <c r="AY375" s="1230"/>
      <c r="AZ375" s="1230"/>
      <c r="BA375" s="1230"/>
      <c r="BB375" s="1230"/>
      <c r="BC375" s="1230"/>
      <c r="BD375" s="1230"/>
      <c r="BE375" s="1230"/>
      <c r="BF375" s="1230"/>
      <c r="BG375" s="1230"/>
      <c r="BH375" s="1332"/>
      <c r="BI375" s="1334"/>
      <c r="BJ375" s="1311"/>
      <c r="BK375" s="453" t="str">
        <f>G374</f>
        <v/>
      </c>
    </row>
    <row r="376" spans="1:63" ht="15" customHeight="1">
      <c r="A376" s="1303"/>
      <c r="B376" s="1243"/>
      <c r="C376" s="1244"/>
      <c r="D376" s="1244"/>
      <c r="E376" s="1244"/>
      <c r="F376" s="1245"/>
      <c r="G376" s="1260"/>
      <c r="H376" s="1260"/>
      <c r="I376" s="1260"/>
      <c r="J376" s="1423"/>
      <c r="K376" s="1260"/>
      <c r="L376" s="1284"/>
      <c r="M376" s="1380"/>
      <c r="N376" s="1401"/>
      <c r="O376" s="1381" t="s">
        <v>2025</v>
      </c>
      <c r="P376" s="1383" t="str">
        <f>IFERROR(VLOOKUP('別紙様式2-2（４・５月分）'!AQ284,【参考】数式用!$AR$5:$AT$22,3,FALSE),"")</f>
        <v/>
      </c>
      <c r="Q376" s="1385" t="s">
        <v>2036</v>
      </c>
      <c r="R376" s="1387" t="str">
        <f>IFERROR(VLOOKUP(K374,【参考】数式用!$A$5:$AB$37,MATCH(P376,【参考】数式用!$B$4:$AB$4,0)+1,0),"")</f>
        <v/>
      </c>
      <c r="S376" s="1389" t="s">
        <v>161</v>
      </c>
      <c r="T376" s="1391"/>
      <c r="U376" s="1393" t="str">
        <f>IFERROR(VLOOKUP(K374,【参考】数式用!$A$5:$AB$37,MATCH(T376,【参考】数式用!$B$4:$AB$4,0)+1,0),"")</f>
        <v/>
      </c>
      <c r="V376" s="1395" t="s">
        <v>15</v>
      </c>
      <c r="W376" s="1397">
        <v>7</v>
      </c>
      <c r="X376" s="1371" t="s">
        <v>10</v>
      </c>
      <c r="Y376" s="1397">
        <v>4</v>
      </c>
      <c r="Z376" s="1371" t="s">
        <v>38</v>
      </c>
      <c r="AA376" s="1397">
        <v>8</v>
      </c>
      <c r="AB376" s="1371" t="s">
        <v>10</v>
      </c>
      <c r="AC376" s="1397">
        <v>3</v>
      </c>
      <c r="AD376" s="1371" t="s">
        <v>13</v>
      </c>
      <c r="AE376" s="1371" t="s">
        <v>20</v>
      </c>
      <c r="AF376" s="1371">
        <f>IF(W376&gt;=1,(AA376*12+AC376)-(W376*12+Y376)+1,"")</f>
        <v>12</v>
      </c>
      <c r="AG376" s="1367" t="s">
        <v>33</v>
      </c>
      <c r="AH376" s="1373" t="str">
        <f t="shared" ref="AH376" si="993">IFERROR(ROUNDDOWN(ROUND(L374*U376,0),0)*AF376,"")</f>
        <v/>
      </c>
      <c r="AI376" s="1375" t="str">
        <f t="shared" ref="AI376" si="994">IFERROR(ROUNDDOWN(ROUND((L374*(U376-AW374)),0),0)*AF376,"")</f>
        <v/>
      </c>
      <c r="AJ376" s="1377">
        <f>IFERROR(IF(OR(M374="",M375="",M377=""),0,ROUNDDOWN(ROUNDDOWN(ROUND(L374*VLOOKUP(K374,【参考】数式用!$A$5:$AB$37,MATCH("新加算Ⅳ",【参考】数式用!$B$4:$AB$4,0)+1,0),0),0)*AF376*0.5,0)),"")</f>
        <v>0</v>
      </c>
      <c r="AK376" s="1347" t="str">
        <f t="shared" ref="AK376" si="995">IF(T376&lt;&gt;"","新規に適用","")</f>
        <v/>
      </c>
      <c r="AL376" s="1351">
        <f>IFERROR(IF(OR(M377="ベア加算",M377=""),0, IF(OR(T374="新加算Ⅰ",T374="新加算Ⅱ",T374="新加算Ⅲ",T374="新加算Ⅳ"),0,ROUNDDOWN(ROUND(L374*VLOOKUP(K374,【参考】数式用!$A$5:$I$37,MATCH("ベア加算",【参考】数式用!$B$4:$I$4,0)+1,0),0),0)*AF376)),"")</f>
        <v>0</v>
      </c>
      <c r="AM376" s="1321" t="str">
        <f>IF(AND(T376&lt;&gt;"",AM374=""),"新規に適用",IF(AND(T376&lt;&gt;"",AM374&lt;&gt;""),"継続で適用",""))</f>
        <v/>
      </c>
      <c r="AN376" s="1321" t="str">
        <f>IF(AND(T376&lt;&gt;"",AN374=""),"新規に適用",IF(AND(T376&lt;&gt;"",AN374&lt;&gt;""),"継続で適用",""))</f>
        <v/>
      </c>
      <c r="AO376" s="1369"/>
      <c r="AP376" s="1321" t="str">
        <f>IF(AND(T376&lt;&gt;"",AP374=""),"新規に適用",IF(AND(T376&lt;&gt;"",AP374&lt;&gt;""),"継続で適用",""))</f>
        <v/>
      </c>
      <c r="AQ376" s="1325" t="str">
        <f t="shared" si="951"/>
        <v/>
      </c>
      <c r="AR376" s="1321" t="str">
        <f>IF(AND(T376&lt;&gt;"",AR374=""),"新規に適用",IF(AND(T376&lt;&gt;"",AR374&lt;&gt;""),"継続で適用",""))</f>
        <v/>
      </c>
      <c r="AS376" s="1310"/>
      <c r="AT376" s="557"/>
      <c r="AU376" s="1311" t="str">
        <f>IF(K374&lt;&gt;"","V列に色付け","")</f>
        <v/>
      </c>
      <c r="AV376" s="1312"/>
      <c r="AW376" s="1313"/>
      <c r="AX376" s="87"/>
      <c r="AY376" s="87"/>
      <c r="AZ376" s="87"/>
      <c r="BA376" s="87"/>
      <c r="BB376" s="87"/>
      <c r="BC376" s="87"/>
      <c r="BD376" s="87"/>
      <c r="BE376" s="87"/>
      <c r="BF376" s="87"/>
      <c r="BG376" s="87"/>
      <c r="BH376" s="87"/>
      <c r="BI376" s="87"/>
      <c r="BJ376" s="87"/>
      <c r="BK376" s="453" t="str">
        <f>G374</f>
        <v/>
      </c>
    </row>
    <row r="377" spans="1:63" ht="30" customHeight="1" thickBot="1">
      <c r="A377" s="1276"/>
      <c r="B377" s="1419"/>
      <c r="C377" s="1420"/>
      <c r="D377" s="1420"/>
      <c r="E377" s="1420"/>
      <c r="F377" s="1421"/>
      <c r="G377" s="1261"/>
      <c r="H377" s="1261"/>
      <c r="I377" s="1261"/>
      <c r="J377" s="1424"/>
      <c r="K377" s="1261"/>
      <c r="L377" s="1285"/>
      <c r="M377" s="556" t="str">
        <f>IF('別紙様式2-2（４・５月分）'!P286="","",'別紙様式2-2（４・５月分）'!P286)</f>
        <v/>
      </c>
      <c r="N377" s="1402"/>
      <c r="O377" s="1382"/>
      <c r="P377" s="1384"/>
      <c r="Q377" s="1386"/>
      <c r="R377" s="1388"/>
      <c r="S377" s="1390"/>
      <c r="T377" s="1392"/>
      <c r="U377" s="1394"/>
      <c r="V377" s="1396"/>
      <c r="W377" s="1398"/>
      <c r="X377" s="1372"/>
      <c r="Y377" s="1398"/>
      <c r="Z377" s="1372"/>
      <c r="AA377" s="1398"/>
      <c r="AB377" s="1372"/>
      <c r="AC377" s="1398"/>
      <c r="AD377" s="1372"/>
      <c r="AE377" s="1372"/>
      <c r="AF377" s="1372"/>
      <c r="AG377" s="1368"/>
      <c r="AH377" s="1374"/>
      <c r="AI377" s="1376"/>
      <c r="AJ377" s="1378"/>
      <c r="AK377" s="1348"/>
      <c r="AL377" s="1352"/>
      <c r="AM377" s="1322"/>
      <c r="AN377" s="1322"/>
      <c r="AO377" s="1370"/>
      <c r="AP377" s="1322"/>
      <c r="AQ377" s="1326"/>
      <c r="AR377" s="1322"/>
      <c r="AS377" s="491" t="str">
        <f t="shared" ref="AS377" si="996">IF(AU374="","",IF(OR(T374="",AND(M377="ベア加算なし",OR(T374="新加算Ⅰ",T374="新加算Ⅱ",T374="新加算Ⅲ",T374="新加算Ⅳ"),AM374=""),AND(OR(T374="新加算Ⅰ",T374="新加算Ⅱ",T374="新加算Ⅲ",T374="新加算Ⅳ",T374="新加算Ⅴ（１）",T374="新加算Ⅴ（２）",T374="新加算Ⅴ（３）",T374="新加算Ⅴ（４）",T374="新加算Ⅴ（５）",T374="新加算Ⅴ（６）",T374="新加算Ⅴ（８）",T374="新加算Ⅴ（11）"),AN374=""),AND(OR(T374="新加算Ⅴ（７）",T374="新加算Ⅴ（９）",T374="新加算Ⅴ（10）",T374="新加算Ⅴ（12）",T374="新加算Ⅴ（13）",T374="新加算Ⅴ（14）"),AO374=""),AND(OR(T374="新加算Ⅰ",T374="新加算Ⅱ",T374="新加算Ⅲ",T374="新加算Ⅴ（１）",T374="新加算Ⅴ（３）",T374="新加算Ⅴ（８）"),AP374=""),AND(OR(T374="新加算Ⅰ",T374="新加算Ⅱ",T374="新加算Ⅴ（１）",T374="新加算Ⅴ（２）",T374="新加算Ⅴ（３）",T374="新加算Ⅴ（４）",T374="新加算Ⅴ（５）",T374="新加算Ⅴ（６）",T374="新加算Ⅴ（７）",T374="新加算Ⅴ（９）",T374="新加算Ⅴ（10）",T374="新加算Ⅴ（12）"),AQ374=""),AND(OR(T374="新加算Ⅰ",T374="新加算Ⅴ（１）",T374="新加算Ⅴ（２）",T374="新加算Ⅴ（５）",T374="新加算Ⅴ（７）",T374="新加算Ⅴ（10）"),AR374="")),"！記入が必要な欄（ピンク色のセル）に空欄があります。空欄を埋めてください。",""))</f>
        <v/>
      </c>
      <c r="AT377" s="557"/>
      <c r="AU377" s="1311"/>
      <c r="AV377" s="558" t="str">
        <f>IF('別紙様式2-2（４・５月分）'!N286="","",'別紙様式2-2（４・５月分）'!N286)</f>
        <v/>
      </c>
      <c r="AW377" s="1313"/>
      <c r="AX377" s="87"/>
      <c r="AY377" s="87"/>
      <c r="AZ377" s="87"/>
      <c r="BA377" s="87"/>
      <c r="BB377" s="87"/>
      <c r="BC377" s="87"/>
      <c r="BD377" s="87"/>
      <c r="BE377" s="87"/>
      <c r="BF377" s="87"/>
      <c r="BG377" s="87"/>
      <c r="BH377" s="87"/>
      <c r="BI377" s="87"/>
      <c r="BJ377" s="87"/>
      <c r="BK377" s="453" t="str">
        <f>G374</f>
        <v/>
      </c>
    </row>
    <row r="378" spans="1:63" ht="30" customHeight="1">
      <c r="A378" s="1301">
        <v>92</v>
      </c>
      <c r="B378" s="1240" t="str">
        <f>IF(基本情報入力シート!C145="","",基本情報入力シート!C145)</f>
        <v/>
      </c>
      <c r="C378" s="1241"/>
      <c r="D378" s="1241"/>
      <c r="E378" s="1241"/>
      <c r="F378" s="1242"/>
      <c r="G378" s="1259" t="str">
        <f>IF(基本情報入力シート!M145="","",基本情報入力シート!M145)</f>
        <v/>
      </c>
      <c r="H378" s="1259" t="str">
        <f>IF(基本情報入力シート!R145="","",基本情報入力シート!R145)</f>
        <v/>
      </c>
      <c r="I378" s="1259" t="str">
        <f>IF(基本情報入力シート!W145="","",基本情報入力シート!W145)</f>
        <v/>
      </c>
      <c r="J378" s="1422" t="str">
        <f>IF(基本情報入力シート!X145="","",基本情報入力シート!X145)</f>
        <v/>
      </c>
      <c r="K378" s="1259" t="str">
        <f>IF(基本情報入力シート!Y145="","",基本情報入力シート!Y145)</f>
        <v/>
      </c>
      <c r="L378" s="1283" t="str">
        <f>IF(基本情報入力シート!AB145="","",基本情報入力シート!AB145)</f>
        <v/>
      </c>
      <c r="M378" s="553" t="str">
        <f>IF('別紙様式2-2（４・５月分）'!P287="","",'別紙様式2-2（４・５月分）'!P287)</f>
        <v/>
      </c>
      <c r="N378" s="1399" t="str">
        <f>IF(SUM('別紙様式2-2（４・５月分）'!Q287:Q289)=0,"",SUM('別紙様式2-2（４・５月分）'!Q287:Q289))</f>
        <v/>
      </c>
      <c r="O378" s="1403" t="str">
        <f>IFERROR(VLOOKUP('別紙様式2-2（４・５月分）'!AQ287,【参考】数式用!$AR$5:$AS$22,2,FALSE),"")</f>
        <v/>
      </c>
      <c r="P378" s="1404"/>
      <c r="Q378" s="1405"/>
      <c r="R378" s="1409" t="str">
        <f>IFERROR(VLOOKUP(K378,【参考】数式用!$A$5:$AB$37,MATCH(O378,【参考】数式用!$B$4:$AB$4,0)+1,0),"")</f>
        <v/>
      </c>
      <c r="S378" s="1411" t="s">
        <v>2021</v>
      </c>
      <c r="T378" s="1413"/>
      <c r="U378" s="1415" t="str">
        <f>IFERROR(VLOOKUP(K378,【参考】数式用!$A$5:$AB$37,MATCH(T378,【参考】数式用!$B$4:$AB$4,0)+1,0),"")</f>
        <v/>
      </c>
      <c r="V378" s="1417" t="s">
        <v>15</v>
      </c>
      <c r="W378" s="1355">
        <v>6</v>
      </c>
      <c r="X378" s="1357" t="s">
        <v>10</v>
      </c>
      <c r="Y378" s="1355">
        <v>6</v>
      </c>
      <c r="Z378" s="1357" t="s">
        <v>38</v>
      </c>
      <c r="AA378" s="1355">
        <v>7</v>
      </c>
      <c r="AB378" s="1357" t="s">
        <v>10</v>
      </c>
      <c r="AC378" s="1355">
        <v>3</v>
      </c>
      <c r="AD378" s="1357" t="s">
        <v>13</v>
      </c>
      <c r="AE378" s="1357" t="s">
        <v>20</v>
      </c>
      <c r="AF378" s="1357">
        <f>IF(W378&gt;=1,(AA378*12+AC378)-(W378*12+Y378)+1,"")</f>
        <v>10</v>
      </c>
      <c r="AG378" s="1359" t="s">
        <v>33</v>
      </c>
      <c r="AH378" s="1361" t="str">
        <f t="shared" ref="AH378" si="997">IFERROR(ROUNDDOWN(ROUND(L378*U378,0),0)*AF378,"")</f>
        <v/>
      </c>
      <c r="AI378" s="1363" t="str">
        <f t="shared" ref="AI378" si="998">IFERROR(ROUNDDOWN(ROUND((L378*(U378-AW378)),0),0)*AF378,"")</f>
        <v/>
      </c>
      <c r="AJ378" s="1365">
        <f>IFERROR(IF(OR(M378="",M379="",M381=""),0,ROUNDDOWN(ROUNDDOWN(ROUND(L378*VLOOKUP(K378,【参考】数式用!$A$5:$AB$37,MATCH("新加算Ⅳ",【参考】数式用!$B$4:$AB$4,0)+1,0),0),0)*AF378*0.5,0)),"")</f>
        <v>0</v>
      </c>
      <c r="AK378" s="1349"/>
      <c r="AL378" s="1353">
        <f>IFERROR(IF(OR(M381="ベア加算",M381=""),0, IF(OR(T378="新加算Ⅰ",T378="新加算Ⅱ",T378="新加算Ⅲ",T378="新加算Ⅳ"),ROUNDDOWN(ROUND(L378*VLOOKUP(K378,【参考】数式用!$A$5:$I$37,MATCH("ベア加算",【参考】数式用!$B$4:$I$4,0)+1,0),0),0)*AF378,0)),"")</f>
        <v>0</v>
      </c>
      <c r="AM378" s="1339"/>
      <c r="AN378" s="1345"/>
      <c r="AO378" s="1341"/>
      <c r="AP378" s="1341"/>
      <c r="AQ378" s="1343"/>
      <c r="AR378" s="1323"/>
      <c r="AS378" s="466" t="str">
        <f t="shared" ref="AS378" si="999">IF(AU378="","",IF(U378&lt;N378,"！加算の要件上は問題ありませんが、令和６年４・５月と比較して令和６年６月に加算率が下がる計画になっています。",""))</f>
        <v/>
      </c>
      <c r="AT378" s="557"/>
      <c r="AU378" s="1311" t="str">
        <f>IF(K378&lt;&gt;"","V列に色付け","")</f>
        <v/>
      </c>
      <c r="AV378" s="558" t="str">
        <f>IF('別紙様式2-2（４・５月分）'!N287="","",'別紙様式2-2（４・５月分）'!N287)</f>
        <v/>
      </c>
      <c r="AW378" s="1313" t="str">
        <f>IF(SUM('別紙様式2-2（４・５月分）'!O287:O289)=0,"",SUM('別紙様式2-2（４・５月分）'!O287:O289))</f>
        <v/>
      </c>
      <c r="AX378" s="1314" t="str">
        <f>IFERROR(VLOOKUP(K378,【参考】数式用!$AH$2:$AI$34,2,FALSE),"")</f>
        <v/>
      </c>
      <c r="AY378" s="1230" t="s">
        <v>1959</v>
      </c>
      <c r="AZ378" s="1230" t="s">
        <v>1960</v>
      </c>
      <c r="BA378" s="1230" t="s">
        <v>1961</v>
      </c>
      <c r="BB378" s="1230" t="s">
        <v>1962</v>
      </c>
      <c r="BC378" s="1230" t="str">
        <f>IF(AND(O378&lt;&gt;"新加算Ⅰ",O378&lt;&gt;"新加算Ⅱ",O378&lt;&gt;"新加算Ⅲ",O378&lt;&gt;"新加算Ⅳ"),O378,IF(P380&lt;&gt;"",P380,""))</f>
        <v/>
      </c>
      <c r="BD378" s="1230"/>
      <c r="BE378" s="1230" t="str">
        <f t="shared" ref="BE378" si="1000">IF(AL378&lt;&gt;0,IF(AM378="○","入力済","未入力"),"")</f>
        <v/>
      </c>
      <c r="BF378" s="1230" t="str">
        <f>IF(OR(T378="新加算Ⅰ",T378="新加算Ⅱ",T378="新加算Ⅲ",T378="新加算Ⅳ",T378="新加算Ⅴ（１）",T378="新加算Ⅴ（２）",T378="新加算Ⅴ（３）",T378="新加算ⅠⅤ（４）",T378="新加算Ⅴ（５）",T378="新加算Ⅴ（６）",T378="新加算Ⅴ（８）",T378="新加算Ⅴ（11）"),IF(OR(AN378="○",AN378="令和６年度中に満たす"),"入力済","未入力"),"")</f>
        <v/>
      </c>
      <c r="BG378" s="1230" t="str">
        <f>IF(OR(T378="新加算Ⅴ（７）",T378="新加算Ⅴ（９）",T378="新加算Ⅴ（10）",T378="新加算Ⅴ（12）",T378="新加算Ⅴ（13）",T378="新加算Ⅴ（14）"),IF(OR(AO378="○",AO378="令和６年度中に満たす"),"入力済","未入力"),"")</f>
        <v/>
      </c>
      <c r="BH378" s="1331" t="str">
        <f t="shared" ref="BH378" si="1001">IF(OR(T378="新加算Ⅰ",T378="新加算Ⅱ",T378="新加算Ⅲ",T378="新加算Ⅴ（１）",T378="新加算Ⅴ（３）",T378="新加算Ⅴ（８）"),IF(OR(AP378="○",AP378="令和６年度中に満たす"),"入力済","未入力"),"")</f>
        <v/>
      </c>
      <c r="BI378" s="1333" t="str">
        <f t="shared" ref="BI378" si="1002">IF(OR(T378="新加算Ⅰ",T378="新加算Ⅱ",T378="新加算Ⅴ（１）",T378="新加算Ⅴ（２）",T378="新加算Ⅴ（３）",T378="新加算Ⅴ（４）",T378="新加算Ⅴ（５）",T378="新加算Ⅴ（６）",T378="新加算Ⅴ（７）",T378="新加算Ⅴ（９）",T378="新加算Ⅴ（10）",T378="新加算Ⅴ（12）"),1,"")</f>
        <v/>
      </c>
      <c r="BJ378" s="1311" t="str">
        <f>IF(OR(T378="新加算Ⅰ",T378="新加算Ⅴ（１）",T378="新加算Ⅴ（２）",T378="新加算Ⅴ（５）",T378="新加算Ⅴ（７）",T378="新加算Ⅴ（10）"),IF(AR378="","未入力","入力済"),"")</f>
        <v/>
      </c>
      <c r="BK378" s="453" t="str">
        <f>G378</f>
        <v/>
      </c>
    </row>
    <row r="379" spans="1:63" ht="15" customHeight="1">
      <c r="A379" s="1275"/>
      <c r="B379" s="1243"/>
      <c r="C379" s="1244"/>
      <c r="D379" s="1244"/>
      <c r="E379" s="1244"/>
      <c r="F379" s="1245"/>
      <c r="G379" s="1260"/>
      <c r="H379" s="1260"/>
      <c r="I379" s="1260"/>
      <c r="J379" s="1423"/>
      <c r="K379" s="1260"/>
      <c r="L379" s="1284"/>
      <c r="M379" s="1379" t="str">
        <f>IF('別紙様式2-2（４・５月分）'!P288="","",'別紙様式2-2（４・５月分）'!P288)</f>
        <v/>
      </c>
      <c r="N379" s="1400"/>
      <c r="O379" s="1406"/>
      <c r="P379" s="1407"/>
      <c r="Q379" s="1408"/>
      <c r="R379" s="1410"/>
      <c r="S379" s="1412"/>
      <c r="T379" s="1414"/>
      <c r="U379" s="1416"/>
      <c r="V379" s="1418"/>
      <c r="W379" s="1356"/>
      <c r="X379" s="1358"/>
      <c r="Y379" s="1356"/>
      <c r="Z379" s="1358"/>
      <c r="AA379" s="1356"/>
      <c r="AB379" s="1358"/>
      <c r="AC379" s="1356"/>
      <c r="AD379" s="1358"/>
      <c r="AE379" s="1358"/>
      <c r="AF379" s="1358"/>
      <c r="AG379" s="1360"/>
      <c r="AH379" s="1362"/>
      <c r="AI379" s="1364"/>
      <c r="AJ379" s="1366"/>
      <c r="AK379" s="1350"/>
      <c r="AL379" s="1354"/>
      <c r="AM379" s="1340"/>
      <c r="AN379" s="1346"/>
      <c r="AO379" s="1342"/>
      <c r="AP379" s="1342"/>
      <c r="AQ379" s="1344"/>
      <c r="AR379" s="1324"/>
      <c r="AS379" s="1310" t="str">
        <f t="shared" ref="AS379" si="1003">IF(AU378="","",IF(AF378&gt;10,"！令和６年度の新加算の「算定対象月」が10か月を超えています。標準的な「算定対象月」は令和６年６月から令和７年３月です。",IF(OR(AA378&lt;&gt;7,AC378&lt;&gt;3),"！算定期間の終わりが令和７年３月になっていません。区分変更を行う場合は、別紙様式2-4に記入してください。","")))</f>
        <v/>
      </c>
      <c r="AT379" s="557"/>
      <c r="AU379" s="1311"/>
      <c r="AV379" s="1312" t="str">
        <f>IF('別紙様式2-2（４・５月分）'!N288="","",'別紙様式2-2（４・５月分）'!N288)</f>
        <v/>
      </c>
      <c r="AW379" s="1313"/>
      <c r="AX379" s="1314"/>
      <c r="AY379" s="1230"/>
      <c r="AZ379" s="1230"/>
      <c r="BA379" s="1230"/>
      <c r="BB379" s="1230"/>
      <c r="BC379" s="1230"/>
      <c r="BD379" s="1230"/>
      <c r="BE379" s="1230"/>
      <c r="BF379" s="1230"/>
      <c r="BG379" s="1230"/>
      <c r="BH379" s="1332"/>
      <c r="BI379" s="1334"/>
      <c r="BJ379" s="1311"/>
      <c r="BK379" s="453" t="str">
        <f>G378</f>
        <v/>
      </c>
    </row>
    <row r="380" spans="1:63" ht="15" customHeight="1">
      <c r="A380" s="1303"/>
      <c r="B380" s="1243"/>
      <c r="C380" s="1244"/>
      <c r="D380" s="1244"/>
      <c r="E380" s="1244"/>
      <c r="F380" s="1245"/>
      <c r="G380" s="1260"/>
      <c r="H380" s="1260"/>
      <c r="I380" s="1260"/>
      <c r="J380" s="1423"/>
      <c r="K380" s="1260"/>
      <c r="L380" s="1284"/>
      <c r="M380" s="1380"/>
      <c r="N380" s="1401"/>
      <c r="O380" s="1381" t="s">
        <v>2025</v>
      </c>
      <c r="P380" s="1383" t="str">
        <f>IFERROR(VLOOKUP('別紙様式2-2（４・５月分）'!AQ287,【参考】数式用!$AR$5:$AT$22,3,FALSE),"")</f>
        <v/>
      </c>
      <c r="Q380" s="1385" t="s">
        <v>2036</v>
      </c>
      <c r="R380" s="1387" t="str">
        <f>IFERROR(VLOOKUP(K378,【参考】数式用!$A$5:$AB$37,MATCH(P380,【参考】数式用!$B$4:$AB$4,0)+1,0),"")</f>
        <v/>
      </c>
      <c r="S380" s="1389" t="s">
        <v>161</v>
      </c>
      <c r="T380" s="1391"/>
      <c r="U380" s="1393" t="str">
        <f>IFERROR(VLOOKUP(K378,【参考】数式用!$A$5:$AB$37,MATCH(T380,【参考】数式用!$B$4:$AB$4,0)+1,0),"")</f>
        <v/>
      </c>
      <c r="V380" s="1395" t="s">
        <v>15</v>
      </c>
      <c r="W380" s="1397">
        <v>7</v>
      </c>
      <c r="X380" s="1371" t="s">
        <v>10</v>
      </c>
      <c r="Y380" s="1397">
        <v>4</v>
      </c>
      <c r="Z380" s="1371" t="s">
        <v>38</v>
      </c>
      <c r="AA380" s="1397">
        <v>8</v>
      </c>
      <c r="AB380" s="1371" t="s">
        <v>10</v>
      </c>
      <c r="AC380" s="1397">
        <v>3</v>
      </c>
      <c r="AD380" s="1371" t="s">
        <v>13</v>
      </c>
      <c r="AE380" s="1371" t="s">
        <v>20</v>
      </c>
      <c r="AF380" s="1371">
        <f>IF(W380&gt;=1,(AA380*12+AC380)-(W380*12+Y380)+1,"")</f>
        <v>12</v>
      </c>
      <c r="AG380" s="1367" t="s">
        <v>33</v>
      </c>
      <c r="AH380" s="1373" t="str">
        <f t="shared" ref="AH380" si="1004">IFERROR(ROUNDDOWN(ROUND(L378*U380,0),0)*AF380,"")</f>
        <v/>
      </c>
      <c r="AI380" s="1375" t="str">
        <f t="shared" ref="AI380" si="1005">IFERROR(ROUNDDOWN(ROUND((L378*(U380-AW378)),0),0)*AF380,"")</f>
        <v/>
      </c>
      <c r="AJ380" s="1377">
        <f>IFERROR(IF(OR(M378="",M379="",M381=""),0,ROUNDDOWN(ROUNDDOWN(ROUND(L378*VLOOKUP(K378,【参考】数式用!$A$5:$AB$37,MATCH("新加算Ⅳ",【参考】数式用!$B$4:$AB$4,0)+1,0),0),0)*AF380*0.5,0)),"")</f>
        <v>0</v>
      </c>
      <c r="AK380" s="1347" t="str">
        <f t="shared" ref="AK380" si="1006">IF(T380&lt;&gt;"","新規に適用","")</f>
        <v/>
      </c>
      <c r="AL380" s="1351">
        <f>IFERROR(IF(OR(M381="ベア加算",M381=""),0, IF(OR(T378="新加算Ⅰ",T378="新加算Ⅱ",T378="新加算Ⅲ",T378="新加算Ⅳ"),0,ROUNDDOWN(ROUND(L378*VLOOKUP(K378,【参考】数式用!$A$5:$I$37,MATCH("ベア加算",【参考】数式用!$B$4:$I$4,0)+1,0),0),0)*AF380)),"")</f>
        <v>0</v>
      </c>
      <c r="AM380" s="1321" t="str">
        <f>IF(AND(T380&lt;&gt;"",AM378=""),"新規に適用",IF(AND(T380&lt;&gt;"",AM378&lt;&gt;""),"継続で適用",""))</f>
        <v/>
      </c>
      <c r="AN380" s="1321" t="str">
        <f>IF(AND(T380&lt;&gt;"",AN378=""),"新規に適用",IF(AND(T380&lt;&gt;"",AN378&lt;&gt;""),"継続で適用",""))</f>
        <v/>
      </c>
      <c r="AO380" s="1369"/>
      <c r="AP380" s="1321" t="str">
        <f>IF(AND(T380&lt;&gt;"",AP378=""),"新規に適用",IF(AND(T380&lt;&gt;"",AP378&lt;&gt;""),"継続で適用",""))</f>
        <v/>
      </c>
      <c r="AQ380" s="1325" t="str">
        <f t="shared" si="951"/>
        <v/>
      </c>
      <c r="AR380" s="1321" t="str">
        <f>IF(AND(T380&lt;&gt;"",AR378=""),"新規に適用",IF(AND(T380&lt;&gt;"",AR378&lt;&gt;""),"継続で適用",""))</f>
        <v/>
      </c>
      <c r="AS380" s="1310"/>
      <c r="AT380" s="557"/>
      <c r="AU380" s="1311" t="str">
        <f>IF(K378&lt;&gt;"","V列に色付け","")</f>
        <v/>
      </c>
      <c r="AV380" s="1312"/>
      <c r="AW380" s="1313"/>
      <c r="AX380" s="87"/>
      <c r="AY380" s="87"/>
      <c r="AZ380" s="87"/>
      <c r="BA380" s="87"/>
      <c r="BB380" s="87"/>
      <c r="BC380" s="87"/>
      <c r="BD380" s="87"/>
      <c r="BE380" s="87"/>
      <c r="BF380" s="87"/>
      <c r="BG380" s="87"/>
      <c r="BH380" s="87"/>
      <c r="BI380" s="87"/>
      <c r="BJ380" s="87"/>
      <c r="BK380" s="453" t="str">
        <f>G378</f>
        <v/>
      </c>
    </row>
    <row r="381" spans="1:63" ht="30" customHeight="1" thickBot="1">
      <c r="A381" s="1276"/>
      <c r="B381" s="1419"/>
      <c r="C381" s="1420"/>
      <c r="D381" s="1420"/>
      <c r="E381" s="1420"/>
      <c r="F381" s="1421"/>
      <c r="G381" s="1261"/>
      <c r="H381" s="1261"/>
      <c r="I381" s="1261"/>
      <c r="J381" s="1424"/>
      <c r="K381" s="1261"/>
      <c r="L381" s="1285"/>
      <c r="M381" s="556" t="str">
        <f>IF('別紙様式2-2（４・５月分）'!P289="","",'別紙様式2-2（４・５月分）'!P289)</f>
        <v/>
      </c>
      <c r="N381" s="1402"/>
      <c r="O381" s="1382"/>
      <c r="P381" s="1384"/>
      <c r="Q381" s="1386"/>
      <c r="R381" s="1388"/>
      <c r="S381" s="1390"/>
      <c r="T381" s="1392"/>
      <c r="U381" s="1394"/>
      <c r="V381" s="1396"/>
      <c r="W381" s="1398"/>
      <c r="X381" s="1372"/>
      <c r="Y381" s="1398"/>
      <c r="Z381" s="1372"/>
      <c r="AA381" s="1398"/>
      <c r="AB381" s="1372"/>
      <c r="AC381" s="1398"/>
      <c r="AD381" s="1372"/>
      <c r="AE381" s="1372"/>
      <c r="AF381" s="1372"/>
      <c r="AG381" s="1368"/>
      <c r="AH381" s="1374"/>
      <c r="AI381" s="1376"/>
      <c r="AJ381" s="1378"/>
      <c r="AK381" s="1348"/>
      <c r="AL381" s="1352"/>
      <c r="AM381" s="1322"/>
      <c r="AN381" s="1322"/>
      <c r="AO381" s="1370"/>
      <c r="AP381" s="1322"/>
      <c r="AQ381" s="1326"/>
      <c r="AR381" s="1322"/>
      <c r="AS381" s="491" t="str">
        <f t="shared" ref="AS381" si="1007">IF(AU378="","",IF(OR(T378="",AND(M381="ベア加算なし",OR(T378="新加算Ⅰ",T378="新加算Ⅱ",T378="新加算Ⅲ",T378="新加算Ⅳ"),AM378=""),AND(OR(T378="新加算Ⅰ",T378="新加算Ⅱ",T378="新加算Ⅲ",T378="新加算Ⅳ",T378="新加算Ⅴ（１）",T378="新加算Ⅴ（２）",T378="新加算Ⅴ（３）",T378="新加算Ⅴ（４）",T378="新加算Ⅴ（５）",T378="新加算Ⅴ（６）",T378="新加算Ⅴ（８）",T378="新加算Ⅴ（11）"),AN378=""),AND(OR(T378="新加算Ⅴ（７）",T378="新加算Ⅴ（９）",T378="新加算Ⅴ（10）",T378="新加算Ⅴ（12）",T378="新加算Ⅴ（13）",T378="新加算Ⅴ（14）"),AO378=""),AND(OR(T378="新加算Ⅰ",T378="新加算Ⅱ",T378="新加算Ⅲ",T378="新加算Ⅴ（１）",T378="新加算Ⅴ（３）",T378="新加算Ⅴ（８）"),AP378=""),AND(OR(T378="新加算Ⅰ",T378="新加算Ⅱ",T378="新加算Ⅴ（１）",T378="新加算Ⅴ（２）",T378="新加算Ⅴ（３）",T378="新加算Ⅴ（４）",T378="新加算Ⅴ（５）",T378="新加算Ⅴ（６）",T378="新加算Ⅴ（７）",T378="新加算Ⅴ（９）",T378="新加算Ⅴ（10）",T378="新加算Ⅴ（12）"),AQ378=""),AND(OR(T378="新加算Ⅰ",T378="新加算Ⅴ（１）",T378="新加算Ⅴ（２）",T378="新加算Ⅴ（５）",T378="新加算Ⅴ（７）",T378="新加算Ⅴ（10）"),AR378="")),"！記入が必要な欄（ピンク色のセル）に空欄があります。空欄を埋めてください。",""))</f>
        <v/>
      </c>
      <c r="AT381" s="557"/>
      <c r="AU381" s="1311"/>
      <c r="AV381" s="558" t="str">
        <f>IF('別紙様式2-2（４・５月分）'!N289="","",'別紙様式2-2（４・５月分）'!N289)</f>
        <v/>
      </c>
      <c r="AW381" s="1313"/>
      <c r="AX381" s="87"/>
      <c r="AY381" s="87"/>
      <c r="AZ381" s="87"/>
      <c r="BA381" s="87"/>
      <c r="BB381" s="87"/>
      <c r="BC381" s="87"/>
      <c r="BD381" s="87"/>
      <c r="BE381" s="87"/>
      <c r="BF381" s="87"/>
      <c r="BG381" s="87"/>
      <c r="BH381" s="87"/>
      <c r="BI381" s="87"/>
      <c r="BJ381" s="87"/>
      <c r="BK381" s="453" t="str">
        <f>G378</f>
        <v/>
      </c>
    </row>
    <row r="382" spans="1:63" ht="30" customHeight="1">
      <c r="A382" s="1274">
        <v>93</v>
      </c>
      <c r="B382" s="1243" t="str">
        <f>IF(基本情報入力シート!C146="","",基本情報入力シート!C146)</f>
        <v/>
      </c>
      <c r="C382" s="1244"/>
      <c r="D382" s="1244"/>
      <c r="E382" s="1244"/>
      <c r="F382" s="1245"/>
      <c r="G382" s="1260" t="str">
        <f>IF(基本情報入力シート!M146="","",基本情報入力シート!M146)</f>
        <v/>
      </c>
      <c r="H382" s="1260" t="str">
        <f>IF(基本情報入力シート!R146="","",基本情報入力シート!R146)</f>
        <v/>
      </c>
      <c r="I382" s="1260" t="str">
        <f>IF(基本情報入力シート!W146="","",基本情報入力シート!W146)</f>
        <v/>
      </c>
      <c r="J382" s="1423" t="str">
        <f>IF(基本情報入力シート!X146="","",基本情報入力シート!X146)</f>
        <v/>
      </c>
      <c r="K382" s="1260" t="str">
        <f>IF(基本情報入力シート!Y146="","",基本情報入力シート!Y146)</f>
        <v/>
      </c>
      <c r="L382" s="1284" t="str">
        <f>IF(基本情報入力シート!AB146="","",基本情報入力シート!AB146)</f>
        <v/>
      </c>
      <c r="M382" s="553" t="str">
        <f>IF('別紙様式2-2（４・５月分）'!P290="","",'別紙様式2-2（４・５月分）'!P290)</f>
        <v/>
      </c>
      <c r="N382" s="1399" t="str">
        <f>IF(SUM('別紙様式2-2（４・５月分）'!Q290:Q292)=0,"",SUM('別紙様式2-2（４・５月分）'!Q290:Q292))</f>
        <v/>
      </c>
      <c r="O382" s="1403" t="str">
        <f>IFERROR(VLOOKUP('別紙様式2-2（４・５月分）'!AQ290,【参考】数式用!$AR$5:$AS$22,2,FALSE),"")</f>
        <v/>
      </c>
      <c r="P382" s="1404"/>
      <c r="Q382" s="1405"/>
      <c r="R382" s="1409" t="str">
        <f>IFERROR(VLOOKUP(K382,【参考】数式用!$A$5:$AB$37,MATCH(O382,【参考】数式用!$B$4:$AB$4,0)+1,0),"")</f>
        <v/>
      </c>
      <c r="S382" s="1411" t="s">
        <v>2021</v>
      </c>
      <c r="T382" s="1413"/>
      <c r="U382" s="1415" t="str">
        <f>IFERROR(VLOOKUP(K382,【参考】数式用!$A$5:$AB$37,MATCH(T382,【参考】数式用!$B$4:$AB$4,0)+1,0),"")</f>
        <v/>
      </c>
      <c r="V382" s="1417" t="s">
        <v>15</v>
      </c>
      <c r="W382" s="1355">
        <v>6</v>
      </c>
      <c r="X382" s="1357" t="s">
        <v>10</v>
      </c>
      <c r="Y382" s="1355">
        <v>6</v>
      </c>
      <c r="Z382" s="1357" t="s">
        <v>38</v>
      </c>
      <c r="AA382" s="1355">
        <v>7</v>
      </c>
      <c r="AB382" s="1357" t="s">
        <v>10</v>
      </c>
      <c r="AC382" s="1355">
        <v>3</v>
      </c>
      <c r="AD382" s="1357" t="s">
        <v>13</v>
      </c>
      <c r="AE382" s="1357" t="s">
        <v>20</v>
      </c>
      <c r="AF382" s="1357">
        <f>IF(W382&gt;=1,(AA382*12+AC382)-(W382*12+Y382)+1,"")</f>
        <v>10</v>
      </c>
      <c r="AG382" s="1359" t="s">
        <v>33</v>
      </c>
      <c r="AH382" s="1361" t="str">
        <f t="shared" ref="AH382" si="1008">IFERROR(ROUNDDOWN(ROUND(L382*U382,0),0)*AF382,"")</f>
        <v/>
      </c>
      <c r="AI382" s="1363" t="str">
        <f t="shared" ref="AI382" si="1009">IFERROR(ROUNDDOWN(ROUND((L382*(U382-AW382)),0),0)*AF382,"")</f>
        <v/>
      </c>
      <c r="AJ382" s="1365">
        <f>IFERROR(IF(OR(M382="",M383="",M385=""),0,ROUNDDOWN(ROUNDDOWN(ROUND(L382*VLOOKUP(K382,【参考】数式用!$A$5:$AB$37,MATCH("新加算Ⅳ",【参考】数式用!$B$4:$AB$4,0)+1,0),0),0)*AF382*0.5,0)),"")</f>
        <v>0</v>
      </c>
      <c r="AK382" s="1349"/>
      <c r="AL382" s="1353">
        <f>IFERROR(IF(OR(M385="ベア加算",M385=""),0, IF(OR(T382="新加算Ⅰ",T382="新加算Ⅱ",T382="新加算Ⅲ",T382="新加算Ⅳ"),ROUNDDOWN(ROUND(L382*VLOOKUP(K382,【参考】数式用!$A$5:$I$37,MATCH("ベア加算",【参考】数式用!$B$4:$I$4,0)+1,0),0),0)*AF382,0)),"")</f>
        <v>0</v>
      </c>
      <c r="AM382" s="1339"/>
      <c r="AN382" s="1345"/>
      <c r="AO382" s="1341"/>
      <c r="AP382" s="1341"/>
      <c r="AQ382" s="1343"/>
      <c r="AR382" s="1323"/>
      <c r="AS382" s="466" t="str">
        <f t="shared" ref="AS382" si="1010">IF(AU382="","",IF(U382&lt;N382,"！加算の要件上は問題ありませんが、令和６年４・５月と比較して令和６年６月に加算率が下がる計画になっています。",""))</f>
        <v/>
      </c>
      <c r="AT382" s="557"/>
      <c r="AU382" s="1311" t="str">
        <f>IF(K382&lt;&gt;"","V列に色付け","")</f>
        <v/>
      </c>
      <c r="AV382" s="558" t="str">
        <f>IF('別紙様式2-2（４・５月分）'!N290="","",'別紙様式2-2（４・５月分）'!N290)</f>
        <v/>
      </c>
      <c r="AW382" s="1313" t="str">
        <f>IF(SUM('別紙様式2-2（４・５月分）'!O290:O292)=0,"",SUM('別紙様式2-2（４・５月分）'!O290:O292))</f>
        <v/>
      </c>
      <c r="AX382" s="1314" t="str">
        <f>IFERROR(VLOOKUP(K382,【参考】数式用!$AH$2:$AI$34,2,FALSE),"")</f>
        <v/>
      </c>
      <c r="AY382" s="1230" t="s">
        <v>1959</v>
      </c>
      <c r="AZ382" s="1230" t="s">
        <v>1960</v>
      </c>
      <c r="BA382" s="1230" t="s">
        <v>1961</v>
      </c>
      <c r="BB382" s="1230" t="s">
        <v>1962</v>
      </c>
      <c r="BC382" s="1230" t="str">
        <f>IF(AND(O382&lt;&gt;"新加算Ⅰ",O382&lt;&gt;"新加算Ⅱ",O382&lt;&gt;"新加算Ⅲ",O382&lt;&gt;"新加算Ⅳ"),O382,IF(P384&lt;&gt;"",P384,""))</f>
        <v/>
      </c>
      <c r="BD382" s="1230"/>
      <c r="BE382" s="1230" t="str">
        <f t="shared" ref="BE382" si="1011">IF(AL382&lt;&gt;0,IF(AM382="○","入力済","未入力"),"")</f>
        <v/>
      </c>
      <c r="BF382" s="1230" t="str">
        <f>IF(OR(T382="新加算Ⅰ",T382="新加算Ⅱ",T382="新加算Ⅲ",T382="新加算Ⅳ",T382="新加算Ⅴ（１）",T382="新加算Ⅴ（２）",T382="新加算Ⅴ（３）",T382="新加算ⅠⅤ（４）",T382="新加算Ⅴ（５）",T382="新加算Ⅴ（６）",T382="新加算Ⅴ（８）",T382="新加算Ⅴ（11）"),IF(OR(AN382="○",AN382="令和６年度中に満たす"),"入力済","未入力"),"")</f>
        <v/>
      </c>
      <c r="BG382" s="1230" t="str">
        <f>IF(OR(T382="新加算Ⅴ（７）",T382="新加算Ⅴ（９）",T382="新加算Ⅴ（10）",T382="新加算Ⅴ（12）",T382="新加算Ⅴ（13）",T382="新加算Ⅴ（14）"),IF(OR(AO382="○",AO382="令和６年度中に満たす"),"入力済","未入力"),"")</f>
        <v/>
      </c>
      <c r="BH382" s="1331" t="str">
        <f t="shared" ref="BH382" si="1012">IF(OR(T382="新加算Ⅰ",T382="新加算Ⅱ",T382="新加算Ⅲ",T382="新加算Ⅴ（１）",T382="新加算Ⅴ（３）",T382="新加算Ⅴ（８）"),IF(OR(AP382="○",AP382="令和６年度中に満たす"),"入力済","未入力"),"")</f>
        <v/>
      </c>
      <c r="BI382" s="1333" t="str">
        <f t="shared" ref="BI382" si="1013">IF(OR(T382="新加算Ⅰ",T382="新加算Ⅱ",T382="新加算Ⅴ（１）",T382="新加算Ⅴ（２）",T382="新加算Ⅴ（３）",T382="新加算Ⅴ（４）",T382="新加算Ⅴ（５）",T382="新加算Ⅴ（６）",T382="新加算Ⅴ（７）",T382="新加算Ⅴ（９）",T382="新加算Ⅴ（10）",T382="新加算Ⅴ（12）"),1,"")</f>
        <v/>
      </c>
      <c r="BJ382" s="1311" t="str">
        <f>IF(OR(T382="新加算Ⅰ",T382="新加算Ⅴ（１）",T382="新加算Ⅴ（２）",T382="新加算Ⅴ（５）",T382="新加算Ⅴ（７）",T382="新加算Ⅴ（10）"),IF(AR382="","未入力","入力済"),"")</f>
        <v/>
      </c>
      <c r="BK382" s="453" t="str">
        <f>G382</f>
        <v/>
      </c>
    </row>
    <row r="383" spans="1:63" ht="15" customHeight="1">
      <c r="A383" s="1275"/>
      <c r="B383" s="1243"/>
      <c r="C383" s="1244"/>
      <c r="D383" s="1244"/>
      <c r="E383" s="1244"/>
      <c r="F383" s="1245"/>
      <c r="G383" s="1260"/>
      <c r="H383" s="1260"/>
      <c r="I383" s="1260"/>
      <c r="J383" s="1423"/>
      <c r="K383" s="1260"/>
      <c r="L383" s="1284"/>
      <c r="M383" s="1379" t="str">
        <f>IF('別紙様式2-2（４・５月分）'!P291="","",'別紙様式2-2（４・５月分）'!P291)</f>
        <v/>
      </c>
      <c r="N383" s="1400"/>
      <c r="O383" s="1406"/>
      <c r="P383" s="1407"/>
      <c r="Q383" s="1408"/>
      <c r="R383" s="1410"/>
      <c r="S383" s="1412"/>
      <c r="T383" s="1414"/>
      <c r="U383" s="1416"/>
      <c r="V383" s="1418"/>
      <c r="W383" s="1356"/>
      <c r="X383" s="1358"/>
      <c r="Y383" s="1356"/>
      <c r="Z383" s="1358"/>
      <c r="AA383" s="1356"/>
      <c r="AB383" s="1358"/>
      <c r="AC383" s="1356"/>
      <c r="AD383" s="1358"/>
      <c r="AE383" s="1358"/>
      <c r="AF383" s="1358"/>
      <c r="AG383" s="1360"/>
      <c r="AH383" s="1362"/>
      <c r="AI383" s="1364"/>
      <c r="AJ383" s="1366"/>
      <c r="AK383" s="1350"/>
      <c r="AL383" s="1354"/>
      <c r="AM383" s="1340"/>
      <c r="AN383" s="1346"/>
      <c r="AO383" s="1342"/>
      <c r="AP383" s="1342"/>
      <c r="AQ383" s="1344"/>
      <c r="AR383" s="1324"/>
      <c r="AS383" s="1310" t="str">
        <f t="shared" ref="AS383" si="1014">IF(AU382="","",IF(AF382&gt;10,"！令和６年度の新加算の「算定対象月」が10か月を超えています。標準的な「算定対象月」は令和６年６月から令和７年３月です。",IF(OR(AA382&lt;&gt;7,AC382&lt;&gt;3),"！算定期間の終わりが令和７年３月になっていません。区分変更を行う場合は、別紙様式2-4に記入してください。","")))</f>
        <v/>
      </c>
      <c r="AT383" s="557"/>
      <c r="AU383" s="1311"/>
      <c r="AV383" s="1312" t="str">
        <f>IF('別紙様式2-2（４・５月分）'!N291="","",'別紙様式2-2（４・５月分）'!N291)</f>
        <v/>
      </c>
      <c r="AW383" s="1313"/>
      <c r="AX383" s="1314"/>
      <c r="AY383" s="1230"/>
      <c r="AZ383" s="1230"/>
      <c r="BA383" s="1230"/>
      <c r="BB383" s="1230"/>
      <c r="BC383" s="1230"/>
      <c r="BD383" s="1230"/>
      <c r="BE383" s="1230"/>
      <c r="BF383" s="1230"/>
      <c r="BG383" s="1230"/>
      <c r="BH383" s="1332"/>
      <c r="BI383" s="1334"/>
      <c r="BJ383" s="1311"/>
      <c r="BK383" s="453" t="str">
        <f>G382</f>
        <v/>
      </c>
    </row>
    <row r="384" spans="1:63" ht="15" customHeight="1">
      <c r="A384" s="1303"/>
      <c r="B384" s="1243"/>
      <c r="C384" s="1244"/>
      <c r="D384" s="1244"/>
      <c r="E384" s="1244"/>
      <c r="F384" s="1245"/>
      <c r="G384" s="1260"/>
      <c r="H384" s="1260"/>
      <c r="I384" s="1260"/>
      <c r="J384" s="1423"/>
      <c r="K384" s="1260"/>
      <c r="L384" s="1284"/>
      <c r="M384" s="1380"/>
      <c r="N384" s="1401"/>
      <c r="O384" s="1381" t="s">
        <v>2025</v>
      </c>
      <c r="P384" s="1383" t="str">
        <f>IFERROR(VLOOKUP('別紙様式2-2（４・５月分）'!AQ290,【参考】数式用!$AR$5:$AT$22,3,FALSE),"")</f>
        <v/>
      </c>
      <c r="Q384" s="1385" t="s">
        <v>2036</v>
      </c>
      <c r="R384" s="1387" t="str">
        <f>IFERROR(VLOOKUP(K382,【参考】数式用!$A$5:$AB$37,MATCH(P384,【参考】数式用!$B$4:$AB$4,0)+1,0),"")</f>
        <v/>
      </c>
      <c r="S384" s="1389" t="s">
        <v>161</v>
      </c>
      <c r="T384" s="1391"/>
      <c r="U384" s="1393" t="str">
        <f>IFERROR(VLOOKUP(K382,【参考】数式用!$A$5:$AB$37,MATCH(T384,【参考】数式用!$B$4:$AB$4,0)+1,0),"")</f>
        <v/>
      </c>
      <c r="V384" s="1395" t="s">
        <v>15</v>
      </c>
      <c r="W384" s="1397">
        <v>7</v>
      </c>
      <c r="X384" s="1371" t="s">
        <v>10</v>
      </c>
      <c r="Y384" s="1397">
        <v>4</v>
      </c>
      <c r="Z384" s="1371" t="s">
        <v>38</v>
      </c>
      <c r="AA384" s="1397">
        <v>8</v>
      </c>
      <c r="AB384" s="1371" t="s">
        <v>10</v>
      </c>
      <c r="AC384" s="1397">
        <v>3</v>
      </c>
      <c r="AD384" s="1371" t="s">
        <v>13</v>
      </c>
      <c r="AE384" s="1371" t="s">
        <v>20</v>
      </c>
      <c r="AF384" s="1371">
        <f>IF(W384&gt;=1,(AA384*12+AC384)-(W384*12+Y384)+1,"")</f>
        <v>12</v>
      </c>
      <c r="AG384" s="1367" t="s">
        <v>33</v>
      </c>
      <c r="AH384" s="1373" t="str">
        <f t="shared" ref="AH384" si="1015">IFERROR(ROUNDDOWN(ROUND(L382*U384,0),0)*AF384,"")</f>
        <v/>
      </c>
      <c r="AI384" s="1375" t="str">
        <f t="shared" ref="AI384" si="1016">IFERROR(ROUNDDOWN(ROUND((L382*(U384-AW382)),0),0)*AF384,"")</f>
        <v/>
      </c>
      <c r="AJ384" s="1377">
        <f>IFERROR(IF(OR(M382="",M383="",M385=""),0,ROUNDDOWN(ROUNDDOWN(ROUND(L382*VLOOKUP(K382,【参考】数式用!$A$5:$AB$37,MATCH("新加算Ⅳ",【参考】数式用!$B$4:$AB$4,0)+1,0),0),0)*AF384*0.5,0)),"")</f>
        <v>0</v>
      </c>
      <c r="AK384" s="1347" t="str">
        <f t="shared" ref="AK384" si="1017">IF(T384&lt;&gt;"","新規に適用","")</f>
        <v/>
      </c>
      <c r="AL384" s="1351">
        <f>IFERROR(IF(OR(M385="ベア加算",M385=""),0, IF(OR(T382="新加算Ⅰ",T382="新加算Ⅱ",T382="新加算Ⅲ",T382="新加算Ⅳ"),0,ROUNDDOWN(ROUND(L382*VLOOKUP(K382,【参考】数式用!$A$5:$I$37,MATCH("ベア加算",【参考】数式用!$B$4:$I$4,0)+1,0),0),0)*AF384)),"")</f>
        <v>0</v>
      </c>
      <c r="AM384" s="1321" t="str">
        <f>IF(AND(T384&lt;&gt;"",AM382=""),"新規に適用",IF(AND(T384&lt;&gt;"",AM382&lt;&gt;""),"継続で適用",""))</f>
        <v/>
      </c>
      <c r="AN384" s="1321" t="str">
        <f>IF(AND(T384&lt;&gt;"",AN382=""),"新規に適用",IF(AND(T384&lt;&gt;"",AN382&lt;&gt;""),"継続で適用",""))</f>
        <v/>
      </c>
      <c r="AO384" s="1369"/>
      <c r="AP384" s="1321" t="str">
        <f>IF(AND(T384&lt;&gt;"",AP382=""),"新規に適用",IF(AND(T384&lt;&gt;"",AP382&lt;&gt;""),"継続で適用",""))</f>
        <v/>
      </c>
      <c r="AQ384" s="1325" t="str">
        <f t="shared" si="951"/>
        <v/>
      </c>
      <c r="AR384" s="1321" t="str">
        <f>IF(AND(T384&lt;&gt;"",AR382=""),"新規に適用",IF(AND(T384&lt;&gt;"",AR382&lt;&gt;""),"継続で適用",""))</f>
        <v/>
      </c>
      <c r="AS384" s="1310"/>
      <c r="AT384" s="557"/>
      <c r="AU384" s="1311" t="str">
        <f>IF(K382&lt;&gt;"","V列に色付け","")</f>
        <v/>
      </c>
      <c r="AV384" s="1312"/>
      <c r="AW384" s="1313"/>
      <c r="AX384" s="87"/>
      <c r="AY384" s="87"/>
      <c r="AZ384" s="87"/>
      <c r="BA384" s="87"/>
      <c r="BB384" s="87"/>
      <c r="BC384" s="87"/>
      <c r="BD384" s="87"/>
      <c r="BE384" s="87"/>
      <c r="BF384" s="87"/>
      <c r="BG384" s="87"/>
      <c r="BH384" s="87"/>
      <c r="BI384" s="87"/>
      <c r="BJ384" s="87"/>
      <c r="BK384" s="453" t="str">
        <f>G382</f>
        <v/>
      </c>
    </row>
    <row r="385" spans="1:63" ht="30" customHeight="1" thickBot="1">
      <c r="A385" s="1276"/>
      <c r="B385" s="1419"/>
      <c r="C385" s="1420"/>
      <c r="D385" s="1420"/>
      <c r="E385" s="1420"/>
      <c r="F385" s="1421"/>
      <c r="G385" s="1261"/>
      <c r="H385" s="1261"/>
      <c r="I385" s="1261"/>
      <c r="J385" s="1424"/>
      <c r="K385" s="1261"/>
      <c r="L385" s="1285"/>
      <c r="M385" s="556" t="str">
        <f>IF('別紙様式2-2（４・５月分）'!P292="","",'別紙様式2-2（４・５月分）'!P292)</f>
        <v/>
      </c>
      <c r="N385" s="1402"/>
      <c r="O385" s="1382"/>
      <c r="P385" s="1384"/>
      <c r="Q385" s="1386"/>
      <c r="R385" s="1388"/>
      <c r="S385" s="1390"/>
      <c r="T385" s="1392"/>
      <c r="U385" s="1394"/>
      <c r="V385" s="1396"/>
      <c r="W385" s="1398"/>
      <c r="X385" s="1372"/>
      <c r="Y385" s="1398"/>
      <c r="Z385" s="1372"/>
      <c r="AA385" s="1398"/>
      <c r="AB385" s="1372"/>
      <c r="AC385" s="1398"/>
      <c r="AD385" s="1372"/>
      <c r="AE385" s="1372"/>
      <c r="AF385" s="1372"/>
      <c r="AG385" s="1368"/>
      <c r="AH385" s="1374"/>
      <c r="AI385" s="1376"/>
      <c r="AJ385" s="1378"/>
      <c r="AK385" s="1348"/>
      <c r="AL385" s="1352"/>
      <c r="AM385" s="1322"/>
      <c r="AN385" s="1322"/>
      <c r="AO385" s="1370"/>
      <c r="AP385" s="1322"/>
      <c r="AQ385" s="1326"/>
      <c r="AR385" s="1322"/>
      <c r="AS385" s="491" t="str">
        <f t="shared" ref="AS385" si="1018">IF(AU382="","",IF(OR(T382="",AND(M385="ベア加算なし",OR(T382="新加算Ⅰ",T382="新加算Ⅱ",T382="新加算Ⅲ",T382="新加算Ⅳ"),AM382=""),AND(OR(T382="新加算Ⅰ",T382="新加算Ⅱ",T382="新加算Ⅲ",T382="新加算Ⅳ",T382="新加算Ⅴ（１）",T382="新加算Ⅴ（２）",T382="新加算Ⅴ（３）",T382="新加算Ⅴ（４）",T382="新加算Ⅴ（５）",T382="新加算Ⅴ（６）",T382="新加算Ⅴ（８）",T382="新加算Ⅴ（11）"),AN382=""),AND(OR(T382="新加算Ⅴ（７）",T382="新加算Ⅴ（９）",T382="新加算Ⅴ（10）",T382="新加算Ⅴ（12）",T382="新加算Ⅴ（13）",T382="新加算Ⅴ（14）"),AO382=""),AND(OR(T382="新加算Ⅰ",T382="新加算Ⅱ",T382="新加算Ⅲ",T382="新加算Ⅴ（１）",T382="新加算Ⅴ（３）",T382="新加算Ⅴ（８）"),AP382=""),AND(OR(T382="新加算Ⅰ",T382="新加算Ⅱ",T382="新加算Ⅴ（１）",T382="新加算Ⅴ（２）",T382="新加算Ⅴ（３）",T382="新加算Ⅴ（４）",T382="新加算Ⅴ（５）",T382="新加算Ⅴ（６）",T382="新加算Ⅴ（７）",T382="新加算Ⅴ（９）",T382="新加算Ⅴ（10）",T382="新加算Ⅴ（12）"),AQ382=""),AND(OR(T382="新加算Ⅰ",T382="新加算Ⅴ（１）",T382="新加算Ⅴ（２）",T382="新加算Ⅴ（５）",T382="新加算Ⅴ（７）",T382="新加算Ⅴ（10）"),AR382="")),"！記入が必要な欄（ピンク色のセル）に空欄があります。空欄を埋めてください。",""))</f>
        <v/>
      </c>
      <c r="AT385" s="557"/>
      <c r="AU385" s="1311"/>
      <c r="AV385" s="558" t="str">
        <f>IF('別紙様式2-2（４・５月分）'!N292="","",'別紙様式2-2（４・５月分）'!N292)</f>
        <v/>
      </c>
      <c r="AW385" s="1313"/>
      <c r="AX385" s="87"/>
      <c r="AY385" s="87"/>
      <c r="AZ385" s="87"/>
      <c r="BA385" s="87"/>
      <c r="BB385" s="87"/>
      <c r="BC385" s="87"/>
      <c r="BD385" s="87"/>
      <c r="BE385" s="87"/>
      <c r="BF385" s="87"/>
      <c r="BG385" s="87"/>
      <c r="BH385" s="87"/>
      <c r="BI385" s="87"/>
      <c r="BJ385" s="87"/>
      <c r="BK385" s="453" t="str">
        <f>G382</f>
        <v/>
      </c>
    </row>
    <row r="386" spans="1:63" ht="30" customHeight="1">
      <c r="A386" s="1301">
        <v>94</v>
      </c>
      <c r="B386" s="1240" t="str">
        <f>IF(基本情報入力シート!C147="","",基本情報入力シート!C147)</f>
        <v/>
      </c>
      <c r="C386" s="1241"/>
      <c r="D386" s="1241"/>
      <c r="E386" s="1241"/>
      <c r="F386" s="1242"/>
      <c r="G386" s="1259" t="str">
        <f>IF(基本情報入力シート!M147="","",基本情報入力シート!M147)</f>
        <v/>
      </c>
      <c r="H386" s="1259" t="str">
        <f>IF(基本情報入力シート!R147="","",基本情報入力シート!R147)</f>
        <v/>
      </c>
      <c r="I386" s="1259" t="str">
        <f>IF(基本情報入力シート!W147="","",基本情報入力シート!W147)</f>
        <v/>
      </c>
      <c r="J386" s="1422" t="str">
        <f>IF(基本情報入力シート!X147="","",基本情報入力シート!X147)</f>
        <v/>
      </c>
      <c r="K386" s="1259" t="str">
        <f>IF(基本情報入力シート!Y147="","",基本情報入力シート!Y147)</f>
        <v/>
      </c>
      <c r="L386" s="1283" t="str">
        <f>IF(基本情報入力シート!AB147="","",基本情報入力シート!AB147)</f>
        <v/>
      </c>
      <c r="M386" s="553" t="str">
        <f>IF('別紙様式2-2（４・５月分）'!P293="","",'別紙様式2-2（４・５月分）'!P293)</f>
        <v/>
      </c>
      <c r="N386" s="1399" t="str">
        <f>IF(SUM('別紙様式2-2（４・５月分）'!Q293:Q295)=0,"",SUM('別紙様式2-2（４・５月分）'!Q293:Q295))</f>
        <v/>
      </c>
      <c r="O386" s="1403" t="str">
        <f>IFERROR(VLOOKUP('別紙様式2-2（４・５月分）'!AQ293,【参考】数式用!$AR$5:$AS$22,2,FALSE),"")</f>
        <v/>
      </c>
      <c r="P386" s="1404"/>
      <c r="Q386" s="1405"/>
      <c r="R386" s="1409" t="str">
        <f>IFERROR(VLOOKUP(K386,【参考】数式用!$A$5:$AB$37,MATCH(O386,【参考】数式用!$B$4:$AB$4,0)+1,0),"")</f>
        <v/>
      </c>
      <c r="S386" s="1411" t="s">
        <v>2021</v>
      </c>
      <c r="T386" s="1413"/>
      <c r="U386" s="1415" t="str">
        <f>IFERROR(VLOOKUP(K386,【参考】数式用!$A$5:$AB$37,MATCH(T386,【参考】数式用!$B$4:$AB$4,0)+1,0),"")</f>
        <v/>
      </c>
      <c r="V386" s="1417" t="s">
        <v>15</v>
      </c>
      <c r="W386" s="1355">
        <v>6</v>
      </c>
      <c r="X386" s="1357" t="s">
        <v>10</v>
      </c>
      <c r="Y386" s="1355">
        <v>6</v>
      </c>
      <c r="Z386" s="1357" t="s">
        <v>38</v>
      </c>
      <c r="AA386" s="1355">
        <v>7</v>
      </c>
      <c r="AB386" s="1357" t="s">
        <v>10</v>
      </c>
      <c r="AC386" s="1355">
        <v>3</v>
      </c>
      <c r="AD386" s="1357" t="s">
        <v>13</v>
      </c>
      <c r="AE386" s="1357" t="s">
        <v>20</v>
      </c>
      <c r="AF386" s="1357">
        <f>IF(W386&gt;=1,(AA386*12+AC386)-(W386*12+Y386)+1,"")</f>
        <v>10</v>
      </c>
      <c r="AG386" s="1359" t="s">
        <v>33</v>
      </c>
      <c r="AH386" s="1361" t="str">
        <f t="shared" ref="AH386" si="1019">IFERROR(ROUNDDOWN(ROUND(L386*U386,0),0)*AF386,"")</f>
        <v/>
      </c>
      <c r="AI386" s="1363" t="str">
        <f t="shared" ref="AI386" si="1020">IFERROR(ROUNDDOWN(ROUND((L386*(U386-AW386)),0),0)*AF386,"")</f>
        <v/>
      </c>
      <c r="AJ386" s="1365">
        <f>IFERROR(IF(OR(M386="",M387="",M389=""),0,ROUNDDOWN(ROUNDDOWN(ROUND(L386*VLOOKUP(K386,【参考】数式用!$A$5:$AB$37,MATCH("新加算Ⅳ",【参考】数式用!$B$4:$AB$4,0)+1,0),0),0)*AF386*0.5,0)),"")</f>
        <v>0</v>
      </c>
      <c r="AK386" s="1349"/>
      <c r="AL386" s="1353">
        <f>IFERROR(IF(OR(M389="ベア加算",M389=""),0, IF(OR(T386="新加算Ⅰ",T386="新加算Ⅱ",T386="新加算Ⅲ",T386="新加算Ⅳ"),ROUNDDOWN(ROUND(L386*VLOOKUP(K386,【参考】数式用!$A$5:$I$37,MATCH("ベア加算",【参考】数式用!$B$4:$I$4,0)+1,0),0),0)*AF386,0)),"")</f>
        <v>0</v>
      </c>
      <c r="AM386" s="1339"/>
      <c r="AN386" s="1345"/>
      <c r="AO386" s="1341"/>
      <c r="AP386" s="1341"/>
      <c r="AQ386" s="1343"/>
      <c r="AR386" s="1323"/>
      <c r="AS386" s="466" t="str">
        <f t="shared" ref="AS386" si="1021">IF(AU386="","",IF(U386&lt;N386,"！加算の要件上は問題ありませんが、令和６年４・５月と比較して令和６年６月に加算率が下がる計画になっています。",""))</f>
        <v/>
      </c>
      <c r="AT386" s="557"/>
      <c r="AU386" s="1311" t="str">
        <f>IF(K386&lt;&gt;"","V列に色付け","")</f>
        <v/>
      </c>
      <c r="AV386" s="558" t="str">
        <f>IF('別紙様式2-2（４・５月分）'!N293="","",'別紙様式2-2（４・５月分）'!N293)</f>
        <v/>
      </c>
      <c r="AW386" s="1313" t="str">
        <f>IF(SUM('別紙様式2-2（４・５月分）'!O293:O295)=0,"",SUM('別紙様式2-2（４・５月分）'!O293:O295))</f>
        <v/>
      </c>
      <c r="AX386" s="1314" t="str">
        <f>IFERROR(VLOOKUP(K386,【参考】数式用!$AH$2:$AI$34,2,FALSE),"")</f>
        <v/>
      </c>
      <c r="AY386" s="1230" t="s">
        <v>1959</v>
      </c>
      <c r="AZ386" s="1230" t="s">
        <v>1960</v>
      </c>
      <c r="BA386" s="1230" t="s">
        <v>1961</v>
      </c>
      <c r="BB386" s="1230" t="s">
        <v>1962</v>
      </c>
      <c r="BC386" s="1230" t="str">
        <f>IF(AND(O386&lt;&gt;"新加算Ⅰ",O386&lt;&gt;"新加算Ⅱ",O386&lt;&gt;"新加算Ⅲ",O386&lt;&gt;"新加算Ⅳ"),O386,IF(P388&lt;&gt;"",P388,""))</f>
        <v/>
      </c>
      <c r="BD386" s="1230"/>
      <c r="BE386" s="1230" t="str">
        <f t="shared" ref="BE386" si="1022">IF(AL386&lt;&gt;0,IF(AM386="○","入力済","未入力"),"")</f>
        <v/>
      </c>
      <c r="BF386" s="1230" t="str">
        <f>IF(OR(T386="新加算Ⅰ",T386="新加算Ⅱ",T386="新加算Ⅲ",T386="新加算Ⅳ",T386="新加算Ⅴ（１）",T386="新加算Ⅴ（２）",T386="新加算Ⅴ（３）",T386="新加算ⅠⅤ（４）",T386="新加算Ⅴ（５）",T386="新加算Ⅴ（６）",T386="新加算Ⅴ（８）",T386="新加算Ⅴ（11）"),IF(OR(AN386="○",AN386="令和６年度中に満たす"),"入力済","未入力"),"")</f>
        <v/>
      </c>
      <c r="BG386" s="1230" t="str">
        <f>IF(OR(T386="新加算Ⅴ（７）",T386="新加算Ⅴ（９）",T386="新加算Ⅴ（10）",T386="新加算Ⅴ（12）",T386="新加算Ⅴ（13）",T386="新加算Ⅴ（14）"),IF(OR(AO386="○",AO386="令和６年度中に満たす"),"入力済","未入力"),"")</f>
        <v/>
      </c>
      <c r="BH386" s="1331" t="str">
        <f t="shared" ref="BH386" si="1023">IF(OR(T386="新加算Ⅰ",T386="新加算Ⅱ",T386="新加算Ⅲ",T386="新加算Ⅴ（１）",T386="新加算Ⅴ（３）",T386="新加算Ⅴ（８）"),IF(OR(AP386="○",AP386="令和６年度中に満たす"),"入力済","未入力"),"")</f>
        <v/>
      </c>
      <c r="BI386" s="1333" t="str">
        <f t="shared" ref="BI386" si="1024">IF(OR(T386="新加算Ⅰ",T386="新加算Ⅱ",T386="新加算Ⅴ（１）",T386="新加算Ⅴ（２）",T386="新加算Ⅴ（３）",T386="新加算Ⅴ（４）",T386="新加算Ⅴ（５）",T386="新加算Ⅴ（６）",T386="新加算Ⅴ（７）",T386="新加算Ⅴ（９）",T386="新加算Ⅴ（10）",T386="新加算Ⅴ（12）"),1,"")</f>
        <v/>
      </c>
      <c r="BJ386" s="1311" t="str">
        <f>IF(OR(T386="新加算Ⅰ",T386="新加算Ⅴ（１）",T386="新加算Ⅴ（２）",T386="新加算Ⅴ（５）",T386="新加算Ⅴ（７）",T386="新加算Ⅴ（10）"),IF(AR386="","未入力","入力済"),"")</f>
        <v/>
      </c>
      <c r="BK386" s="453" t="str">
        <f>G386</f>
        <v/>
      </c>
    </row>
    <row r="387" spans="1:63" ht="15" customHeight="1">
      <c r="A387" s="1275"/>
      <c r="B387" s="1243"/>
      <c r="C387" s="1244"/>
      <c r="D387" s="1244"/>
      <c r="E387" s="1244"/>
      <c r="F387" s="1245"/>
      <c r="G387" s="1260"/>
      <c r="H387" s="1260"/>
      <c r="I387" s="1260"/>
      <c r="J387" s="1423"/>
      <c r="K387" s="1260"/>
      <c r="L387" s="1284"/>
      <c r="M387" s="1379" t="str">
        <f>IF('別紙様式2-2（４・５月分）'!P294="","",'別紙様式2-2（４・５月分）'!P294)</f>
        <v/>
      </c>
      <c r="N387" s="1400"/>
      <c r="O387" s="1406"/>
      <c r="P387" s="1407"/>
      <c r="Q387" s="1408"/>
      <c r="R387" s="1410"/>
      <c r="S387" s="1412"/>
      <c r="T387" s="1414"/>
      <c r="U387" s="1416"/>
      <c r="V387" s="1418"/>
      <c r="W387" s="1356"/>
      <c r="X387" s="1358"/>
      <c r="Y387" s="1356"/>
      <c r="Z387" s="1358"/>
      <c r="AA387" s="1356"/>
      <c r="AB387" s="1358"/>
      <c r="AC387" s="1356"/>
      <c r="AD387" s="1358"/>
      <c r="AE387" s="1358"/>
      <c r="AF387" s="1358"/>
      <c r="AG387" s="1360"/>
      <c r="AH387" s="1362"/>
      <c r="AI387" s="1364"/>
      <c r="AJ387" s="1366"/>
      <c r="AK387" s="1350"/>
      <c r="AL387" s="1354"/>
      <c r="AM387" s="1340"/>
      <c r="AN387" s="1346"/>
      <c r="AO387" s="1342"/>
      <c r="AP387" s="1342"/>
      <c r="AQ387" s="1344"/>
      <c r="AR387" s="1324"/>
      <c r="AS387" s="1310" t="str">
        <f t="shared" ref="AS387" si="1025">IF(AU386="","",IF(AF386&gt;10,"！令和６年度の新加算の「算定対象月」が10か月を超えています。標準的な「算定対象月」は令和６年６月から令和７年３月です。",IF(OR(AA386&lt;&gt;7,AC386&lt;&gt;3),"！算定期間の終わりが令和７年３月になっていません。区分変更を行う場合は、別紙様式2-4に記入してください。","")))</f>
        <v/>
      </c>
      <c r="AT387" s="557"/>
      <c r="AU387" s="1311"/>
      <c r="AV387" s="1312" t="str">
        <f>IF('別紙様式2-2（４・５月分）'!N294="","",'別紙様式2-2（４・５月分）'!N294)</f>
        <v/>
      </c>
      <c r="AW387" s="1313"/>
      <c r="AX387" s="1314"/>
      <c r="AY387" s="1230"/>
      <c r="AZ387" s="1230"/>
      <c r="BA387" s="1230"/>
      <c r="BB387" s="1230"/>
      <c r="BC387" s="1230"/>
      <c r="BD387" s="1230"/>
      <c r="BE387" s="1230"/>
      <c r="BF387" s="1230"/>
      <c r="BG387" s="1230"/>
      <c r="BH387" s="1332"/>
      <c r="BI387" s="1334"/>
      <c r="BJ387" s="1311"/>
      <c r="BK387" s="453" t="str">
        <f>G386</f>
        <v/>
      </c>
    </row>
    <row r="388" spans="1:63" ht="15" customHeight="1">
      <c r="A388" s="1303"/>
      <c r="B388" s="1243"/>
      <c r="C388" s="1244"/>
      <c r="D388" s="1244"/>
      <c r="E388" s="1244"/>
      <c r="F388" s="1245"/>
      <c r="G388" s="1260"/>
      <c r="H388" s="1260"/>
      <c r="I388" s="1260"/>
      <c r="J388" s="1423"/>
      <c r="K388" s="1260"/>
      <c r="L388" s="1284"/>
      <c r="M388" s="1380"/>
      <c r="N388" s="1401"/>
      <c r="O388" s="1381" t="s">
        <v>2025</v>
      </c>
      <c r="P388" s="1383" t="str">
        <f>IFERROR(VLOOKUP('別紙様式2-2（４・５月分）'!AQ293,【参考】数式用!$AR$5:$AT$22,3,FALSE),"")</f>
        <v/>
      </c>
      <c r="Q388" s="1385" t="s">
        <v>2036</v>
      </c>
      <c r="R388" s="1387" t="str">
        <f>IFERROR(VLOOKUP(K386,【参考】数式用!$A$5:$AB$37,MATCH(P388,【参考】数式用!$B$4:$AB$4,0)+1,0),"")</f>
        <v/>
      </c>
      <c r="S388" s="1389" t="s">
        <v>161</v>
      </c>
      <c r="T388" s="1391"/>
      <c r="U388" s="1393" t="str">
        <f>IFERROR(VLOOKUP(K386,【参考】数式用!$A$5:$AB$37,MATCH(T388,【参考】数式用!$B$4:$AB$4,0)+1,0),"")</f>
        <v/>
      </c>
      <c r="V388" s="1395" t="s">
        <v>15</v>
      </c>
      <c r="W388" s="1397">
        <v>7</v>
      </c>
      <c r="X388" s="1371" t="s">
        <v>10</v>
      </c>
      <c r="Y388" s="1397">
        <v>4</v>
      </c>
      <c r="Z388" s="1371" t="s">
        <v>38</v>
      </c>
      <c r="AA388" s="1397">
        <v>8</v>
      </c>
      <c r="AB388" s="1371" t="s">
        <v>10</v>
      </c>
      <c r="AC388" s="1397">
        <v>3</v>
      </c>
      <c r="AD388" s="1371" t="s">
        <v>13</v>
      </c>
      <c r="AE388" s="1371" t="s">
        <v>20</v>
      </c>
      <c r="AF388" s="1371">
        <f>IF(W388&gt;=1,(AA388*12+AC388)-(W388*12+Y388)+1,"")</f>
        <v>12</v>
      </c>
      <c r="AG388" s="1367" t="s">
        <v>33</v>
      </c>
      <c r="AH388" s="1373" t="str">
        <f t="shared" ref="AH388" si="1026">IFERROR(ROUNDDOWN(ROUND(L386*U388,0),0)*AF388,"")</f>
        <v/>
      </c>
      <c r="AI388" s="1375" t="str">
        <f t="shared" ref="AI388" si="1027">IFERROR(ROUNDDOWN(ROUND((L386*(U388-AW386)),0),0)*AF388,"")</f>
        <v/>
      </c>
      <c r="AJ388" s="1377">
        <f>IFERROR(IF(OR(M386="",M387="",M389=""),0,ROUNDDOWN(ROUNDDOWN(ROUND(L386*VLOOKUP(K386,【参考】数式用!$A$5:$AB$37,MATCH("新加算Ⅳ",【参考】数式用!$B$4:$AB$4,0)+1,0),0),0)*AF388*0.5,0)),"")</f>
        <v>0</v>
      </c>
      <c r="AK388" s="1347" t="str">
        <f t="shared" ref="AK388" si="1028">IF(T388&lt;&gt;"","新規に適用","")</f>
        <v/>
      </c>
      <c r="AL388" s="1351">
        <f>IFERROR(IF(OR(M389="ベア加算",M389=""),0, IF(OR(T386="新加算Ⅰ",T386="新加算Ⅱ",T386="新加算Ⅲ",T386="新加算Ⅳ"),0,ROUNDDOWN(ROUND(L386*VLOOKUP(K386,【参考】数式用!$A$5:$I$37,MATCH("ベア加算",【参考】数式用!$B$4:$I$4,0)+1,0),0),0)*AF388)),"")</f>
        <v>0</v>
      </c>
      <c r="AM388" s="1321" t="str">
        <f>IF(AND(T388&lt;&gt;"",AM386=""),"新規に適用",IF(AND(T388&lt;&gt;"",AM386&lt;&gt;""),"継続で適用",""))</f>
        <v/>
      </c>
      <c r="AN388" s="1321" t="str">
        <f>IF(AND(T388&lt;&gt;"",AN386=""),"新規に適用",IF(AND(T388&lt;&gt;"",AN386&lt;&gt;""),"継続で適用",""))</f>
        <v/>
      </c>
      <c r="AO388" s="1369"/>
      <c r="AP388" s="1321" t="str">
        <f>IF(AND(T388&lt;&gt;"",AP386=""),"新規に適用",IF(AND(T388&lt;&gt;"",AP386&lt;&gt;""),"継続で適用",""))</f>
        <v/>
      </c>
      <c r="AQ388" s="1325" t="str">
        <f t="shared" si="951"/>
        <v/>
      </c>
      <c r="AR388" s="1321" t="str">
        <f>IF(AND(T388&lt;&gt;"",AR386=""),"新規に適用",IF(AND(T388&lt;&gt;"",AR386&lt;&gt;""),"継続で適用",""))</f>
        <v/>
      </c>
      <c r="AS388" s="1310"/>
      <c r="AT388" s="557"/>
      <c r="AU388" s="1311" t="str">
        <f>IF(K386&lt;&gt;"","V列に色付け","")</f>
        <v/>
      </c>
      <c r="AV388" s="1312"/>
      <c r="AW388" s="1313"/>
      <c r="AX388" s="87"/>
      <c r="AY388" s="87"/>
      <c r="AZ388" s="87"/>
      <c r="BA388" s="87"/>
      <c r="BB388" s="87"/>
      <c r="BC388" s="87"/>
      <c r="BD388" s="87"/>
      <c r="BE388" s="87"/>
      <c r="BF388" s="87"/>
      <c r="BG388" s="87"/>
      <c r="BH388" s="87"/>
      <c r="BI388" s="87"/>
      <c r="BJ388" s="87"/>
      <c r="BK388" s="453" t="str">
        <f>G386</f>
        <v/>
      </c>
    </row>
    <row r="389" spans="1:63" ht="30" customHeight="1" thickBot="1">
      <c r="A389" s="1276"/>
      <c r="B389" s="1419"/>
      <c r="C389" s="1420"/>
      <c r="D389" s="1420"/>
      <c r="E389" s="1420"/>
      <c r="F389" s="1421"/>
      <c r="G389" s="1261"/>
      <c r="H389" s="1261"/>
      <c r="I389" s="1261"/>
      <c r="J389" s="1424"/>
      <c r="K389" s="1261"/>
      <c r="L389" s="1285"/>
      <c r="M389" s="556" t="str">
        <f>IF('別紙様式2-2（４・５月分）'!P295="","",'別紙様式2-2（４・５月分）'!P295)</f>
        <v/>
      </c>
      <c r="N389" s="1402"/>
      <c r="O389" s="1382"/>
      <c r="P389" s="1384"/>
      <c r="Q389" s="1386"/>
      <c r="R389" s="1388"/>
      <c r="S389" s="1390"/>
      <c r="T389" s="1392"/>
      <c r="U389" s="1394"/>
      <c r="V389" s="1396"/>
      <c r="W389" s="1398"/>
      <c r="X389" s="1372"/>
      <c r="Y389" s="1398"/>
      <c r="Z389" s="1372"/>
      <c r="AA389" s="1398"/>
      <c r="AB389" s="1372"/>
      <c r="AC389" s="1398"/>
      <c r="AD389" s="1372"/>
      <c r="AE389" s="1372"/>
      <c r="AF389" s="1372"/>
      <c r="AG389" s="1368"/>
      <c r="AH389" s="1374"/>
      <c r="AI389" s="1376"/>
      <c r="AJ389" s="1378"/>
      <c r="AK389" s="1348"/>
      <c r="AL389" s="1352"/>
      <c r="AM389" s="1322"/>
      <c r="AN389" s="1322"/>
      <c r="AO389" s="1370"/>
      <c r="AP389" s="1322"/>
      <c r="AQ389" s="1326"/>
      <c r="AR389" s="1322"/>
      <c r="AS389" s="491" t="str">
        <f t="shared" ref="AS389" si="1029">IF(AU386="","",IF(OR(T386="",AND(M389="ベア加算なし",OR(T386="新加算Ⅰ",T386="新加算Ⅱ",T386="新加算Ⅲ",T386="新加算Ⅳ"),AM386=""),AND(OR(T386="新加算Ⅰ",T386="新加算Ⅱ",T386="新加算Ⅲ",T386="新加算Ⅳ",T386="新加算Ⅴ（１）",T386="新加算Ⅴ（２）",T386="新加算Ⅴ（３）",T386="新加算Ⅴ（４）",T386="新加算Ⅴ（５）",T386="新加算Ⅴ（６）",T386="新加算Ⅴ（８）",T386="新加算Ⅴ（11）"),AN386=""),AND(OR(T386="新加算Ⅴ（７）",T386="新加算Ⅴ（９）",T386="新加算Ⅴ（10）",T386="新加算Ⅴ（12）",T386="新加算Ⅴ（13）",T386="新加算Ⅴ（14）"),AO386=""),AND(OR(T386="新加算Ⅰ",T386="新加算Ⅱ",T386="新加算Ⅲ",T386="新加算Ⅴ（１）",T386="新加算Ⅴ（３）",T386="新加算Ⅴ（８）"),AP386=""),AND(OR(T386="新加算Ⅰ",T386="新加算Ⅱ",T386="新加算Ⅴ（１）",T386="新加算Ⅴ（２）",T386="新加算Ⅴ（３）",T386="新加算Ⅴ（４）",T386="新加算Ⅴ（５）",T386="新加算Ⅴ（６）",T386="新加算Ⅴ（７）",T386="新加算Ⅴ（９）",T386="新加算Ⅴ（10）",T386="新加算Ⅴ（12）"),AQ386=""),AND(OR(T386="新加算Ⅰ",T386="新加算Ⅴ（１）",T386="新加算Ⅴ（２）",T386="新加算Ⅴ（５）",T386="新加算Ⅴ（７）",T386="新加算Ⅴ（10）"),AR386="")),"！記入が必要な欄（ピンク色のセル）に空欄があります。空欄を埋めてください。",""))</f>
        <v/>
      </c>
      <c r="AT389" s="557"/>
      <c r="AU389" s="1311"/>
      <c r="AV389" s="558" t="str">
        <f>IF('別紙様式2-2（４・５月分）'!N295="","",'別紙様式2-2（４・５月分）'!N295)</f>
        <v/>
      </c>
      <c r="AW389" s="1313"/>
      <c r="AX389" s="87"/>
      <c r="AY389" s="87"/>
      <c r="AZ389" s="87"/>
      <c r="BA389" s="87"/>
      <c r="BB389" s="87"/>
      <c r="BC389" s="87"/>
      <c r="BD389" s="87"/>
      <c r="BE389" s="87"/>
      <c r="BF389" s="87"/>
      <c r="BG389" s="87"/>
      <c r="BH389" s="87"/>
      <c r="BI389" s="87"/>
      <c r="BJ389" s="87"/>
      <c r="BK389" s="453" t="str">
        <f>G386</f>
        <v/>
      </c>
    </row>
    <row r="390" spans="1:63" ht="30" customHeight="1">
      <c r="A390" s="1274">
        <v>95</v>
      </c>
      <c r="B390" s="1243" t="str">
        <f>IF(基本情報入力シート!C148="","",基本情報入力シート!C148)</f>
        <v/>
      </c>
      <c r="C390" s="1244"/>
      <c r="D390" s="1244"/>
      <c r="E390" s="1244"/>
      <c r="F390" s="1245"/>
      <c r="G390" s="1260" t="str">
        <f>IF(基本情報入力シート!M148="","",基本情報入力シート!M148)</f>
        <v/>
      </c>
      <c r="H390" s="1260" t="str">
        <f>IF(基本情報入力シート!R148="","",基本情報入力シート!R148)</f>
        <v/>
      </c>
      <c r="I390" s="1260" t="str">
        <f>IF(基本情報入力シート!W148="","",基本情報入力シート!W148)</f>
        <v/>
      </c>
      <c r="J390" s="1423" t="str">
        <f>IF(基本情報入力シート!X148="","",基本情報入力シート!X148)</f>
        <v/>
      </c>
      <c r="K390" s="1260" t="str">
        <f>IF(基本情報入力シート!Y148="","",基本情報入力シート!Y148)</f>
        <v/>
      </c>
      <c r="L390" s="1284" t="str">
        <f>IF(基本情報入力シート!AB148="","",基本情報入力シート!AB148)</f>
        <v/>
      </c>
      <c r="M390" s="553" t="str">
        <f>IF('別紙様式2-2（４・５月分）'!P296="","",'別紙様式2-2（４・５月分）'!P296)</f>
        <v/>
      </c>
      <c r="N390" s="1399" t="str">
        <f>IF(SUM('別紙様式2-2（４・５月分）'!Q296:Q298)=0,"",SUM('別紙様式2-2（４・５月分）'!Q296:Q298))</f>
        <v/>
      </c>
      <c r="O390" s="1403" t="str">
        <f>IFERROR(VLOOKUP('別紙様式2-2（４・５月分）'!AQ296,【参考】数式用!$AR$5:$AS$22,2,FALSE),"")</f>
        <v/>
      </c>
      <c r="P390" s="1404"/>
      <c r="Q390" s="1405"/>
      <c r="R390" s="1409" t="str">
        <f>IFERROR(VLOOKUP(K390,【参考】数式用!$A$5:$AB$37,MATCH(O390,【参考】数式用!$B$4:$AB$4,0)+1,0),"")</f>
        <v/>
      </c>
      <c r="S390" s="1411" t="s">
        <v>2021</v>
      </c>
      <c r="T390" s="1413"/>
      <c r="U390" s="1415" t="str">
        <f>IFERROR(VLOOKUP(K390,【参考】数式用!$A$5:$AB$37,MATCH(T390,【参考】数式用!$B$4:$AB$4,0)+1,0),"")</f>
        <v/>
      </c>
      <c r="V390" s="1417" t="s">
        <v>15</v>
      </c>
      <c r="W390" s="1355">
        <v>6</v>
      </c>
      <c r="X390" s="1357" t="s">
        <v>10</v>
      </c>
      <c r="Y390" s="1355">
        <v>6</v>
      </c>
      <c r="Z390" s="1357" t="s">
        <v>38</v>
      </c>
      <c r="AA390" s="1355">
        <v>7</v>
      </c>
      <c r="AB390" s="1357" t="s">
        <v>10</v>
      </c>
      <c r="AC390" s="1355">
        <v>3</v>
      </c>
      <c r="AD390" s="1357" t="s">
        <v>13</v>
      </c>
      <c r="AE390" s="1357" t="s">
        <v>20</v>
      </c>
      <c r="AF390" s="1357">
        <f>IF(W390&gt;=1,(AA390*12+AC390)-(W390*12+Y390)+1,"")</f>
        <v>10</v>
      </c>
      <c r="AG390" s="1359" t="s">
        <v>33</v>
      </c>
      <c r="AH390" s="1361" t="str">
        <f t="shared" ref="AH390" si="1030">IFERROR(ROUNDDOWN(ROUND(L390*U390,0),0)*AF390,"")</f>
        <v/>
      </c>
      <c r="AI390" s="1363" t="str">
        <f t="shared" ref="AI390" si="1031">IFERROR(ROUNDDOWN(ROUND((L390*(U390-AW390)),0),0)*AF390,"")</f>
        <v/>
      </c>
      <c r="AJ390" s="1365">
        <f>IFERROR(IF(OR(M390="",M391="",M393=""),0,ROUNDDOWN(ROUNDDOWN(ROUND(L390*VLOOKUP(K390,【参考】数式用!$A$5:$AB$37,MATCH("新加算Ⅳ",【参考】数式用!$B$4:$AB$4,0)+1,0),0),0)*AF390*0.5,0)),"")</f>
        <v>0</v>
      </c>
      <c r="AK390" s="1349"/>
      <c r="AL390" s="1353">
        <f>IFERROR(IF(OR(M393="ベア加算",M393=""),0, IF(OR(T390="新加算Ⅰ",T390="新加算Ⅱ",T390="新加算Ⅲ",T390="新加算Ⅳ"),ROUNDDOWN(ROUND(L390*VLOOKUP(K390,【参考】数式用!$A$5:$I$37,MATCH("ベア加算",【参考】数式用!$B$4:$I$4,0)+1,0),0),0)*AF390,0)),"")</f>
        <v>0</v>
      </c>
      <c r="AM390" s="1339"/>
      <c r="AN390" s="1345"/>
      <c r="AO390" s="1341"/>
      <c r="AP390" s="1341"/>
      <c r="AQ390" s="1343"/>
      <c r="AR390" s="1323"/>
      <c r="AS390" s="466" t="str">
        <f t="shared" ref="AS390" si="1032">IF(AU390="","",IF(U390&lt;N390,"！加算の要件上は問題ありませんが、令和６年４・５月と比較して令和６年６月に加算率が下がる計画になっています。",""))</f>
        <v/>
      </c>
      <c r="AT390" s="557"/>
      <c r="AU390" s="1311" t="str">
        <f>IF(K390&lt;&gt;"","V列に色付け","")</f>
        <v/>
      </c>
      <c r="AV390" s="558" t="str">
        <f>IF('別紙様式2-2（４・５月分）'!N296="","",'別紙様式2-2（４・５月分）'!N296)</f>
        <v/>
      </c>
      <c r="AW390" s="1313" t="str">
        <f>IF(SUM('別紙様式2-2（４・５月分）'!O296:O298)=0,"",SUM('別紙様式2-2（４・５月分）'!O296:O298))</f>
        <v/>
      </c>
      <c r="AX390" s="1314" t="str">
        <f>IFERROR(VLOOKUP(K390,【参考】数式用!$AH$2:$AI$34,2,FALSE),"")</f>
        <v/>
      </c>
      <c r="AY390" s="1230" t="s">
        <v>1959</v>
      </c>
      <c r="AZ390" s="1230" t="s">
        <v>1960</v>
      </c>
      <c r="BA390" s="1230" t="s">
        <v>1961</v>
      </c>
      <c r="BB390" s="1230" t="s">
        <v>1962</v>
      </c>
      <c r="BC390" s="1230" t="str">
        <f>IF(AND(O390&lt;&gt;"新加算Ⅰ",O390&lt;&gt;"新加算Ⅱ",O390&lt;&gt;"新加算Ⅲ",O390&lt;&gt;"新加算Ⅳ"),O390,IF(P392&lt;&gt;"",P392,""))</f>
        <v/>
      </c>
      <c r="BD390" s="1230"/>
      <c r="BE390" s="1230" t="str">
        <f t="shared" ref="BE390" si="1033">IF(AL390&lt;&gt;0,IF(AM390="○","入力済","未入力"),"")</f>
        <v/>
      </c>
      <c r="BF390" s="1230" t="str">
        <f>IF(OR(T390="新加算Ⅰ",T390="新加算Ⅱ",T390="新加算Ⅲ",T390="新加算Ⅳ",T390="新加算Ⅴ（１）",T390="新加算Ⅴ（２）",T390="新加算Ⅴ（３）",T390="新加算ⅠⅤ（４）",T390="新加算Ⅴ（５）",T390="新加算Ⅴ（６）",T390="新加算Ⅴ（８）",T390="新加算Ⅴ（11）"),IF(OR(AN390="○",AN390="令和６年度中に満たす"),"入力済","未入力"),"")</f>
        <v/>
      </c>
      <c r="BG390" s="1230" t="str">
        <f>IF(OR(T390="新加算Ⅴ（７）",T390="新加算Ⅴ（９）",T390="新加算Ⅴ（10）",T390="新加算Ⅴ（12）",T390="新加算Ⅴ（13）",T390="新加算Ⅴ（14）"),IF(OR(AO390="○",AO390="令和６年度中に満たす"),"入力済","未入力"),"")</f>
        <v/>
      </c>
      <c r="BH390" s="1331" t="str">
        <f t="shared" ref="BH390" si="1034">IF(OR(T390="新加算Ⅰ",T390="新加算Ⅱ",T390="新加算Ⅲ",T390="新加算Ⅴ（１）",T390="新加算Ⅴ（３）",T390="新加算Ⅴ（８）"),IF(OR(AP390="○",AP390="令和６年度中に満たす"),"入力済","未入力"),"")</f>
        <v/>
      </c>
      <c r="BI390" s="1333" t="str">
        <f t="shared" ref="BI390" si="1035">IF(OR(T390="新加算Ⅰ",T390="新加算Ⅱ",T390="新加算Ⅴ（１）",T390="新加算Ⅴ（２）",T390="新加算Ⅴ（３）",T390="新加算Ⅴ（４）",T390="新加算Ⅴ（５）",T390="新加算Ⅴ（６）",T390="新加算Ⅴ（７）",T390="新加算Ⅴ（９）",T390="新加算Ⅴ（10）",T390="新加算Ⅴ（12）"),1,"")</f>
        <v/>
      </c>
      <c r="BJ390" s="1311" t="str">
        <f>IF(OR(T390="新加算Ⅰ",T390="新加算Ⅴ（１）",T390="新加算Ⅴ（２）",T390="新加算Ⅴ（５）",T390="新加算Ⅴ（７）",T390="新加算Ⅴ（10）"),IF(AR390="","未入力","入力済"),"")</f>
        <v/>
      </c>
      <c r="BK390" s="453" t="str">
        <f>G390</f>
        <v/>
      </c>
    </row>
    <row r="391" spans="1:63" ht="15" customHeight="1">
      <c r="A391" s="1275"/>
      <c r="B391" s="1243"/>
      <c r="C391" s="1244"/>
      <c r="D391" s="1244"/>
      <c r="E391" s="1244"/>
      <c r="F391" s="1245"/>
      <c r="G391" s="1260"/>
      <c r="H391" s="1260"/>
      <c r="I391" s="1260"/>
      <c r="J391" s="1423"/>
      <c r="K391" s="1260"/>
      <c r="L391" s="1284"/>
      <c r="M391" s="1379" t="str">
        <f>IF('別紙様式2-2（４・５月分）'!P297="","",'別紙様式2-2（４・５月分）'!P297)</f>
        <v/>
      </c>
      <c r="N391" s="1400"/>
      <c r="O391" s="1406"/>
      <c r="P391" s="1407"/>
      <c r="Q391" s="1408"/>
      <c r="R391" s="1410"/>
      <c r="S391" s="1412"/>
      <c r="T391" s="1414"/>
      <c r="U391" s="1416"/>
      <c r="V391" s="1418"/>
      <c r="W391" s="1356"/>
      <c r="X391" s="1358"/>
      <c r="Y391" s="1356"/>
      <c r="Z391" s="1358"/>
      <c r="AA391" s="1356"/>
      <c r="AB391" s="1358"/>
      <c r="AC391" s="1356"/>
      <c r="AD391" s="1358"/>
      <c r="AE391" s="1358"/>
      <c r="AF391" s="1358"/>
      <c r="AG391" s="1360"/>
      <c r="AH391" s="1362"/>
      <c r="AI391" s="1364"/>
      <c r="AJ391" s="1366"/>
      <c r="AK391" s="1350"/>
      <c r="AL391" s="1354"/>
      <c r="AM391" s="1340"/>
      <c r="AN391" s="1346"/>
      <c r="AO391" s="1342"/>
      <c r="AP391" s="1342"/>
      <c r="AQ391" s="1344"/>
      <c r="AR391" s="1324"/>
      <c r="AS391" s="1310" t="str">
        <f t="shared" ref="AS391" si="1036">IF(AU390="","",IF(AF390&gt;10,"！令和６年度の新加算の「算定対象月」が10か月を超えています。標準的な「算定対象月」は令和６年６月から令和７年３月です。",IF(OR(AA390&lt;&gt;7,AC390&lt;&gt;3),"！算定期間の終わりが令和７年３月になっていません。区分変更を行う場合は、別紙様式2-4に記入してください。","")))</f>
        <v/>
      </c>
      <c r="AT391" s="557"/>
      <c r="AU391" s="1311"/>
      <c r="AV391" s="1312" t="str">
        <f>IF('別紙様式2-2（４・５月分）'!N297="","",'別紙様式2-2（４・５月分）'!N297)</f>
        <v/>
      </c>
      <c r="AW391" s="1313"/>
      <c r="AX391" s="1314"/>
      <c r="AY391" s="1230"/>
      <c r="AZ391" s="1230"/>
      <c r="BA391" s="1230"/>
      <c r="BB391" s="1230"/>
      <c r="BC391" s="1230"/>
      <c r="BD391" s="1230"/>
      <c r="BE391" s="1230"/>
      <c r="BF391" s="1230"/>
      <c r="BG391" s="1230"/>
      <c r="BH391" s="1332"/>
      <c r="BI391" s="1334"/>
      <c r="BJ391" s="1311"/>
      <c r="BK391" s="453" t="str">
        <f>G390</f>
        <v/>
      </c>
    </row>
    <row r="392" spans="1:63" ht="15" customHeight="1">
      <c r="A392" s="1303"/>
      <c r="B392" s="1243"/>
      <c r="C392" s="1244"/>
      <c r="D392" s="1244"/>
      <c r="E392" s="1244"/>
      <c r="F392" s="1245"/>
      <c r="G392" s="1260"/>
      <c r="H392" s="1260"/>
      <c r="I392" s="1260"/>
      <c r="J392" s="1423"/>
      <c r="K392" s="1260"/>
      <c r="L392" s="1284"/>
      <c r="M392" s="1380"/>
      <c r="N392" s="1401"/>
      <c r="O392" s="1381" t="s">
        <v>2025</v>
      </c>
      <c r="P392" s="1383" t="str">
        <f>IFERROR(VLOOKUP('別紙様式2-2（４・５月分）'!AQ296,【参考】数式用!$AR$5:$AT$22,3,FALSE),"")</f>
        <v/>
      </c>
      <c r="Q392" s="1385" t="s">
        <v>2036</v>
      </c>
      <c r="R392" s="1387" t="str">
        <f>IFERROR(VLOOKUP(K390,【参考】数式用!$A$5:$AB$37,MATCH(P392,【参考】数式用!$B$4:$AB$4,0)+1,0),"")</f>
        <v/>
      </c>
      <c r="S392" s="1389" t="s">
        <v>161</v>
      </c>
      <c r="T392" s="1391"/>
      <c r="U392" s="1393" t="str">
        <f>IFERROR(VLOOKUP(K390,【参考】数式用!$A$5:$AB$37,MATCH(T392,【参考】数式用!$B$4:$AB$4,0)+1,0),"")</f>
        <v/>
      </c>
      <c r="V392" s="1395" t="s">
        <v>15</v>
      </c>
      <c r="W392" s="1397">
        <v>7</v>
      </c>
      <c r="X392" s="1371" t="s">
        <v>10</v>
      </c>
      <c r="Y392" s="1397">
        <v>4</v>
      </c>
      <c r="Z392" s="1371" t="s">
        <v>38</v>
      </c>
      <c r="AA392" s="1397">
        <v>8</v>
      </c>
      <c r="AB392" s="1371" t="s">
        <v>10</v>
      </c>
      <c r="AC392" s="1397">
        <v>3</v>
      </c>
      <c r="AD392" s="1371" t="s">
        <v>13</v>
      </c>
      <c r="AE392" s="1371" t="s">
        <v>20</v>
      </c>
      <c r="AF392" s="1371">
        <f>IF(W392&gt;=1,(AA392*12+AC392)-(W392*12+Y392)+1,"")</f>
        <v>12</v>
      </c>
      <c r="AG392" s="1367" t="s">
        <v>33</v>
      </c>
      <c r="AH392" s="1373" t="str">
        <f t="shared" ref="AH392" si="1037">IFERROR(ROUNDDOWN(ROUND(L390*U392,0),0)*AF392,"")</f>
        <v/>
      </c>
      <c r="AI392" s="1375" t="str">
        <f t="shared" ref="AI392" si="1038">IFERROR(ROUNDDOWN(ROUND((L390*(U392-AW390)),0),0)*AF392,"")</f>
        <v/>
      </c>
      <c r="AJ392" s="1377">
        <f>IFERROR(IF(OR(M390="",M391="",M393=""),0,ROUNDDOWN(ROUNDDOWN(ROUND(L390*VLOOKUP(K390,【参考】数式用!$A$5:$AB$37,MATCH("新加算Ⅳ",【参考】数式用!$B$4:$AB$4,0)+1,0),0),0)*AF392*0.5,0)),"")</f>
        <v>0</v>
      </c>
      <c r="AK392" s="1347" t="str">
        <f t="shared" ref="AK392" si="1039">IF(T392&lt;&gt;"","新規に適用","")</f>
        <v/>
      </c>
      <c r="AL392" s="1351">
        <f>IFERROR(IF(OR(M393="ベア加算",M393=""),0, IF(OR(T390="新加算Ⅰ",T390="新加算Ⅱ",T390="新加算Ⅲ",T390="新加算Ⅳ"),0,ROUNDDOWN(ROUND(L390*VLOOKUP(K390,【参考】数式用!$A$5:$I$37,MATCH("ベア加算",【参考】数式用!$B$4:$I$4,0)+1,0),0),0)*AF392)),"")</f>
        <v>0</v>
      </c>
      <c r="AM392" s="1321" t="str">
        <f>IF(AND(T392&lt;&gt;"",AM390=""),"新規に適用",IF(AND(T392&lt;&gt;"",AM390&lt;&gt;""),"継続で適用",""))</f>
        <v/>
      </c>
      <c r="AN392" s="1321" t="str">
        <f>IF(AND(T392&lt;&gt;"",AN390=""),"新規に適用",IF(AND(T392&lt;&gt;"",AN390&lt;&gt;""),"継続で適用",""))</f>
        <v/>
      </c>
      <c r="AO392" s="1369"/>
      <c r="AP392" s="1321" t="str">
        <f>IF(AND(T392&lt;&gt;"",AP390=""),"新規に適用",IF(AND(T392&lt;&gt;"",AP390&lt;&gt;""),"継続で適用",""))</f>
        <v/>
      </c>
      <c r="AQ392" s="1325" t="str">
        <f t="shared" si="951"/>
        <v/>
      </c>
      <c r="AR392" s="1321" t="str">
        <f>IF(AND(T392&lt;&gt;"",AR390=""),"新規に適用",IF(AND(T392&lt;&gt;"",AR390&lt;&gt;""),"継続で適用",""))</f>
        <v/>
      </c>
      <c r="AS392" s="1310"/>
      <c r="AT392" s="557"/>
      <c r="AU392" s="1311" t="str">
        <f>IF(K390&lt;&gt;"","V列に色付け","")</f>
        <v/>
      </c>
      <c r="AV392" s="1312"/>
      <c r="AW392" s="1313"/>
      <c r="AX392" s="87"/>
      <c r="AY392" s="87"/>
      <c r="AZ392" s="87"/>
      <c r="BA392" s="87"/>
      <c r="BB392" s="87"/>
      <c r="BC392" s="87"/>
      <c r="BD392" s="87"/>
      <c r="BE392" s="87"/>
      <c r="BF392" s="87"/>
      <c r="BG392" s="87"/>
      <c r="BH392" s="87"/>
      <c r="BI392" s="87"/>
      <c r="BJ392" s="87"/>
      <c r="BK392" s="453" t="str">
        <f>G390</f>
        <v/>
      </c>
    </row>
    <row r="393" spans="1:63" ht="30" customHeight="1" thickBot="1">
      <c r="A393" s="1276"/>
      <c r="B393" s="1419"/>
      <c r="C393" s="1420"/>
      <c r="D393" s="1420"/>
      <c r="E393" s="1420"/>
      <c r="F393" s="1421"/>
      <c r="G393" s="1261"/>
      <c r="H393" s="1261"/>
      <c r="I393" s="1261"/>
      <c r="J393" s="1424"/>
      <c r="K393" s="1261"/>
      <c r="L393" s="1285"/>
      <c r="M393" s="556" t="str">
        <f>IF('別紙様式2-2（４・５月分）'!P298="","",'別紙様式2-2（４・５月分）'!P298)</f>
        <v/>
      </c>
      <c r="N393" s="1402"/>
      <c r="O393" s="1382"/>
      <c r="P393" s="1384"/>
      <c r="Q393" s="1386"/>
      <c r="R393" s="1388"/>
      <c r="S393" s="1390"/>
      <c r="T393" s="1392"/>
      <c r="U393" s="1394"/>
      <c r="V393" s="1396"/>
      <c r="W393" s="1398"/>
      <c r="X393" s="1372"/>
      <c r="Y393" s="1398"/>
      <c r="Z393" s="1372"/>
      <c r="AA393" s="1398"/>
      <c r="AB393" s="1372"/>
      <c r="AC393" s="1398"/>
      <c r="AD393" s="1372"/>
      <c r="AE393" s="1372"/>
      <c r="AF393" s="1372"/>
      <c r="AG393" s="1368"/>
      <c r="AH393" s="1374"/>
      <c r="AI393" s="1376"/>
      <c r="AJ393" s="1378"/>
      <c r="AK393" s="1348"/>
      <c r="AL393" s="1352"/>
      <c r="AM393" s="1322"/>
      <c r="AN393" s="1322"/>
      <c r="AO393" s="1370"/>
      <c r="AP393" s="1322"/>
      <c r="AQ393" s="1326"/>
      <c r="AR393" s="1322"/>
      <c r="AS393" s="491" t="str">
        <f t="shared" ref="AS393" si="1040">IF(AU390="","",IF(OR(T390="",AND(M393="ベア加算なし",OR(T390="新加算Ⅰ",T390="新加算Ⅱ",T390="新加算Ⅲ",T390="新加算Ⅳ"),AM390=""),AND(OR(T390="新加算Ⅰ",T390="新加算Ⅱ",T390="新加算Ⅲ",T390="新加算Ⅳ",T390="新加算Ⅴ（１）",T390="新加算Ⅴ（２）",T390="新加算Ⅴ（３）",T390="新加算Ⅴ（４）",T390="新加算Ⅴ（５）",T390="新加算Ⅴ（６）",T390="新加算Ⅴ（８）",T390="新加算Ⅴ（11）"),AN390=""),AND(OR(T390="新加算Ⅴ（７）",T390="新加算Ⅴ（９）",T390="新加算Ⅴ（10）",T390="新加算Ⅴ（12）",T390="新加算Ⅴ（13）",T390="新加算Ⅴ（14）"),AO390=""),AND(OR(T390="新加算Ⅰ",T390="新加算Ⅱ",T390="新加算Ⅲ",T390="新加算Ⅴ（１）",T390="新加算Ⅴ（３）",T390="新加算Ⅴ（８）"),AP390=""),AND(OR(T390="新加算Ⅰ",T390="新加算Ⅱ",T390="新加算Ⅴ（１）",T390="新加算Ⅴ（２）",T390="新加算Ⅴ（３）",T390="新加算Ⅴ（４）",T390="新加算Ⅴ（５）",T390="新加算Ⅴ（６）",T390="新加算Ⅴ（７）",T390="新加算Ⅴ（９）",T390="新加算Ⅴ（10）",T390="新加算Ⅴ（12）"),AQ390=""),AND(OR(T390="新加算Ⅰ",T390="新加算Ⅴ（１）",T390="新加算Ⅴ（２）",T390="新加算Ⅴ（５）",T390="新加算Ⅴ（７）",T390="新加算Ⅴ（10）"),AR390="")),"！記入が必要な欄（ピンク色のセル）に空欄があります。空欄を埋めてください。",""))</f>
        <v/>
      </c>
      <c r="AT393" s="557"/>
      <c r="AU393" s="1311"/>
      <c r="AV393" s="558" t="str">
        <f>IF('別紙様式2-2（４・５月分）'!N298="","",'別紙様式2-2（４・５月分）'!N298)</f>
        <v/>
      </c>
      <c r="AW393" s="1313"/>
      <c r="AX393" s="87"/>
      <c r="AY393" s="87"/>
      <c r="AZ393" s="87"/>
      <c r="BA393" s="87"/>
      <c r="BB393" s="87"/>
      <c r="BC393" s="87"/>
      <c r="BD393" s="87"/>
      <c r="BE393" s="87"/>
      <c r="BF393" s="87"/>
      <c r="BG393" s="87"/>
      <c r="BH393" s="87"/>
      <c r="BI393" s="87"/>
      <c r="BJ393" s="87"/>
      <c r="BK393" s="453" t="str">
        <f>G390</f>
        <v/>
      </c>
    </row>
    <row r="394" spans="1:63" ht="30" customHeight="1">
      <c r="A394" s="1301">
        <v>96</v>
      </c>
      <c r="B394" s="1240" t="str">
        <f>IF(基本情報入力シート!C149="","",基本情報入力シート!C149)</f>
        <v/>
      </c>
      <c r="C394" s="1241"/>
      <c r="D394" s="1241"/>
      <c r="E394" s="1241"/>
      <c r="F394" s="1242"/>
      <c r="G394" s="1259" t="str">
        <f>IF(基本情報入力シート!M149="","",基本情報入力シート!M149)</f>
        <v/>
      </c>
      <c r="H394" s="1259" t="str">
        <f>IF(基本情報入力シート!R149="","",基本情報入力シート!R149)</f>
        <v/>
      </c>
      <c r="I394" s="1259" t="str">
        <f>IF(基本情報入力シート!W149="","",基本情報入力シート!W149)</f>
        <v/>
      </c>
      <c r="J394" s="1422" t="str">
        <f>IF(基本情報入力シート!X149="","",基本情報入力シート!X149)</f>
        <v/>
      </c>
      <c r="K394" s="1259" t="str">
        <f>IF(基本情報入力シート!Y149="","",基本情報入力シート!Y149)</f>
        <v/>
      </c>
      <c r="L394" s="1283" t="str">
        <f>IF(基本情報入力シート!AB149="","",基本情報入力シート!AB149)</f>
        <v/>
      </c>
      <c r="M394" s="553" t="str">
        <f>IF('別紙様式2-2（４・５月分）'!P299="","",'別紙様式2-2（４・５月分）'!P299)</f>
        <v/>
      </c>
      <c r="N394" s="1399" t="str">
        <f>IF(SUM('別紙様式2-2（４・５月分）'!Q299:Q301)=0,"",SUM('別紙様式2-2（４・５月分）'!Q299:Q301))</f>
        <v/>
      </c>
      <c r="O394" s="1403" t="str">
        <f>IFERROR(VLOOKUP('別紙様式2-2（４・５月分）'!AQ299,【参考】数式用!$AR$5:$AS$22,2,FALSE),"")</f>
        <v/>
      </c>
      <c r="P394" s="1404"/>
      <c r="Q394" s="1405"/>
      <c r="R394" s="1409" t="str">
        <f>IFERROR(VLOOKUP(K394,【参考】数式用!$A$5:$AB$37,MATCH(O394,【参考】数式用!$B$4:$AB$4,0)+1,0),"")</f>
        <v/>
      </c>
      <c r="S394" s="1411" t="s">
        <v>2021</v>
      </c>
      <c r="T394" s="1413"/>
      <c r="U394" s="1415" t="str">
        <f>IFERROR(VLOOKUP(K394,【参考】数式用!$A$5:$AB$37,MATCH(T394,【参考】数式用!$B$4:$AB$4,0)+1,0),"")</f>
        <v/>
      </c>
      <c r="V394" s="1417" t="s">
        <v>15</v>
      </c>
      <c r="W394" s="1355">
        <v>6</v>
      </c>
      <c r="X394" s="1357" t="s">
        <v>10</v>
      </c>
      <c r="Y394" s="1355">
        <v>6</v>
      </c>
      <c r="Z394" s="1357" t="s">
        <v>38</v>
      </c>
      <c r="AA394" s="1355">
        <v>7</v>
      </c>
      <c r="AB394" s="1357" t="s">
        <v>10</v>
      </c>
      <c r="AC394" s="1355">
        <v>3</v>
      </c>
      <c r="AD394" s="1357" t="s">
        <v>13</v>
      </c>
      <c r="AE394" s="1357" t="s">
        <v>20</v>
      </c>
      <c r="AF394" s="1357">
        <f>IF(W394&gt;=1,(AA394*12+AC394)-(W394*12+Y394)+1,"")</f>
        <v>10</v>
      </c>
      <c r="AG394" s="1359" t="s">
        <v>33</v>
      </c>
      <c r="AH394" s="1361" t="str">
        <f t="shared" ref="AH394" si="1041">IFERROR(ROUNDDOWN(ROUND(L394*U394,0),0)*AF394,"")</f>
        <v/>
      </c>
      <c r="AI394" s="1363" t="str">
        <f t="shared" ref="AI394" si="1042">IFERROR(ROUNDDOWN(ROUND((L394*(U394-AW394)),0),0)*AF394,"")</f>
        <v/>
      </c>
      <c r="AJ394" s="1365">
        <f>IFERROR(IF(OR(M394="",M395="",M397=""),0,ROUNDDOWN(ROUNDDOWN(ROUND(L394*VLOOKUP(K394,【参考】数式用!$A$5:$AB$37,MATCH("新加算Ⅳ",【参考】数式用!$B$4:$AB$4,0)+1,0),0),0)*AF394*0.5,0)),"")</f>
        <v>0</v>
      </c>
      <c r="AK394" s="1349"/>
      <c r="AL394" s="1353">
        <f>IFERROR(IF(OR(M397="ベア加算",M397=""),0, IF(OR(T394="新加算Ⅰ",T394="新加算Ⅱ",T394="新加算Ⅲ",T394="新加算Ⅳ"),ROUNDDOWN(ROUND(L394*VLOOKUP(K394,【参考】数式用!$A$5:$I$37,MATCH("ベア加算",【参考】数式用!$B$4:$I$4,0)+1,0),0),0)*AF394,0)),"")</f>
        <v>0</v>
      </c>
      <c r="AM394" s="1339"/>
      <c r="AN394" s="1345"/>
      <c r="AO394" s="1341"/>
      <c r="AP394" s="1341"/>
      <c r="AQ394" s="1343"/>
      <c r="AR394" s="1323"/>
      <c r="AS394" s="466" t="str">
        <f t="shared" ref="AS394" si="1043">IF(AU394="","",IF(U394&lt;N394,"！加算の要件上は問題ありませんが、令和６年４・５月と比較して令和６年６月に加算率が下がる計画になっています。",""))</f>
        <v/>
      </c>
      <c r="AT394" s="557"/>
      <c r="AU394" s="1311" t="str">
        <f>IF(K394&lt;&gt;"","V列に色付け","")</f>
        <v/>
      </c>
      <c r="AV394" s="558" t="str">
        <f>IF('別紙様式2-2（４・５月分）'!N299="","",'別紙様式2-2（４・５月分）'!N299)</f>
        <v/>
      </c>
      <c r="AW394" s="1313" t="str">
        <f>IF(SUM('別紙様式2-2（４・５月分）'!O299:O301)=0,"",SUM('別紙様式2-2（４・５月分）'!O299:O301))</f>
        <v/>
      </c>
      <c r="AX394" s="1314" t="str">
        <f>IFERROR(VLOOKUP(K394,【参考】数式用!$AH$2:$AI$34,2,FALSE),"")</f>
        <v/>
      </c>
      <c r="AY394" s="1230" t="s">
        <v>1959</v>
      </c>
      <c r="AZ394" s="1230" t="s">
        <v>1960</v>
      </c>
      <c r="BA394" s="1230" t="s">
        <v>1961</v>
      </c>
      <c r="BB394" s="1230" t="s">
        <v>1962</v>
      </c>
      <c r="BC394" s="1230" t="str">
        <f>IF(AND(O394&lt;&gt;"新加算Ⅰ",O394&lt;&gt;"新加算Ⅱ",O394&lt;&gt;"新加算Ⅲ",O394&lt;&gt;"新加算Ⅳ"),O394,IF(P396&lt;&gt;"",P396,""))</f>
        <v/>
      </c>
      <c r="BD394" s="1230"/>
      <c r="BE394" s="1230" t="str">
        <f t="shared" ref="BE394" si="1044">IF(AL394&lt;&gt;0,IF(AM394="○","入力済","未入力"),"")</f>
        <v/>
      </c>
      <c r="BF394" s="1230" t="str">
        <f>IF(OR(T394="新加算Ⅰ",T394="新加算Ⅱ",T394="新加算Ⅲ",T394="新加算Ⅳ",T394="新加算Ⅴ（１）",T394="新加算Ⅴ（２）",T394="新加算Ⅴ（３）",T394="新加算ⅠⅤ（４）",T394="新加算Ⅴ（５）",T394="新加算Ⅴ（６）",T394="新加算Ⅴ（８）",T394="新加算Ⅴ（11）"),IF(OR(AN394="○",AN394="令和６年度中に満たす"),"入力済","未入力"),"")</f>
        <v/>
      </c>
      <c r="BG394" s="1230" t="str">
        <f>IF(OR(T394="新加算Ⅴ（７）",T394="新加算Ⅴ（９）",T394="新加算Ⅴ（10）",T394="新加算Ⅴ（12）",T394="新加算Ⅴ（13）",T394="新加算Ⅴ（14）"),IF(OR(AO394="○",AO394="令和６年度中に満たす"),"入力済","未入力"),"")</f>
        <v/>
      </c>
      <c r="BH394" s="1331" t="str">
        <f t="shared" ref="BH394" si="1045">IF(OR(T394="新加算Ⅰ",T394="新加算Ⅱ",T394="新加算Ⅲ",T394="新加算Ⅴ（１）",T394="新加算Ⅴ（３）",T394="新加算Ⅴ（８）"),IF(OR(AP394="○",AP394="令和６年度中に満たす"),"入力済","未入力"),"")</f>
        <v/>
      </c>
      <c r="BI394" s="1333" t="str">
        <f t="shared" ref="BI394" si="1046">IF(OR(T394="新加算Ⅰ",T394="新加算Ⅱ",T394="新加算Ⅴ（１）",T394="新加算Ⅴ（２）",T394="新加算Ⅴ（３）",T394="新加算Ⅴ（４）",T394="新加算Ⅴ（５）",T394="新加算Ⅴ（６）",T394="新加算Ⅴ（７）",T394="新加算Ⅴ（９）",T394="新加算Ⅴ（10）",T394="新加算Ⅴ（12）"),1,"")</f>
        <v/>
      </c>
      <c r="BJ394" s="1311" t="str">
        <f>IF(OR(T394="新加算Ⅰ",T394="新加算Ⅴ（１）",T394="新加算Ⅴ（２）",T394="新加算Ⅴ（５）",T394="新加算Ⅴ（７）",T394="新加算Ⅴ（10）"),IF(AR394="","未入力","入力済"),"")</f>
        <v/>
      </c>
      <c r="BK394" s="453" t="str">
        <f>G394</f>
        <v/>
      </c>
    </row>
    <row r="395" spans="1:63" ht="15" customHeight="1">
      <c r="A395" s="1275"/>
      <c r="B395" s="1243"/>
      <c r="C395" s="1244"/>
      <c r="D395" s="1244"/>
      <c r="E395" s="1244"/>
      <c r="F395" s="1245"/>
      <c r="G395" s="1260"/>
      <c r="H395" s="1260"/>
      <c r="I395" s="1260"/>
      <c r="J395" s="1423"/>
      <c r="K395" s="1260"/>
      <c r="L395" s="1284"/>
      <c r="M395" s="1379" t="str">
        <f>IF('別紙様式2-2（４・５月分）'!P300="","",'別紙様式2-2（４・５月分）'!P300)</f>
        <v/>
      </c>
      <c r="N395" s="1400"/>
      <c r="O395" s="1406"/>
      <c r="P395" s="1407"/>
      <c r="Q395" s="1408"/>
      <c r="R395" s="1410"/>
      <c r="S395" s="1412"/>
      <c r="T395" s="1414"/>
      <c r="U395" s="1416"/>
      <c r="V395" s="1418"/>
      <c r="W395" s="1356"/>
      <c r="X395" s="1358"/>
      <c r="Y395" s="1356"/>
      <c r="Z395" s="1358"/>
      <c r="AA395" s="1356"/>
      <c r="AB395" s="1358"/>
      <c r="AC395" s="1356"/>
      <c r="AD395" s="1358"/>
      <c r="AE395" s="1358"/>
      <c r="AF395" s="1358"/>
      <c r="AG395" s="1360"/>
      <c r="AH395" s="1362"/>
      <c r="AI395" s="1364"/>
      <c r="AJ395" s="1366"/>
      <c r="AK395" s="1350"/>
      <c r="AL395" s="1354"/>
      <c r="AM395" s="1340"/>
      <c r="AN395" s="1346"/>
      <c r="AO395" s="1342"/>
      <c r="AP395" s="1342"/>
      <c r="AQ395" s="1344"/>
      <c r="AR395" s="1324"/>
      <c r="AS395" s="1310" t="str">
        <f t="shared" ref="AS395" si="1047">IF(AU394="","",IF(AF394&gt;10,"！令和６年度の新加算の「算定対象月」が10か月を超えています。標準的な「算定対象月」は令和６年６月から令和７年３月です。",IF(OR(AA394&lt;&gt;7,AC394&lt;&gt;3),"！算定期間の終わりが令和７年３月になっていません。区分変更を行う場合は、別紙様式2-4に記入してください。","")))</f>
        <v/>
      </c>
      <c r="AT395" s="557"/>
      <c r="AU395" s="1311"/>
      <c r="AV395" s="1312" t="str">
        <f>IF('別紙様式2-2（４・５月分）'!N300="","",'別紙様式2-2（４・５月分）'!N300)</f>
        <v/>
      </c>
      <c r="AW395" s="1313"/>
      <c r="AX395" s="1314"/>
      <c r="AY395" s="1230"/>
      <c r="AZ395" s="1230"/>
      <c r="BA395" s="1230"/>
      <c r="BB395" s="1230"/>
      <c r="BC395" s="1230"/>
      <c r="BD395" s="1230"/>
      <c r="BE395" s="1230"/>
      <c r="BF395" s="1230"/>
      <c r="BG395" s="1230"/>
      <c r="BH395" s="1332"/>
      <c r="BI395" s="1334"/>
      <c r="BJ395" s="1311"/>
      <c r="BK395" s="453" t="str">
        <f>G394</f>
        <v/>
      </c>
    </row>
    <row r="396" spans="1:63" ht="15" customHeight="1">
      <c r="A396" s="1303"/>
      <c r="B396" s="1243"/>
      <c r="C396" s="1244"/>
      <c r="D396" s="1244"/>
      <c r="E396" s="1244"/>
      <c r="F396" s="1245"/>
      <c r="G396" s="1260"/>
      <c r="H396" s="1260"/>
      <c r="I396" s="1260"/>
      <c r="J396" s="1423"/>
      <c r="K396" s="1260"/>
      <c r="L396" s="1284"/>
      <c r="M396" s="1380"/>
      <c r="N396" s="1401"/>
      <c r="O396" s="1381" t="s">
        <v>2025</v>
      </c>
      <c r="P396" s="1383" t="str">
        <f>IFERROR(VLOOKUP('別紙様式2-2（４・５月分）'!AQ299,【参考】数式用!$AR$5:$AT$22,3,FALSE),"")</f>
        <v/>
      </c>
      <c r="Q396" s="1385" t="s">
        <v>2036</v>
      </c>
      <c r="R396" s="1387" t="str">
        <f>IFERROR(VLOOKUP(K394,【参考】数式用!$A$5:$AB$37,MATCH(P396,【参考】数式用!$B$4:$AB$4,0)+1,0),"")</f>
        <v/>
      </c>
      <c r="S396" s="1389" t="s">
        <v>161</v>
      </c>
      <c r="T396" s="1391"/>
      <c r="U396" s="1393" t="str">
        <f>IFERROR(VLOOKUP(K394,【参考】数式用!$A$5:$AB$37,MATCH(T396,【参考】数式用!$B$4:$AB$4,0)+1,0),"")</f>
        <v/>
      </c>
      <c r="V396" s="1395" t="s">
        <v>15</v>
      </c>
      <c r="W396" s="1397">
        <v>7</v>
      </c>
      <c r="X396" s="1371" t="s">
        <v>10</v>
      </c>
      <c r="Y396" s="1397">
        <v>4</v>
      </c>
      <c r="Z396" s="1371" t="s">
        <v>38</v>
      </c>
      <c r="AA396" s="1397">
        <v>8</v>
      </c>
      <c r="AB396" s="1371" t="s">
        <v>10</v>
      </c>
      <c r="AC396" s="1397">
        <v>3</v>
      </c>
      <c r="AD396" s="1371" t="s">
        <v>13</v>
      </c>
      <c r="AE396" s="1371" t="s">
        <v>20</v>
      </c>
      <c r="AF396" s="1371">
        <f>IF(W396&gt;=1,(AA396*12+AC396)-(W396*12+Y396)+1,"")</f>
        <v>12</v>
      </c>
      <c r="AG396" s="1367" t="s">
        <v>33</v>
      </c>
      <c r="AH396" s="1373" t="str">
        <f t="shared" ref="AH396" si="1048">IFERROR(ROUNDDOWN(ROUND(L394*U396,0),0)*AF396,"")</f>
        <v/>
      </c>
      <c r="AI396" s="1375" t="str">
        <f t="shared" ref="AI396" si="1049">IFERROR(ROUNDDOWN(ROUND((L394*(U396-AW394)),0),0)*AF396,"")</f>
        <v/>
      </c>
      <c r="AJ396" s="1377">
        <f>IFERROR(IF(OR(M394="",M395="",M397=""),0,ROUNDDOWN(ROUNDDOWN(ROUND(L394*VLOOKUP(K394,【参考】数式用!$A$5:$AB$37,MATCH("新加算Ⅳ",【参考】数式用!$B$4:$AB$4,0)+1,0),0),0)*AF396*0.5,0)),"")</f>
        <v>0</v>
      </c>
      <c r="AK396" s="1347" t="str">
        <f t="shared" ref="AK396" si="1050">IF(T396&lt;&gt;"","新規に適用","")</f>
        <v/>
      </c>
      <c r="AL396" s="1351">
        <f>IFERROR(IF(OR(M397="ベア加算",M397=""),0, IF(OR(T394="新加算Ⅰ",T394="新加算Ⅱ",T394="新加算Ⅲ",T394="新加算Ⅳ"),0,ROUNDDOWN(ROUND(L394*VLOOKUP(K394,【参考】数式用!$A$5:$I$37,MATCH("ベア加算",【参考】数式用!$B$4:$I$4,0)+1,0),0),0)*AF396)),"")</f>
        <v>0</v>
      </c>
      <c r="AM396" s="1321" t="str">
        <f>IF(AND(T396&lt;&gt;"",AM394=""),"新規に適用",IF(AND(T396&lt;&gt;"",AM394&lt;&gt;""),"継続で適用",""))</f>
        <v/>
      </c>
      <c r="AN396" s="1321" t="str">
        <f>IF(AND(T396&lt;&gt;"",AN394=""),"新規に適用",IF(AND(T396&lt;&gt;"",AN394&lt;&gt;""),"継続で適用",""))</f>
        <v/>
      </c>
      <c r="AO396" s="1369"/>
      <c r="AP396" s="1321" t="str">
        <f>IF(AND(T396&lt;&gt;"",AP394=""),"新規に適用",IF(AND(T396&lt;&gt;"",AP394&lt;&gt;""),"継続で適用",""))</f>
        <v/>
      </c>
      <c r="AQ396" s="1325" t="str">
        <f t="shared" si="951"/>
        <v/>
      </c>
      <c r="AR396" s="1321" t="str">
        <f>IF(AND(T396&lt;&gt;"",AR394=""),"新規に適用",IF(AND(T396&lt;&gt;"",AR394&lt;&gt;""),"継続で適用",""))</f>
        <v/>
      </c>
      <c r="AS396" s="1310"/>
      <c r="AT396" s="557"/>
      <c r="AU396" s="1311" t="str">
        <f>IF(K394&lt;&gt;"","V列に色付け","")</f>
        <v/>
      </c>
      <c r="AV396" s="1312"/>
      <c r="AW396" s="1313"/>
      <c r="AX396" s="87"/>
      <c r="AY396" s="87"/>
      <c r="AZ396" s="87"/>
      <c r="BA396" s="87"/>
      <c r="BB396" s="87"/>
      <c r="BC396" s="87"/>
      <c r="BD396" s="87"/>
      <c r="BE396" s="87"/>
      <c r="BF396" s="87"/>
      <c r="BG396" s="87"/>
      <c r="BH396" s="87"/>
      <c r="BI396" s="87"/>
      <c r="BJ396" s="87"/>
      <c r="BK396" s="453" t="str">
        <f>G394</f>
        <v/>
      </c>
    </row>
    <row r="397" spans="1:63" ht="30" customHeight="1" thickBot="1">
      <c r="A397" s="1276"/>
      <c r="B397" s="1419"/>
      <c r="C397" s="1420"/>
      <c r="D397" s="1420"/>
      <c r="E397" s="1420"/>
      <c r="F397" s="1421"/>
      <c r="G397" s="1261"/>
      <c r="H397" s="1261"/>
      <c r="I397" s="1261"/>
      <c r="J397" s="1424"/>
      <c r="K397" s="1261"/>
      <c r="L397" s="1285"/>
      <c r="M397" s="556" t="str">
        <f>IF('別紙様式2-2（４・５月分）'!P301="","",'別紙様式2-2（４・５月分）'!P301)</f>
        <v/>
      </c>
      <c r="N397" s="1402"/>
      <c r="O397" s="1382"/>
      <c r="P397" s="1384"/>
      <c r="Q397" s="1386"/>
      <c r="R397" s="1388"/>
      <c r="S397" s="1390"/>
      <c r="T397" s="1392"/>
      <c r="U397" s="1394"/>
      <c r="V397" s="1396"/>
      <c r="W397" s="1398"/>
      <c r="X397" s="1372"/>
      <c r="Y397" s="1398"/>
      <c r="Z397" s="1372"/>
      <c r="AA397" s="1398"/>
      <c r="AB397" s="1372"/>
      <c r="AC397" s="1398"/>
      <c r="AD397" s="1372"/>
      <c r="AE397" s="1372"/>
      <c r="AF397" s="1372"/>
      <c r="AG397" s="1368"/>
      <c r="AH397" s="1374"/>
      <c r="AI397" s="1376"/>
      <c r="AJ397" s="1378"/>
      <c r="AK397" s="1348"/>
      <c r="AL397" s="1352"/>
      <c r="AM397" s="1322"/>
      <c r="AN397" s="1322"/>
      <c r="AO397" s="1370"/>
      <c r="AP397" s="1322"/>
      <c r="AQ397" s="1326"/>
      <c r="AR397" s="1322"/>
      <c r="AS397" s="491" t="str">
        <f t="shared" ref="AS397" si="1051">IF(AU394="","",IF(OR(T394="",AND(M397="ベア加算なし",OR(T394="新加算Ⅰ",T394="新加算Ⅱ",T394="新加算Ⅲ",T394="新加算Ⅳ"),AM394=""),AND(OR(T394="新加算Ⅰ",T394="新加算Ⅱ",T394="新加算Ⅲ",T394="新加算Ⅳ",T394="新加算Ⅴ（１）",T394="新加算Ⅴ（２）",T394="新加算Ⅴ（３）",T394="新加算Ⅴ（４）",T394="新加算Ⅴ（５）",T394="新加算Ⅴ（６）",T394="新加算Ⅴ（８）",T394="新加算Ⅴ（11）"),AN394=""),AND(OR(T394="新加算Ⅴ（７）",T394="新加算Ⅴ（９）",T394="新加算Ⅴ（10）",T394="新加算Ⅴ（12）",T394="新加算Ⅴ（13）",T394="新加算Ⅴ（14）"),AO394=""),AND(OR(T394="新加算Ⅰ",T394="新加算Ⅱ",T394="新加算Ⅲ",T394="新加算Ⅴ（１）",T394="新加算Ⅴ（３）",T394="新加算Ⅴ（８）"),AP394=""),AND(OR(T394="新加算Ⅰ",T394="新加算Ⅱ",T394="新加算Ⅴ（１）",T394="新加算Ⅴ（２）",T394="新加算Ⅴ（３）",T394="新加算Ⅴ（４）",T394="新加算Ⅴ（５）",T394="新加算Ⅴ（６）",T394="新加算Ⅴ（７）",T394="新加算Ⅴ（９）",T394="新加算Ⅴ（10）",T394="新加算Ⅴ（12）"),AQ394=""),AND(OR(T394="新加算Ⅰ",T394="新加算Ⅴ（１）",T394="新加算Ⅴ（２）",T394="新加算Ⅴ（５）",T394="新加算Ⅴ（７）",T394="新加算Ⅴ（10）"),AR394="")),"！記入が必要な欄（ピンク色のセル）に空欄があります。空欄を埋めてください。",""))</f>
        <v/>
      </c>
      <c r="AT397" s="557"/>
      <c r="AU397" s="1311"/>
      <c r="AV397" s="558" t="str">
        <f>IF('別紙様式2-2（４・５月分）'!N301="","",'別紙様式2-2（４・５月分）'!N301)</f>
        <v/>
      </c>
      <c r="AW397" s="1313"/>
      <c r="AX397" s="87"/>
      <c r="AY397" s="87"/>
      <c r="AZ397" s="87"/>
      <c r="BA397" s="87"/>
      <c r="BB397" s="87"/>
      <c r="BC397" s="87"/>
      <c r="BD397" s="87"/>
      <c r="BE397" s="87"/>
      <c r="BF397" s="87"/>
      <c r="BG397" s="87"/>
      <c r="BH397" s="87"/>
      <c r="BI397" s="87"/>
      <c r="BJ397" s="87"/>
      <c r="BK397" s="453" t="str">
        <f>G394</f>
        <v/>
      </c>
    </row>
    <row r="398" spans="1:63" ht="30" customHeight="1">
      <c r="A398" s="1274">
        <v>97</v>
      </c>
      <c r="B398" s="1243" t="str">
        <f>IF(基本情報入力シート!C150="","",基本情報入力シート!C150)</f>
        <v/>
      </c>
      <c r="C398" s="1244"/>
      <c r="D398" s="1244"/>
      <c r="E398" s="1244"/>
      <c r="F398" s="1245"/>
      <c r="G398" s="1260" t="str">
        <f>IF(基本情報入力シート!M150="","",基本情報入力シート!M150)</f>
        <v/>
      </c>
      <c r="H398" s="1260" t="str">
        <f>IF(基本情報入力シート!R150="","",基本情報入力シート!R150)</f>
        <v/>
      </c>
      <c r="I398" s="1260" t="str">
        <f>IF(基本情報入力シート!W150="","",基本情報入力シート!W150)</f>
        <v/>
      </c>
      <c r="J398" s="1423" t="str">
        <f>IF(基本情報入力シート!X150="","",基本情報入力シート!X150)</f>
        <v/>
      </c>
      <c r="K398" s="1260" t="str">
        <f>IF(基本情報入力シート!Y150="","",基本情報入力シート!Y150)</f>
        <v/>
      </c>
      <c r="L398" s="1284" t="str">
        <f>IF(基本情報入力シート!AB150="","",基本情報入力シート!AB150)</f>
        <v/>
      </c>
      <c r="M398" s="553" t="str">
        <f>IF('別紙様式2-2（４・５月分）'!P302="","",'別紙様式2-2（４・５月分）'!P302)</f>
        <v/>
      </c>
      <c r="N398" s="1399" t="str">
        <f>IF(SUM('別紙様式2-2（４・５月分）'!Q302:Q304)=0,"",SUM('別紙様式2-2（４・５月分）'!Q302:Q304))</f>
        <v/>
      </c>
      <c r="O398" s="1403" t="str">
        <f>IFERROR(VLOOKUP('別紙様式2-2（４・５月分）'!AQ302,【参考】数式用!$AR$5:$AS$22,2,FALSE),"")</f>
        <v/>
      </c>
      <c r="P398" s="1404"/>
      <c r="Q398" s="1405"/>
      <c r="R398" s="1409" t="str">
        <f>IFERROR(VLOOKUP(K398,【参考】数式用!$A$5:$AB$37,MATCH(O398,【参考】数式用!$B$4:$AB$4,0)+1,0),"")</f>
        <v/>
      </c>
      <c r="S398" s="1411" t="s">
        <v>2021</v>
      </c>
      <c r="T398" s="1413"/>
      <c r="U398" s="1415" t="str">
        <f>IFERROR(VLOOKUP(K398,【参考】数式用!$A$5:$AB$37,MATCH(T398,【参考】数式用!$B$4:$AB$4,0)+1,0),"")</f>
        <v/>
      </c>
      <c r="V398" s="1417" t="s">
        <v>15</v>
      </c>
      <c r="W398" s="1355">
        <v>6</v>
      </c>
      <c r="X398" s="1357" t="s">
        <v>10</v>
      </c>
      <c r="Y398" s="1355">
        <v>6</v>
      </c>
      <c r="Z398" s="1357" t="s">
        <v>38</v>
      </c>
      <c r="AA398" s="1355">
        <v>7</v>
      </c>
      <c r="AB398" s="1357" t="s">
        <v>10</v>
      </c>
      <c r="AC398" s="1355">
        <v>3</v>
      </c>
      <c r="AD398" s="1357" t="s">
        <v>13</v>
      </c>
      <c r="AE398" s="1357" t="s">
        <v>20</v>
      </c>
      <c r="AF398" s="1357">
        <f>IF(W398&gt;=1,(AA398*12+AC398)-(W398*12+Y398)+1,"")</f>
        <v>10</v>
      </c>
      <c r="AG398" s="1359" t="s">
        <v>33</v>
      </c>
      <c r="AH398" s="1361" t="str">
        <f t="shared" ref="AH398" si="1052">IFERROR(ROUNDDOWN(ROUND(L398*U398,0),0)*AF398,"")</f>
        <v/>
      </c>
      <c r="AI398" s="1363" t="str">
        <f t="shared" ref="AI398" si="1053">IFERROR(ROUNDDOWN(ROUND((L398*(U398-AW398)),0),0)*AF398,"")</f>
        <v/>
      </c>
      <c r="AJ398" s="1365">
        <f>IFERROR(IF(OR(M398="",M399="",M401=""),0,ROUNDDOWN(ROUNDDOWN(ROUND(L398*VLOOKUP(K398,【参考】数式用!$A$5:$AB$37,MATCH("新加算Ⅳ",【参考】数式用!$B$4:$AB$4,0)+1,0),0),0)*AF398*0.5,0)),"")</f>
        <v>0</v>
      </c>
      <c r="AK398" s="1349"/>
      <c r="AL398" s="1353">
        <f>IFERROR(IF(OR(M401="ベア加算",M401=""),0, IF(OR(T398="新加算Ⅰ",T398="新加算Ⅱ",T398="新加算Ⅲ",T398="新加算Ⅳ"),ROUNDDOWN(ROUND(L398*VLOOKUP(K398,【参考】数式用!$A$5:$I$37,MATCH("ベア加算",【参考】数式用!$B$4:$I$4,0)+1,0),0),0)*AF398,0)),"")</f>
        <v>0</v>
      </c>
      <c r="AM398" s="1339"/>
      <c r="AN398" s="1345"/>
      <c r="AO398" s="1341"/>
      <c r="AP398" s="1341"/>
      <c r="AQ398" s="1343"/>
      <c r="AR398" s="1323"/>
      <c r="AS398" s="466" t="str">
        <f t="shared" ref="AS398" si="1054">IF(AU398="","",IF(U398&lt;N398,"！加算の要件上は問題ありませんが、令和６年４・５月と比較して令和６年６月に加算率が下がる計画になっています。",""))</f>
        <v/>
      </c>
      <c r="AT398" s="557"/>
      <c r="AU398" s="1311" t="str">
        <f>IF(K398&lt;&gt;"","V列に色付け","")</f>
        <v/>
      </c>
      <c r="AV398" s="558" t="str">
        <f>IF('別紙様式2-2（４・５月分）'!N302="","",'別紙様式2-2（４・５月分）'!N302)</f>
        <v/>
      </c>
      <c r="AW398" s="1313" t="str">
        <f>IF(SUM('別紙様式2-2（４・５月分）'!O302:O304)=0,"",SUM('別紙様式2-2（４・５月分）'!O302:O304))</f>
        <v/>
      </c>
      <c r="AX398" s="1314" t="str">
        <f>IFERROR(VLOOKUP(K398,【参考】数式用!$AH$2:$AI$34,2,FALSE),"")</f>
        <v/>
      </c>
      <c r="AY398" s="1230" t="s">
        <v>1959</v>
      </c>
      <c r="AZ398" s="1230" t="s">
        <v>1960</v>
      </c>
      <c r="BA398" s="1230" t="s">
        <v>1961</v>
      </c>
      <c r="BB398" s="1230" t="s">
        <v>1962</v>
      </c>
      <c r="BC398" s="1230" t="str">
        <f>IF(AND(O398&lt;&gt;"新加算Ⅰ",O398&lt;&gt;"新加算Ⅱ",O398&lt;&gt;"新加算Ⅲ",O398&lt;&gt;"新加算Ⅳ"),O398,IF(P400&lt;&gt;"",P400,""))</f>
        <v/>
      </c>
      <c r="BD398" s="1230"/>
      <c r="BE398" s="1230" t="str">
        <f t="shared" ref="BE398" si="1055">IF(AL398&lt;&gt;0,IF(AM398="○","入力済","未入力"),"")</f>
        <v/>
      </c>
      <c r="BF398" s="1230" t="str">
        <f>IF(OR(T398="新加算Ⅰ",T398="新加算Ⅱ",T398="新加算Ⅲ",T398="新加算Ⅳ",T398="新加算Ⅴ（１）",T398="新加算Ⅴ（２）",T398="新加算Ⅴ（３）",T398="新加算ⅠⅤ（４）",T398="新加算Ⅴ（５）",T398="新加算Ⅴ（６）",T398="新加算Ⅴ（８）",T398="新加算Ⅴ（11）"),IF(OR(AN398="○",AN398="令和６年度中に満たす"),"入力済","未入力"),"")</f>
        <v/>
      </c>
      <c r="BG398" s="1230" t="str">
        <f>IF(OR(T398="新加算Ⅴ（７）",T398="新加算Ⅴ（９）",T398="新加算Ⅴ（10）",T398="新加算Ⅴ（12）",T398="新加算Ⅴ（13）",T398="新加算Ⅴ（14）"),IF(OR(AO398="○",AO398="令和６年度中に満たす"),"入力済","未入力"),"")</f>
        <v/>
      </c>
      <c r="BH398" s="1331" t="str">
        <f t="shared" ref="BH398" si="1056">IF(OR(T398="新加算Ⅰ",T398="新加算Ⅱ",T398="新加算Ⅲ",T398="新加算Ⅴ（１）",T398="新加算Ⅴ（３）",T398="新加算Ⅴ（８）"),IF(OR(AP398="○",AP398="令和６年度中に満たす"),"入力済","未入力"),"")</f>
        <v/>
      </c>
      <c r="BI398" s="1333" t="str">
        <f t="shared" ref="BI398" si="1057">IF(OR(T398="新加算Ⅰ",T398="新加算Ⅱ",T398="新加算Ⅴ（１）",T398="新加算Ⅴ（２）",T398="新加算Ⅴ（３）",T398="新加算Ⅴ（４）",T398="新加算Ⅴ（５）",T398="新加算Ⅴ（６）",T398="新加算Ⅴ（７）",T398="新加算Ⅴ（９）",T398="新加算Ⅴ（10）",T398="新加算Ⅴ（12）"),1,"")</f>
        <v/>
      </c>
      <c r="BJ398" s="1311" t="str">
        <f>IF(OR(T398="新加算Ⅰ",T398="新加算Ⅴ（１）",T398="新加算Ⅴ（２）",T398="新加算Ⅴ（５）",T398="新加算Ⅴ（７）",T398="新加算Ⅴ（10）"),IF(AR398="","未入力","入力済"),"")</f>
        <v/>
      </c>
      <c r="BK398" s="453" t="str">
        <f>G398</f>
        <v/>
      </c>
    </row>
    <row r="399" spans="1:63" ht="15" customHeight="1">
      <c r="A399" s="1275"/>
      <c r="B399" s="1243"/>
      <c r="C399" s="1244"/>
      <c r="D399" s="1244"/>
      <c r="E399" s="1244"/>
      <c r="F399" s="1245"/>
      <c r="G399" s="1260"/>
      <c r="H399" s="1260"/>
      <c r="I399" s="1260"/>
      <c r="J399" s="1423"/>
      <c r="K399" s="1260"/>
      <c r="L399" s="1284"/>
      <c r="M399" s="1379" t="str">
        <f>IF('別紙様式2-2（４・５月分）'!P303="","",'別紙様式2-2（４・５月分）'!P303)</f>
        <v/>
      </c>
      <c r="N399" s="1400"/>
      <c r="O399" s="1406"/>
      <c r="P399" s="1407"/>
      <c r="Q399" s="1408"/>
      <c r="R399" s="1410"/>
      <c r="S399" s="1412"/>
      <c r="T399" s="1414"/>
      <c r="U399" s="1416"/>
      <c r="V399" s="1418"/>
      <c r="W399" s="1356"/>
      <c r="X399" s="1358"/>
      <c r="Y399" s="1356"/>
      <c r="Z399" s="1358"/>
      <c r="AA399" s="1356"/>
      <c r="AB399" s="1358"/>
      <c r="AC399" s="1356"/>
      <c r="AD399" s="1358"/>
      <c r="AE399" s="1358"/>
      <c r="AF399" s="1358"/>
      <c r="AG399" s="1360"/>
      <c r="AH399" s="1362"/>
      <c r="AI399" s="1364"/>
      <c r="AJ399" s="1366"/>
      <c r="AK399" s="1350"/>
      <c r="AL399" s="1354"/>
      <c r="AM399" s="1340"/>
      <c r="AN399" s="1346"/>
      <c r="AO399" s="1342"/>
      <c r="AP399" s="1342"/>
      <c r="AQ399" s="1344"/>
      <c r="AR399" s="1324"/>
      <c r="AS399" s="1310" t="str">
        <f t="shared" ref="AS399" si="1058">IF(AU398="","",IF(AF398&gt;10,"！令和６年度の新加算の「算定対象月」が10か月を超えています。標準的な「算定対象月」は令和６年６月から令和７年３月です。",IF(OR(AA398&lt;&gt;7,AC398&lt;&gt;3),"！算定期間の終わりが令和７年３月になっていません。区分変更を行う場合は、別紙様式2-4に記入してください。","")))</f>
        <v/>
      </c>
      <c r="AT399" s="557"/>
      <c r="AU399" s="1311"/>
      <c r="AV399" s="1312" t="str">
        <f>IF('別紙様式2-2（４・５月分）'!N303="","",'別紙様式2-2（４・５月分）'!N303)</f>
        <v/>
      </c>
      <c r="AW399" s="1313"/>
      <c r="AX399" s="1314"/>
      <c r="AY399" s="1230"/>
      <c r="AZ399" s="1230"/>
      <c r="BA399" s="1230"/>
      <c r="BB399" s="1230"/>
      <c r="BC399" s="1230"/>
      <c r="BD399" s="1230"/>
      <c r="BE399" s="1230"/>
      <c r="BF399" s="1230"/>
      <c r="BG399" s="1230"/>
      <c r="BH399" s="1332"/>
      <c r="BI399" s="1334"/>
      <c r="BJ399" s="1311"/>
      <c r="BK399" s="453" t="str">
        <f>G398</f>
        <v/>
      </c>
    </row>
    <row r="400" spans="1:63" ht="15" customHeight="1">
      <c r="A400" s="1303"/>
      <c r="B400" s="1243"/>
      <c r="C400" s="1244"/>
      <c r="D400" s="1244"/>
      <c r="E400" s="1244"/>
      <c r="F400" s="1245"/>
      <c r="G400" s="1260"/>
      <c r="H400" s="1260"/>
      <c r="I400" s="1260"/>
      <c r="J400" s="1423"/>
      <c r="K400" s="1260"/>
      <c r="L400" s="1284"/>
      <c r="M400" s="1380"/>
      <c r="N400" s="1401"/>
      <c r="O400" s="1381" t="s">
        <v>2025</v>
      </c>
      <c r="P400" s="1383" t="str">
        <f>IFERROR(VLOOKUP('別紙様式2-2（４・５月分）'!AQ302,【参考】数式用!$AR$5:$AT$22,3,FALSE),"")</f>
        <v/>
      </c>
      <c r="Q400" s="1385" t="s">
        <v>2036</v>
      </c>
      <c r="R400" s="1387" t="str">
        <f>IFERROR(VLOOKUP(K398,【参考】数式用!$A$5:$AB$37,MATCH(P400,【参考】数式用!$B$4:$AB$4,0)+1,0),"")</f>
        <v/>
      </c>
      <c r="S400" s="1389" t="s">
        <v>161</v>
      </c>
      <c r="T400" s="1391"/>
      <c r="U400" s="1393" t="str">
        <f>IFERROR(VLOOKUP(K398,【参考】数式用!$A$5:$AB$37,MATCH(T400,【参考】数式用!$B$4:$AB$4,0)+1,0),"")</f>
        <v/>
      </c>
      <c r="V400" s="1395" t="s">
        <v>15</v>
      </c>
      <c r="W400" s="1397">
        <v>7</v>
      </c>
      <c r="X400" s="1371" t="s">
        <v>10</v>
      </c>
      <c r="Y400" s="1397">
        <v>4</v>
      </c>
      <c r="Z400" s="1371" t="s">
        <v>38</v>
      </c>
      <c r="AA400" s="1397">
        <v>8</v>
      </c>
      <c r="AB400" s="1371" t="s">
        <v>10</v>
      </c>
      <c r="AC400" s="1397">
        <v>3</v>
      </c>
      <c r="AD400" s="1371" t="s">
        <v>13</v>
      </c>
      <c r="AE400" s="1371" t="s">
        <v>20</v>
      </c>
      <c r="AF400" s="1371">
        <f>IF(W400&gt;=1,(AA400*12+AC400)-(W400*12+Y400)+1,"")</f>
        <v>12</v>
      </c>
      <c r="AG400" s="1367" t="s">
        <v>33</v>
      </c>
      <c r="AH400" s="1373" t="str">
        <f t="shared" ref="AH400" si="1059">IFERROR(ROUNDDOWN(ROUND(L398*U400,0),0)*AF400,"")</f>
        <v/>
      </c>
      <c r="AI400" s="1375" t="str">
        <f t="shared" ref="AI400" si="1060">IFERROR(ROUNDDOWN(ROUND((L398*(U400-AW398)),0),0)*AF400,"")</f>
        <v/>
      </c>
      <c r="AJ400" s="1377">
        <f>IFERROR(IF(OR(M398="",M399="",M401=""),0,ROUNDDOWN(ROUNDDOWN(ROUND(L398*VLOOKUP(K398,【参考】数式用!$A$5:$AB$37,MATCH("新加算Ⅳ",【参考】数式用!$B$4:$AB$4,0)+1,0),0),0)*AF400*0.5,0)),"")</f>
        <v>0</v>
      </c>
      <c r="AK400" s="1347" t="str">
        <f t="shared" ref="AK400" si="1061">IF(T400&lt;&gt;"","新規に適用","")</f>
        <v/>
      </c>
      <c r="AL400" s="1351">
        <f>IFERROR(IF(OR(M401="ベア加算",M401=""),0, IF(OR(T398="新加算Ⅰ",T398="新加算Ⅱ",T398="新加算Ⅲ",T398="新加算Ⅳ"),0,ROUNDDOWN(ROUND(L398*VLOOKUP(K398,【参考】数式用!$A$5:$I$37,MATCH("ベア加算",【参考】数式用!$B$4:$I$4,0)+1,0),0),0)*AF400)),"")</f>
        <v>0</v>
      </c>
      <c r="AM400" s="1321" t="str">
        <f>IF(AND(T400&lt;&gt;"",AM398=""),"新規に適用",IF(AND(T400&lt;&gt;"",AM398&lt;&gt;""),"継続で適用",""))</f>
        <v/>
      </c>
      <c r="AN400" s="1321" t="str">
        <f>IF(AND(T400&lt;&gt;"",AN398=""),"新規に適用",IF(AND(T400&lt;&gt;"",AN398&lt;&gt;""),"継続で適用",""))</f>
        <v/>
      </c>
      <c r="AO400" s="1369"/>
      <c r="AP400" s="1321" t="str">
        <f>IF(AND(T400&lt;&gt;"",AP398=""),"新規に適用",IF(AND(T400&lt;&gt;"",AP398&lt;&gt;""),"継続で適用",""))</f>
        <v/>
      </c>
      <c r="AQ400" s="1325" t="str">
        <f t="shared" si="951"/>
        <v/>
      </c>
      <c r="AR400" s="1321" t="str">
        <f>IF(AND(T400&lt;&gt;"",AR398=""),"新規に適用",IF(AND(T400&lt;&gt;"",AR398&lt;&gt;""),"継続で適用",""))</f>
        <v/>
      </c>
      <c r="AS400" s="1310"/>
      <c r="AT400" s="557"/>
      <c r="AU400" s="1311" t="str">
        <f>IF(K398&lt;&gt;"","V列に色付け","")</f>
        <v/>
      </c>
      <c r="AV400" s="1312"/>
      <c r="AW400" s="1313"/>
      <c r="AX400" s="87"/>
      <c r="AY400" s="87"/>
      <c r="AZ400" s="87"/>
      <c r="BA400" s="87"/>
      <c r="BB400" s="87"/>
      <c r="BC400" s="87"/>
      <c r="BD400" s="87"/>
      <c r="BE400" s="87"/>
      <c r="BF400" s="87"/>
      <c r="BG400" s="87"/>
      <c r="BH400" s="87"/>
      <c r="BI400" s="87"/>
      <c r="BJ400" s="87"/>
      <c r="BK400" s="453" t="str">
        <f>G398</f>
        <v/>
      </c>
    </row>
    <row r="401" spans="1:63" ht="30" customHeight="1" thickBot="1">
      <c r="A401" s="1276"/>
      <c r="B401" s="1419"/>
      <c r="C401" s="1420"/>
      <c r="D401" s="1420"/>
      <c r="E401" s="1420"/>
      <c r="F401" s="1421"/>
      <c r="G401" s="1261"/>
      <c r="H401" s="1261"/>
      <c r="I401" s="1261"/>
      <c r="J401" s="1424"/>
      <c r="K401" s="1261"/>
      <c r="L401" s="1285"/>
      <c r="M401" s="556" t="str">
        <f>IF('別紙様式2-2（４・５月分）'!P304="","",'別紙様式2-2（４・５月分）'!P304)</f>
        <v/>
      </c>
      <c r="N401" s="1402"/>
      <c r="O401" s="1382"/>
      <c r="P401" s="1384"/>
      <c r="Q401" s="1386"/>
      <c r="R401" s="1388"/>
      <c r="S401" s="1390"/>
      <c r="T401" s="1392"/>
      <c r="U401" s="1394"/>
      <c r="V401" s="1396"/>
      <c r="W401" s="1398"/>
      <c r="X401" s="1372"/>
      <c r="Y401" s="1398"/>
      <c r="Z401" s="1372"/>
      <c r="AA401" s="1398"/>
      <c r="AB401" s="1372"/>
      <c r="AC401" s="1398"/>
      <c r="AD401" s="1372"/>
      <c r="AE401" s="1372"/>
      <c r="AF401" s="1372"/>
      <c r="AG401" s="1368"/>
      <c r="AH401" s="1374"/>
      <c r="AI401" s="1376"/>
      <c r="AJ401" s="1378"/>
      <c r="AK401" s="1348"/>
      <c r="AL401" s="1352"/>
      <c r="AM401" s="1322"/>
      <c r="AN401" s="1322"/>
      <c r="AO401" s="1370"/>
      <c r="AP401" s="1322"/>
      <c r="AQ401" s="1326"/>
      <c r="AR401" s="1322"/>
      <c r="AS401" s="491" t="str">
        <f t="shared" ref="AS401" si="1062">IF(AU398="","",IF(OR(T398="",AND(M401="ベア加算なし",OR(T398="新加算Ⅰ",T398="新加算Ⅱ",T398="新加算Ⅲ",T398="新加算Ⅳ"),AM398=""),AND(OR(T398="新加算Ⅰ",T398="新加算Ⅱ",T398="新加算Ⅲ",T398="新加算Ⅳ",T398="新加算Ⅴ（１）",T398="新加算Ⅴ（２）",T398="新加算Ⅴ（３）",T398="新加算Ⅴ（４）",T398="新加算Ⅴ（５）",T398="新加算Ⅴ（６）",T398="新加算Ⅴ（８）",T398="新加算Ⅴ（11）"),AN398=""),AND(OR(T398="新加算Ⅴ（７）",T398="新加算Ⅴ（９）",T398="新加算Ⅴ（10）",T398="新加算Ⅴ（12）",T398="新加算Ⅴ（13）",T398="新加算Ⅴ（14）"),AO398=""),AND(OR(T398="新加算Ⅰ",T398="新加算Ⅱ",T398="新加算Ⅲ",T398="新加算Ⅴ（１）",T398="新加算Ⅴ（３）",T398="新加算Ⅴ（８）"),AP398=""),AND(OR(T398="新加算Ⅰ",T398="新加算Ⅱ",T398="新加算Ⅴ（１）",T398="新加算Ⅴ（２）",T398="新加算Ⅴ（３）",T398="新加算Ⅴ（４）",T398="新加算Ⅴ（５）",T398="新加算Ⅴ（６）",T398="新加算Ⅴ（７）",T398="新加算Ⅴ（９）",T398="新加算Ⅴ（10）",T398="新加算Ⅴ（12）"),AQ398=""),AND(OR(T398="新加算Ⅰ",T398="新加算Ⅴ（１）",T398="新加算Ⅴ（２）",T398="新加算Ⅴ（５）",T398="新加算Ⅴ（７）",T398="新加算Ⅴ（10）"),AR398="")),"！記入が必要な欄（ピンク色のセル）に空欄があります。空欄を埋めてください。",""))</f>
        <v/>
      </c>
      <c r="AT401" s="557"/>
      <c r="AU401" s="1311"/>
      <c r="AV401" s="558" t="str">
        <f>IF('別紙様式2-2（４・５月分）'!N304="","",'別紙様式2-2（４・５月分）'!N304)</f>
        <v/>
      </c>
      <c r="AW401" s="1313"/>
      <c r="AX401" s="87"/>
      <c r="AY401" s="87"/>
      <c r="AZ401" s="87"/>
      <c r="BA401" s="87"/>
      <c r="BB401" s="87"/>
      <c r="BC401" s="87"/>
      <c r="BD401" s="87"/>
      <c r="BE401" s="87"/>
      <c r="BF401" s="87"/>
      <c r="BG401" s="87"/>
      <c r="BH401" s="87"/>
      <c r="BI401" s="87"/>
      <c r="BJ401" s="87"/>
      <c r="BK401" s="453" t="str">
        <f>G398</f>
        <v/>
      </c>
    </row>
    <row r="402" spans="1:63" ht="30" customHeight="1">
      <c r="A402" s="1301">
        <v>98</v>
      </c>
      <c r="B402" s="1240" t="str">
        <f>IF(基本情報入力シート!C151="","",基本情報入力シート!C151)</f>
        <v/>
      </c>
      <c r="C402" s="1241"/>
      <c r="D402" s="1241"/>
      <c r="E402" s="1241"/>
      <c r="F402" s="1242"/>
      <c r="G402" s="1259" t="str">
        <f>IF(基本情報入力シート!M151="","",基本情報入力シート!M151)</f>
        <v/>
      </c>
      <c r="H402" s="1259" t="str">
        <f>IF(基本情報入力シート!R151="","",基本情報入力シート!R151)</f>
        <v/>
      </c>
      <c r="I402" s="1259" t="str">
        <f>IF(基本情報入力シート!W151="","",基本情報入力シート!W151)</f>
        <v/>
      </c>
      <c r="J402" s="1422" t="str">
        <f>IF(基本情報入力シート!X151="","",基本情報入力シート!X151)</f>
        <v/>
      </c>
      <c r="K402" s="1259" t="str">
        <f>IF(基本情報入力シート!Y151="","",基本情報入力シート!Y151)</f>
        <v/>
      </c>
      <c r="L402" s="1283" t="str">
        <f>IF(基本情報入力シート!AB151="","",基本情報入力シート!AB151)</f>
        <v/>
      </c>
      <c r="M402" s="553" t="str">
        <f>IF('別紙様式2-2（４・５月分）'!P305="","",'別紙様式2-2（４・５月分）'!P305)</f>
        <v/>
      </c>
      <c r="N402" s="1399" t="str">
        <f>IF(SUM('別紙様式2-2（４・５月分）'!Q305:Q307)=0,"",SUM('別紙様式2-2（４・５月分）'!Q305:Q307))</f>
        <v/>
      </c>
      <c r="O402" s="1403" t="str">
        <f>IFERROR(VLOOKUP('別紙様式2-2（４・５月分）'!AQ305,【参考】数式用!$AR$5:$AS$22,2,FALSE),"")</f>
        <v/>
      </c>
      <c r="P402" s="1404"/>
      <c r="Q402" s="1405"/>
      <c r="R402" s="1409" t="str">
        <f>IFERROR(VLOOKUP(K402,【参考】数式用!$A$5:$AB$37,MATCH(O402,【参考】数式用!$B$4:$AB$4,0)+1,0),"")</f>
        <v/>
      </c>
      <c r="S402" s="1411" t="s">
        <v>2021</v>
      </c>
      <c r="T402" s="1413"/>
      <c r="U402" s="1415" t="str">
        <f>IFERROR(VLOOKUP(K402,【参考】数式用!$A$5:$AB$37,MATCH(T402,【参考】数式用!$B$4:$AB$4,0)+1,0),"")</f>
        <v/>
      </c>
      <c r="V402" s="1417" t="s">
        <v>15</v>
      </c>
      <c r="W402" s="1355">
        <v>6</v>
      </c>
      <c r="X402" s="1357" t="s">
        <v>10</v>
      </c>
      <c r="Y402" s="1355">
        <v>6</v>
      </c>
      <c r="Z402" s="1357" t="s">
        <v>38</v>
      </c>
      <c r="AA402" s="1355">
        <v>7</v>
      </c>
      <c r="AB402" s="1357" t="s">
        <v>10</v>
      </c>
      <c r="AC402" s="1355">
        <v>3</v>
      </c>
      <c r="AD402" s="1357" t="s">
        <v>13</v>
      </c>
      <c r="AE402" s="1357" t="s">
        <v>20</v>
      </c>
      <c r="AF402" s="1357">
        <f>IF(W402&gt;=1,(AA402*12+AC402)-(W402*12+Y402)+1,"")</f>
        <v>10</v>
      </c>
      <c r="AG402" s="1359" t="s">
        <v>33</v>
      </c>
      <c r="AH402" s="1361" t="str">
        <f t="shared" ref="AH402" si="1063">IFERROR(ROUNDDOWN(ROUND(L402*U402,0),0)*AF402,"")</f>
        <v/>
      </c>
      <c r="AI402" s="1363" t="str">
        <f t="shared" ref="AI402" si="1064">IFERROR(ROUNDDOWN(ROUND((L402*(U402-AW402)),0),0)*AF402,"")</f>
        <v/>
      </c>
      <c r="AJ402" s="1365">
        <f>IFERROR(IF(OR(M402="",M403="",M405=""),0,ROUNDDOWN(ROUNDDOWN(ROUND(L402*VLOOKUP(K402,【参考】数式用!$A$5:$AB$37,MATCH("新加算Ⅳ",【参考】数式用!$B$4:$AB$4,0)+1,0),0),0)*AF402*0.5,0)),"")</f>
        <v>0</v>
      </c>
      <c r="AK402" s="1349"/>
      <c r="AL402" s="1353">
        <f>IFERROR(IF(OR(M405="ベア加算",M405=""),0, IF(OR(T402="新加算Ⅰ",T402="新加算Ⅱ",T402="新加算Ⅲ",T402="新加算Ⅳ"),ROUNDDOWN(ROUND(L402*VLOOKUP(K402,【参考】数式用!$A$5:$I$37,MATCH("ベア加算",【参考】数式用!$B$4:$I$4,0)+1,0),0),0)*AF402,0)),"")</f>
        <v>0</v>
      </c>
      <c r="AM402" s="1339"/>
      <c r="AN402" s="1345"/>
      <c r="AO402" s="1341"/>
      <c r="AP402" s="1341"/>
      <c r="AQ402" s="1343"/>
      <c r="AR402" s="1323"/>
      <c r="AS402" s="466" t="str">
        <f t="shared" ref="AS402" si="1065">IF(AU402="","",IF(U402&lt;N402,"！加算の要件上は問題ありませんが、令和６年４・５月と比較して令和６年６月に加算率が下がる計画になっています。",""))</f>
        <v/>
      </c>
      <c r="AT402" s="557"/>
      <c r="AU402" s="1311" t="str">
        <f>IF(K402&lt;&gt;"","V列に色付け","")</f>
        <v/>
      </c>
      <c r="AV402" s="558" t="str">
        <f>IF('別紙様式2-2（４・５月分）'!N305="","",'別紙様式2-2（４・５月分）'!N305)</f>
        <v/>
      </c>
      <c r="AW402" s="1313" t="str">
        <f>IF(SUM('別紙様式2-2（４・５月分）'!O305:O307)=0,"",SUM('別紙様式2-2（４・５月分）'!O305:O307))</f>
        <v/>
      </c>
      <c r="AX402" s="1314" t="str">
        <f>IFERROR(VLOOKUP(K402,【参考】数式用!$AH$2:$AI$34,2,FALSE),"")</f>
        <v/>
      </c>
      <c r="AY402" s="1230" t="s">
        <v>1959</v>
      </c>
      <c r="AZ402" s="1230" t="s">
        <v>1960</v>
      </c>
      <c r="BA402" s="1230" t="s">
        <v>1961</v>
      </c>
      <c r="BB402" s="1230" t="s">
        <v>1962</v>
      </c>
      <c r="BC402" s="1230" t="str">
        <f>IF(AND(O402&lt;&gt;"新加算Ⅰ",O402&lt;&gt;"新加算Ⅱ",O402&lt;&gt;"新加算Ⅲ",O402&lt;&gt;"新加算Ⅳ"),O402,IF(P404&lt;&gt;"",P404,""))</f>
        <v/>
      </c>
      <c r="BD402" s="1230"/>
      <c r="BE402" s="1230" t="str">
        <f t="shared" ref="BE402" si="1066">IF(AL402&lt;&gt;0,IF(AM402="○","入力済","未入力"),"")</f>
        <v/>
      </c>
      <c r="BF402" s="1230" t="str">
        <f>IF(OR(T402="新加算Ⅰ",T402="新加算Ⅱ",T402="新加算Ⅲ",T402="新加算Ⅳ",T402="新加算Ⅴ（１）",T402="新加算Ⅴ（２）",T402="新加算Ⅴ（３）",T402="新加算ⅠⅤ（４）",T402="新加算Ⅴ（５）",T402="新加算Ⅴ（６）",T402="新加算Ⅴ（８）",T402="新加算Ⅴ（11）"),IF(OR(AN402="○",AN402="令和６年度中に満たす"),"入力済","未入力"),"")</f>
        <v/>
      </c>
      <c r="BG402" s="1230" t="str">
        <f>IF(OR(T402="新加算Ⅴ（７）",T402="新加算Ⅴ（９）",T402="新加算Ⅴ（10）",T402="新加算Ⅴ（12）",T402="新加算Ⅴ（13）",T402="新加算Ⅴ（14）"),IF(OR(AO402="○",AO402="令和６年度中に満たす"),"入力済","未入力"),"")</f>
        <v/>
      </c>
      <c r="BH402" s="1331" t="str">
        <f t="shared" ref="BH402" si="1067">IF(OR(T402="新加算Ⅰ",T402="新加算Ⅱ",T402="新加算Ⅲ",T402="新加算Ⅴ（１）",T402="新加算Ⅴ（３）",T402="新加算Ⅴ（８）"),IF(OR(AP402="○",AP402="令和６年度中に満たす"),"入力済","未入力"),"")</f>
        <v/>
      </c>
      <c r="BI402" s="1333" t="str">
        <f t="shared" ref="BI402" si="1068">IF(OR(T402="新加算Ⅰ",T402="新加算Ⅱ",T402="新加算Ⅴ（１）",T402="新加算Ⅴ（２）",T402="新加算Ⅴ（３）",T402="新加算Ⅴ（４）",T402="新加算Ⅴ（５）",T402="新加算Ⅴ（６）",T402="新加算Ⅴ（７）",T402="新加算Ⅴ（９）",T402="新加算Ⅴ（10）",T402="新加算Ⅴ（12）"),1,"")</f>
        <v/>
      </c>
      <c r="BJ402" s="1311" t="str">
        <f>IF(OR(T402="新加算Ⅰ",T402="新加算Ⅴ（１）",T402="新加算Ⅴ（２）",T402="新加算Ⅴ（５）",T402="新加算Ⅴ（７）",T402="新加算Ⅴ（10）"),IF(AR402="","未入力","入力済"),"")</f>
        <v/>
      </c>
      <c r="BK402" s="453" t="str">
        <f>G402</f>
        <v/>
      </c>
    </row>
    <row r="403" spans="1:63" ht="15" customHeight="1">
      <c r="A403" s="1275"/>
      <c r="B403" s="1243"/>
      <c r="C403" s="1244"/>
      <c r="D403" s="1244"/>
      <c r="E403" s="1244"/>
      <c r="F403" s="1245"/>
      <c r="G403" s="1260"/>
      <c r="H403" s="1260"/>
      <c r="I403" s="1260"/>
      <c r="J403" s="1423"/>
      <c r="K403" s="1260"/>
      <c r="L403" s="1284"/>
      <c r="M403" s="1379" t="str">
        <f>IF('別紙様式2-2（４・５月分）'!P306="","",'別紙様式2-2（４・５月分）'!P306)</f>
        <v/>
      </c>
      <c r="N403" s="1400"/>
      <c r="O403" s="1406"/>
      <c r="P403" s="1407"/>
      <c r="Q403" s="1408"/>
      <c r="R403" s="1410"/>
      <c r="S403" s="1412"/>
      <c r="T403" s="1414"/>
      <c r="U403" s="1416"/>
      <c r="V403" s="1418"/>
      <c r="W403" s="1356"/>
      <c r="X403" s="1358"/>
      <c r="Y403" s="1356"/>
      <c r="Z403" s="1358"/>
      <c r="AA403" s="1356"/>
      <c r="AB403" s="1358"/>
      <c r="AC403" s="1356"/>
      <c r="AD403" s="1358"/>
      <c r="AE403" s="1358"/>
      <c r="AF403" s="1358"/>
      <c r="AG403" s="1360"/>
      <c r="AH403" s="1362"/>
      <c r="AI403" s="1364"/>
      <c r="AJ403" s="1366"/>
      <c r="AK403" s="1350"/>
      <c r="AL403" s="1354"/>
      <c r="AM403" s="1340"/>
      <c r="AN403" s="1346"/>
      <c r="AO403" s="1342"/>
      <c r="AP403" s="1342"/>
      <c r="AQ403" s="1344"/>
      <c r="AR403" s="1324"/>
      <c r="AS403" s="1310" t="str">
        <f t="shared" ref="AS403" si="1069">IF(AU402="","",IF(AF402&gt;10,"！令和６年度の新加算の「算定対象月」が10か月を超えています。標準的な「算定対象月」は令和６年６月から令和７年３月です。",IF(OR(AA402&lt;&gt;7,AC402&lt;&gt;3),"！算定期間の終わりが令和７年３月になっていません。区分変更を行う場合は、別紙様式2-4に記入してください。","")))</f>
        <v/>
      </c>
      <c r="AT403" s="557"/>
      <c r="AU403" s="1311"/>
      <c r="AV403" s="1312" t="str">
        <f>IF('別紙様式2-2（４・５月分）'!N306="","",'別紙様式2-2（４・５月分）'!N306)</f>
        <v/>
      </c>
      <c r="AW403" s="1313"/>
      <c r="AX403" s="1314"/>
      <c r="AY403" s="1230"/>
      <c r="AZ403" s="1230"/>
      <c r="BA403" s="1230"/>
      <c r="BB403" s="1230"/>
      <c r="BC403" s="1230"/>
      <c r="BD403" s="1230"/>
      <c r="BE403" s="1230"/>
      <c r="BF403" s="1230"/>
      <c r="BG403" s="1230"/>
      <c r="BH403" s="1332"/>
      <c r="BI403" s="1334"/>
      <c r="BJ403" s="1311"/>
      <c r="BK403" s="453" t="str">
        <f>G402</f>
        <v/>
      </c>
    </row>
    <row r="404" spans="1:63" ht="15" customHeight="1">
      <c r="A404" s="1303"/>
      <c r="B404" s="1243"/>
      <c r="C404" s="1244"/>
      <c r="D404" s="1244"/>
      <c r="E404" s="1244"/>
      <c r="F404" s="1245"/>
      <c r="G404" s="1260"/>
      <c r="H404" s="1260"/>
      <c r="I404" s="1260"/>
      <c r="J404" s="1423"/>
      <c r="K404" s="1260"/>
      <c r="L404" s="1284"/>
      <c r="M404" s="1380"/>
      <c r="N404" s="1401"/>
      <c r="O404" s="1381" t="s">
        <v>2025</v>
      </c>
      <c r="P404" s="1383" t="str">
        <f>IFERROR(VLOOKUP('別紙様式2-2（４・５月分）'!AQ305,【参考】数式用!$AR$5:$AT$22,3,FALSE),"")</f>
        <v/>
      </c>
      <c r="Q404" s="1385" t="s">
        <v>2036</v>
      </c>
      <c r="R404" s="1387" t="str">
        <f>IFERROR(VLOOKUP(K402,【参考】数式用!$A$5:$AB$37,MATCH(P404,【参考】数式用!$B$4:$AB$4,0)+1,0),"")</f>
        <v/>
      </c>
      <c r="S404" s="1389" t="s">
        <v>161</v>
      </c>
      <c r="T404" s="1391"/>
      <c r="U404" s="1393" t="str">
        <f>IFERROR(VLOOKUP(K402,【参考】数式用!$A$5:$AB$37,MATCH(T404,【参考】数式用!$B$4:$AB$4,0)+1,0),"")</f>
        <v/>
      </c>
      <c r="V404" s="1395" t="s">
        <v>15</v>
      </c>
      <c r="W404" s="1397">
        <v>7</v>
      </c>
      <c r="X404" s="1371" t="s">
        <v>10</v>
      </c>
      <c r="Y404" s="1397">
        <v>4</v>
      </c>
      <c r="Z404" s="1371" t="s">
        <v>38</v>
      </c>
      <c r="AA404" s="1397">
        <v>8</v>
      </c>
      <c r="AB404" s="1371" t="s">
        <v>10</v>
      </c>
      <c r="AC404" s="1397">
        <v>3</v>
      </c>
      <c r="AD404" s="1371" t="s">
        <v>13</v>
      </c>
      <c r="AE404" s="1371" t="s">
        <v>20</v>
      </c>
      <c r="AF404" s="1371">
        <f>IF(W404&gt;=1,(AA404*12+AC404)-(W404*12+Y404)+1,"")</f>
        <v>12</v>
      </c>
      <c r="AG404" s="1367" t="s">
        <v>33</v>
      </c>
      <c r="AH404" s="1373" t="str">
        <f t="shared" ref="AH404" si="1070">IFERROR(ROUNDDOWN(ROUND(L402*U404,0),0)*AF404,"")</f>
        <v/>
      </c>
      <c r="AI404" s="1375" t="str">
        <f t="shared" ref="AI404" si="1071">IFERROR(ROUNDDOWN(ROUND((L402*(U404-AW402)),0),0)*AF404,"")</f>
        <v/>
      </c>
      <c r="AJ404" s="1377">
        <f>IFERROR(IF(OR(M402="",M403="",M405=""),0,ROUNDDOWN(ROUNDDOWN(ROUND(L402*VLOOKUP(K402,【参考】数式用!$A$5:$AB$37,MATCH("新加算Ⅳ",【参考】数式用!$B$4:$AB$4,0)+1,0),0),0)*AF404*0.5,0)),"")</f>
        <v>0</v>
      </c>
      <c r="AK404" s="1347" t="str">
        <f t="shared" ref="AK404" si="1072">IF(T404&lt;&gt;"","新規に適用","")</f>
        <v/>
      </c>
      <c r="AL404" s="1351">
        <f>IFERROR(IF(OR(M405="ベア加算",M405=""),0, IF(OR(T402="新加算Ⅰ",T402="新加算Ⅱ",T402="新加算Ⅲ",T402="新加算Ⅳ"),0,ROUNDDOWN(ROUND(L402*VLOOKUP(K402,【参考】数式用!$A$5:$I$37,MATCH("ベア加算",【参考】数式用!$B$4:$I$4,0)+1,0),0),0)*AF404)),"")</f>
        <v>0</v>
      </c>
      <c r="AM404" s="1321" t="str">
        <f>IF(AND(T404&lt;&gt;"",AM402=""),"新規に適用",IF(AND(T404&lt;&gt;"",AM402&lt;&gt;""),"継続で適用",""))</f>
        <v/>
      </c>
      <c r="AN404" s="1321" t="str">
        <f>IF(AND(T404&lt;&gt;"",AN402=""),"新規に適用",IF(AND(T404&lt;&gt;"",AN402&lt;&gt;""),"継続で適用",""))</f>
        <v/>
      </c>
      <c r="AO404" s="1369"/>
      <c r="AP404" s="1321" t="str">
        <f>IF(AND(T404&lt;&gt;"",AP402=""),"新規に適用",IF(AND(T404&lt;&gt;"",AP402&lt;&gt;""),"継続で適用",""))</f>
        <v/>
      </c>
      <c r="AQ404" s="1325" t="str">
        <f t="shared" si="951"/>
        <v/>
      </c>
      <c r="AR404" s="1321" t="str">
        <f>IF(AND(T404&lt;&gt;"",AR402=""),"新規に適用",IF(AND(T404&lt;&gt;"",AR402&lt;&gt;""),"継続で適用",""))</f>
        <v/>
      </c>
      <c r="AS404" s="1310"/>
      <c r="AT404" s="557"/>
      <c r="AU404" s="1311" t="str">
        <f>IF(K402&lt;&gt;"","V列に色付け","")</f>
        <v/>
      </c>
      <c r="AV404" s="1312"/>
      <c r="AW404" s="1313"/>
      <c r="AX404" s="87"/>
      <c r="AY404" s="87"/>
      <c r="AZ404" s="87"/>
      <c r="BA404" s="87"/>
      <c r="BB404" s="87"/>
      <c r="BC404" s="87"/>
      <c r="BD404" s="87"/>
      <c r="BE404" s="87"/>
      <c r="BF404" s="87"/>
      <c r="BG404" s="87"/>
      <c r="BH404" s="87"/>
      <c r="BI404" s="87"/>
      <c r="BJ404" s="87"/>
      <c r="BK404" s="453" t="str">
        <f>G402</f>
        <v/>
      </c>
    </row>
    <row r="405" spans="1:63" ht="30" customHeight="1" thickBot="1">
      <c r="A405" s="1276"/>
      <c r="B405" s="1419"/>
      <c r="C405" s="1420"/>
      <c r="D405" s="1420"/>
      <c r="E405" s="1420"/>
      <c r="F405" s="1421"/>
      <c r="G405" s="1261"/>
      <c r="H405" s="1261"/>
      <c r="I405" s="1261"/>
      <c r="J405" s="1424"/>
      <c r="K405" s="1261"/>
      <c r="L405" s="1285"/>
      <c r="M405" s="556" t="str">
        <f>IF('別紙様式2-2（４・５月分）'!P307="","",'別紙様式2-2（４・５月分）'!P307)</f>
        <v/>
      </c>
      <c r="N405" s="1402"/>
      <c r="O405" s="1382"/>
      <c r="P405" s="1384"/>
      <c r="Q405" s="1386"/>
      <c r="R405" s="1388"/>
      <c r="S405" s="1390"/>
      <c r="T405" s="1392"/>
      <c r="U405" s="1394"/>
      <c r="V405" s="1396"/>
      <c r="W405" s="1398"/>
      <c r="X405" s="1372"/>
      <c r="Y405" s="1398"/>
      <c r="Z405" s="1372"/>
      <c r="AA405" s="1398"/>
      <c r="AB405" s="1372"/>
      <c r="AC405" s="1398"/>
      <c r="AD405" s="1372"/>
      <c r="AE405" s="1372"/>
      <c r="AF405" s="1372"/>
      <c r="AG405" s="1368"/>
      <c r="AH405" s="1374"/>
      <c r="AI405" s="1376"/>
      <c r="AJ405" s="1378"/>
      <c r="AK405" s="1348"/>
      <c r="AL405" s="1352"/>
      <c r="AM405" s="1322"/>
      <c r="AN405" s="1322"/>
      <c r="AO405" s="1370"/>
      <c r="AP405" s="1322"/>
      <c r="AQ405" s="1326"/>
      <c r="AR405" s="1322"/>
      <c r="AS405" s="491" t="str">
        <f t="shared" ref="AS405" si="1073">IF(AU402="","",IF(OR(T402="",AND(M405="ベア加算なし",OR(T402="新加算Ⅰ",T402="新加算Ⅱ",T402="新加算Ⅲ",T402="新加算Ⅳ"),AM402=""),AND(OR(T402="新加算Ⅰ",T402="新加算Ⅱ",T402="新加算Ⅲ",T402="新加算Ⅳ",T402="新加算Ⅴ（１）",T402="新加算Ⅴ（２）",T402="新加算Ⅴ（３）",T402="新加算Ⅴ（４）",T402="新加算Ⅴ（５）",T402="新加算Ⅴ（６）",T402="新加算Ⅴ（８）",T402="新加算Ⅴ（11）"),AN402=""),AND(OR(T402="新加算Ⅴ（７）",T402="新加算Ⅴ（９）",T402="新加算Ⅴ（10）",T402="新加算Ⅴ（12）",T402="新加算Ⅴ（13）",T402="新加算Ⅴ（14）"),AO402=""),AND(OR(T402="新加算Ⅰ",T402="新加算Ⅱ",T402="新加算Ⅲ",T402="新加算Ⅴ（１）",T402="新加算Ⅴ（３）",T402="新加算Ⅴ（８）"),AP402=""),AND(OR(T402="新加算Ⅰ",T402="新加算Ⅱ",T402="新加算Ⅴ（１）",T402="新加算Ⅴ（２）",T402="新加算Ⅴ（３）",T402="新加算Ⅴ（４）",T402="新加算Ⅴ（５）",T402="新加算Ⅴ（６）",T402="新加算Ⅴ（７）",T402="新加算Ⅴ（９）",T402="新加算Ⅴ（10）",T402="新加算Ⅴ（12）"),AQ402=""),AND(OR(T402="新加算Ⅰ",T402="新加算Ⅴ（１）",T402="新加算Ⅴ（２）",T402="新加算Ⅴ（５）",T402="新加算Ⅴ（７）",T402="新加算Ⅴ（10）"),AR402="")),"！記入が必要な欄（ピンク色のセル）に空欄があります。空欄を埋めてください。",""))</f>
        <v/>
      </c>
      <c r="AT405" s="557"/>
      <c r="AU405" s="1311"/>
      <c r="AV405" s="558" t="str">
        <f>IF('別紙様式2-2（４・５月分）'!N307="","",'別紙様式2-2（４・５月分）'!N307)</f>
        <v/>
      </c>
      <c r="AW405" s="1313"/>
      <c r="AX405" s="87"/>
      <c r="AY405" s="87"/>
      <c r="AZ405" s="87"/>
      <c r="BA405" s="87"/>
      <c r="BB405" s="87"/>
      <c r="BC405" s="87"/>
      <c r="BD405" s="87"/>
      <c r="BE405" s="87"/>
      <c r="BF405" s="87"/>
      <c r="BG405" s="87"/>
      <c r="BH405" s="87"/>
      <c r="BI405" s="87"/>
      <c r="BJ405" s="87"/>
      <c r="BK405" s="453" t="str">
        <f>G402</f>
        <v/>
      </c>
    </row>
    <row r="406" spans="1:63" ht="30" customHeight="1">
      <c r="A406" s="1274">
        <v>99</v>
      </c>
      <c r="B406" s="1243" t="str">
        <f>IF(基本情報入力シート!C152="","",基本情報入力シート!C152)</f>
        <v/>
      </c>
      <c r="C406" s="1244"/>
      <c r="D406" s="1244"/>
      <c r="E406" s="1244"/>
      <c r="F406" s="1245"/>
      <c r="G406" s="1260" t="str">
        <f>IF(基本情報入力シート!M152="","",基本情報入力シート!M152)</f>
        <v/>
      </c>
      <c r="H406" s="1260" t="str">
        <f>IF(基本情報入力シート!R152="","",基本情報入力シート!R152)</f>
        <v/>
      </c>
      <c r="I406" s="1260" t="str">
        <f>IF(基本情報入力シート!W152="","",基本情報入力シート!W152)</f>
        <v/>
      </c>
      <c r="J406" s="1423" t="str">
        <f>IF(基本情報入力シート!X152="","",基本情報入力シート!X152)</f>
        <v/>
      </c>
      <c r="K406" s="1260" t="str">
        <f>IF(基本情報入力シート!Y152="","",基本情報入力シート!Y152)</f>
        <v/>
      </c>
      <c r="L406" s="1284" t="str">
        <f>IF(基本情報入力シート!AB152="","",基本情報入力シート!AB152)</f>
        <v/>
      </c>
      <c r="M406" s="553" t="str">
        <f>IF('別紙様式2-2（４・５月分）'!P308="","",'別紙様式2-2（４・５月分）'!P308)</f>
        <v/>
      </c>
      <c r="N406" s="1399" t="str">
        <f>IF(SUM('別紙様式2-2（４・５月分）'!Q308:Q310)=0,"",SUM('別紙様式2-2（４・５月分）'!Q308:Q310))</f>
        <v/>
      </c>
      <c r="O406" s="1403" t="str">
        <f>IFERROR(VLOOKUP('別紙様式2-2（４・５月分）'!AQ308,【参考】数式用!$AR$5:$AS$22,2,FALSE),"")</f>
        <v/>
      </c>
      <c r="P406" s="1404"/>
      <c r="Q406" s="1405"/>
      <c r="R406" s="1409" t="str">
        <f>IFERROR(VLOOKUP(K406,【参考】数式用!$A$5:$AB$37,MATCH(O406,【参考】数式用!$B$4:$AB$4,0)+1,0),"")</f>
        <v/>
      </c>
      <c r="S406" s="1411" t="s">
        <v>2021</v>
      </c>
      <c r="T406" s="1413"/>
      <c r="U406" s="1415" t="str">
        <f>IFERROR(VLOOKUP(K406,【参考】数式用!$A$5:$AB$37,MATCH(T406,【参考】数式用!$B$4:$AB$4,0)+1,0),"")</f>
        <v/>
      </c>
      <c r="V406" s="1417" t="s">
        <v>15</v>
      </c>
      <c r="W406" s="1355">
        <v>6</v>
      </c>
      <c r="X406" s="1357" t="s">
        <v>10</v>
      </c>
      <c r="Y406" s="1355">
        <v>6</v>
      </c>
      <c r="Z406" s="1357" t="s">
        <v>38</v>
      </c>
      <c r="AA406" s="1355">
        <v>7</v>
      </c>
      <c r="AB406" s="1357" t="s">
        <v>10</v>
      </c>
      <c r="AC406" s="1355">
        <v>3</v>
      </c>
      <c r="AD406" s="1357" t="s">
        <v>13</v>
      </c>
      <c r="AE406" s="1357" t="s">
        <v>20</v>
      </c>
      <c r="AF406" s="1357">
        <f>IF(W406&gt;=1,(AA406*12+AC406)-(W406*12+Y406)+1,"")</f>
        <v>10</v>
      </c>
      <c r="AG406" s="1359" t="s">
        <v>33</v>
      </c>
      <c r="AH406" s="1361" t="str">
        <f t="shared" ref="AH406" si="1074">IFERROR(ROUNDDOWN(ROUND(L406*U406,0),0)*AF406,"")</f>
        <v/>
      </c>
      <c r="AI406" s="1363" t="str">
        <f t="shared" ref="AI406" si="1075">IFERROR(ROUNDDOWN(ROUND((L406*(U406-AW406)),0),0)*AF406,"")</f>
        <v/>
      </c>
      <c r="AJ406" s="1365">
        <f>IFERROR(IF(OR(M406="",M407="",M409=""),0,ROUNDDOWN(ROUNDDOWN(ROUND(L406*VLOOKUP(K406,【参考】数式用!$A$5:$AB$37,MATCH("新加算Ⅳ",【参考】数式用!$B$4:$AB$4,0)+1,0),0),0)*AF406*0.5,0)),"")</f>
        <v>0</v>
      </c>
      <c r="AK406" s="1349"/>
      <c r="AL406" s="1353">
        <f>IFERROR(IF(OR(M409="ベア加算",M409=""),0, IF(OR(T406="新加算Ⅰ",T406="新加算Ⅱ",T406="新加算Ⅲ",T406="新加算Ⅳ"),ROUNDDOWN(ROUND(L406*VLOOKUP(K406,【参考】数式用!$A$5:$I$37,MATCH("ベア加算",【参考】数式用!$B$4:$I$4,0)+1,0),0),0)*AF406,0)),"")</f>
        <v>0</v>
      </c>
      <c r="AM406" s="1339"/>
      <c r="AN406" s="1345"/>
      <c r="AO406" s="1341"/>
      <c r="AP406" s="1341"/>
      <c r="AQ406" s="1343"/>
      <c r="AR406" s="1323"/>
      <c r="AS406" s="466" t="str">
        <f t="shared" ref="AS406" si="1076">IF(AU406="","",IF(U406&lt;N406,"！加算の要件上は問題ありませんが、令和６年４・５月と比較して令和６年６月に加算率が下がる計画になっています。",""))</f>
        <v/>
      </c>
      <c r="AT406" s="557"/>
      <c r="AU406" s="1311" t="str">
        <f>IF(K406&lt;&gt;"","V列に色付け","")</f>
        <v/>
      </c>
      <c r="AV406" s="558" t="str">
        <f>IF('別紙様式2-2（４・５月分）'!N308="","",'別紙様式2-2（４・５月分）'!N308)</f>
        <v/>
      </c>
      <c r="AW406" s="1313" t="str">
        <f>IF(SUM('別紙様式2-2（４・５月分）'!O308:O310)=0,"",SUM('別紙様式2-2（４・５月分）'!O308:O310))</f>
        <v/>
      </c>
      <c r="AX406" s="1314" t="str">
        <f>IFERROR(VLOOKUP(K406,【参考】数式用!$AH$2:$AI$34,2,FALSE),"")</f>
        <v/>
      </c>
      <c r="AY406" s="1230" t="s">
        <v>1959</v>
      </c>
      <c r="AZ406" s="1230" t="s">
        <v>1960</v>
      </c>
      <c r="BA406" s="1230" t="s">
        <v>1961</v>
      </c>
      <c r="BB406" s="1230" t="s">
        <v>1962</v>
      </c>
      <c r="BC406" s="1230" t="str">
        <f>IF(AND(O406&lt;&gt;"新加算Ⅰ",O406&lt;&gt;"新加算Ⅱ",O406&lt;&gt;"新加算Ⅲ",O406&lt;&gt;"新加算Ⅳ"),O406,IF(P408&lt;&gt;"",P408,""))</f>
        <v/>
      </c>
      <c r="BD406" s="1230"/>
      <c r="BE406" s="1230" t="str">
        <f t="shared" ref="BE406:BE410" si="1077">IF(AL406&lt;&gt;0,IF(AM406="○","入力済","未入力"),"")</f>
        <v/>
      </c>
      <c r="BF406" s="1230" t="str">
        <f>IF(OR(T406="新加算Ⅰ",T406="新加算Ⅱ",T406="新加算Ⅲ",T406="新加算Ⅳ",T406="新加算Ⅴ（１）",T406="新加算Ⅴ（２）",T406="新加算Ⅴ（３）",T406="新加算ⅠⅤ（４）",T406="新加算Ⅴ（５）",T406="新加算Ⅴ（６）",T406="新加算Ⅴ（８）",T406="新加算Ⅴ（11）"),IF(OR(AN406="○",AN406="令和６年度中に満たす"),"入力済","未入力"),"")</f>
        <v/>
      </c>
      <c r="BG406" s="1230" t="str">
        <f>IF(OR(T406="新加算Ⅴ（７）",T406="新加算Ⅴ（９）",T406="新加算Ⅴ（10）",T406="新加算Ⅴ（12）",T406="新加算Ⅴ（13）",T406="新加算Ⅴ（14）"),IF(OR(AO406="○",AO406="令和６年度中に満たす"),"入力済","未入力"),"")</f>
        <v/>
      </c>
      <c r="BH406" s="1331" t="str">
        <f t="shared" ref="BH406" si="1078">IF(OR(T406="新加算Ⅰ",T406="新加算Ⅱ",T406="新加算Ⅲ",T406="新加算Ⅴ（１）",T406="新加算Ⅴ（３）",T406="新加算Ⅴ（８）"),IF(OR(AP406="○",AP406="令和６年度中に満たす"),"入力済","未入力"),"")</f>
        <v/>
      </c>
      <c r="BI406" s="1333" t="str">
        <f t="shared" ref="BI406" si="1079">IF(OR(T406="新加算Ⅰ",T406="新加算Ⅱ",T406="新加算Ⅴ（１）",T406="新加算Ⅴ（２）",T406="新加算Ⅴ（３）",T406="新加算Ⅴ（４）",T406="新加算Ⅴ（５）",T406="新加算Ⅴ（６）",T406="新加算Ⅴ（７）",T406="新加算Ⅴ（９）",T406="新加算Ⅴ（10）",T406="新加算Ⅴ（12）"),1,"")</f>
        <v/>
      </c>
      <c r="BJ406" s="1311" t="str">
        <f>IF(OR(T406="新加算Ⅰ",T406="新加算Ⅴ（１）",T406="新加算Ⅴ（２）",T406="新加算Ⅴ（５）",T406="新加算Ⅴ（７）",T406="新加算Ⅴ（10）"),IF(AR406="","未入力","入力済"),"")</f>
        <v/>
      </c>
      <c r="BK406" s="453" t="str">
        <f>G406</f>
        <v/>
      </c>
    </row>
    <row r="407" spans="1:63" ht="15" customHeight="1">
      <c r="A407" s="1275"/>
      <c r="B407" s="1243"/>
      <c r="C407" s="1244"/>
      <c r="D407" s="1244"/>
      <c r="E407" s="1244"/>
      <c r="F407" s="1245"/>
      <c r="G407" s="1260"/>
      <c r="H407" s="1260"/>
      <c r="I407" s="1260"/>
      <c r="J407" s="1423"/>
      <c r="K407" s="1260"/>
      <c r="L407" s="1284"/>
      <c r="M407" s="1379" t="str">
        <f>IF('別紙様式2-2（４・５月分）'!P309="","",'別紙様式2-2（４・５月分）'!P309)</f>
        <v/>
      </c>
      <c r="N407" s="1400"/>
      <c r="O407" s="1406"/>
      <c r="P407" s="1407"/>
      <c r="Q407" s="1408"/>
      <c r="R407" s="1410"/>
      <c r="S407" s="1412"/>
      <c r="T407" s="1414"/>
      <c r="U407" s="1416"/>
      <c r="V407" s="1418"/>
      <c r="W407" s="1356"/>
      <c r="X407" s="1358"/>
      <c r="Y407" s="1356"/>
      <c r="Z407" s="1358"/>
      <c r="AA407" s="1356"/>
      <c r="AB407" s="1358"/>
      <c r="AC407" s="1356"/>
      <c r="AD407" s="1358"/>
      <c r="AE407" s="1358"/>
      <c r="AF407" s="1358"/>
      <c r="AG407" s="1360"/>
      <c r="AH407" s="1362"/>
      <c r="AI407" s="1364"/>
      <c r="AJ407" s="1366"/>
      <c r="AK407" s="1350"/>
      <c r="AL407" s="1354"/>
      <c r="AM407" s="1340"/>
      <c r="AN407" s="1346"/>
      <c r="AO407" s="1342"/>
      <c r="AP407" s="1342"/>
      <c r="AQ407" s="1344"/>
      <c r="AR407" s="1324"/>
      <c r="AS407" s="1310" t="str">
        <f t="shared" ref="AS407" si="1080">IF(AU406="","",IF(AF406&gt;10,"！令和６年度の新加算の「算定対象月」が10か月を超えています。標準的な「算定対象月」は令和６年６月から令和７年３月です。",IF(OR(AA406&lt;&gt;7,AC406&lt;&gt;3),"！算定期間の終わりが令和７年３月になっていません。区分変更を行う場合は、別紙様式2-4に記入してください。","")))</f>
        <v/>
      </c>
      <c r="AT407" s="557"/>
      <c r="AU407" s="1311"/>
      <c r="AV407" s="1312" t="str">
        <f>IF('別紙様式2-2（４・５月分）'!N309="","",'別紙様式2-2（４・５月分）'!N309)</f>
        <v/>
      </c>
      <c r="AW407" s="1313"/>
      <c r="AX407" s="1314"/>
      <c r="AY407" s="1230"/>
      <c r="AZ407" s="1230"/>
      <c r="BA407" s="1230"/>
      <c r="BB407" s="1230"/>
      <c r="BC407" s="1230"/>
      <c r="BD407" s="1230"/>
      <c r="BE407" s="1230"/>
      <c r="BF407" s="1230"/>
      <c r="BG407" s="1230"/>
      <c r="BH407" s="1332"/>
      <c r="BI407" s="1334"/>
      <c r="BJ407" s="1311"/>
      <c r="BK407" s="453" t="str">
        <f>G406</f>
        <v/>
      </c>
    </row>
    <row r="408" spans="1:63" ht="15" customHeight="1">
      <c r="A408" s="1303"/>
      <c r="B408" s="1243"/>
      <c r="C408" s="1244"/>
      <c r="D408" s="1244"/>
      <c r="E408" s="1244"/>
      <c r="F408" s="1245"/>
      <c r="G408" s="1260"/>
      <c r="H408" s="1260"/>
      <c r="I408" s="1260"/>
      <c r="J408" s="1423"/>
      <c r="K408" s="1260"/>
      <c r="L408" s="1284"/>
      <c r="M408" s="1380"/>
      <c r="N408" s="1401"/>
      <c r="O408" s="1381" t="s">
        <v>2025</v>
      </c>
      <c r="P408" s="1383" t="str">
        <f>IFERROR(VLOOKUP('別紙様式2-2（４・５月分）'!AQ308,【参考】数式用!$AR$5:$AT$22,3,FALSE),"")</f>
        <v/>
      </c>
      <c r="Q408" s="1385" t="s">
        <v>2036</v>
      </c>
      <c r="R408" s="1387" t="str">
        <f>IFERROR(VLOOKUP(K406,【参考】数式用!$A$5:$AB$37,MATCH(P408,【参考】数式用!$B$4:$AB$4,0)+1,0),"")</f>
        <v/>
      </c>
      <c r="S408" s="1389" t="s">
        <v>161</v>
      </c>
      <c r="T408" s="1391"/>
      <c r="U408" s="1393" t="str">
        <f>IFERROR(VLOOKUP(K406,【参考】数式用!$A$5:$AB$37,MATCH(T408,【参考】数式用!$B$4:$AB$4,0)+1,0),"")</f>
        <v/>
      </c>
      <c r="V408" s="1395" t="s">
        <v>15</v>
      </c>
      <c r="W408" s="1397">
        <v>7</v>
      </c>
      <c r="X408" s="1371" t="s">
        <v>10</v>
      </c>
      <c r="Y408" s="1397">
        <v>4</v>
      </c>
      <c r="Z408" s="1371" t="s">
        <v>38</v>
      </c>
      <c r="AA408" s="1397">
        <v>8</v>
      </c>
      <c r="AB408" s="1371" t="s">
        <v>10</v>
      </c>
      <c r="AC408" s="1397">
        <v>3</v>
      </c>
      <c r="AD408" s="1371" t="s">
        <v>13</v>
      </c>
      <c r="AE408" s="1371" t="s">
        <v>20</v>
      </c>
      <c r="AF408" s="1371">
        <f>IF(W408&gt;=1,(AA408*12+AC408)-(W408*12+Y408)+1,"")</f>
        <v>12</v>
      </c>
      <c r="AG408" s="1367" t="s">
        <v>33</v>
      </c>
      <c r="AH408" s="1373" t="str">
        <f t="shared" ref="AH408" si="1081">IFERROR(ROUNDDOWN(ROUND(L406*U408,0),0)*AF408,"")</f>
        <v/>
      </c>
      <c r="AI408" s="1375" t="str">
        <f t="shared" ref="AI408" si="1082">IFERROR(ROUNDDOWN(ROUND((L406*(U408-AW406)),0),0)*AF408,"")</f>
        <v/>
      </c>
      <c r="AJ408" s="1377">
        <f>IFERROR(IF(OR(M406="",M407="",M409=""),0,ROUNDDOWN(ROUNDDOWN(ROUND(L406*VLOOKUP(K406,【参考】数式用!$A$5:$AB$37,MATCH("新加算Ⅳ",【参考】数式用!$B$4:$AB$4,0)+1,0),0),0)*AF408*0.5,0)),"")</f>
        <v>0</v>
      </c>
      <c r="AK408" s="1347" t="str">
        <f t="shared" ref="AK408" si="1083">IF(T408&lt;&gt;"","新規に適用","")</f>
        <v/>
      </c>
      <c r="AL408" s="1351">
        <f>IFERROR(IF(OR(M409="ベア加算",M409=""),0, IF(OR(T406="新加算Ⅰ",T406="新加算Ⅱ",T406="新加算Ⅲ",T406="新加算Ⅳ"),0,ROUNDDOWN(ROUND(L406*VLOOKUP(K406,【参考】数式用!$A$5:$I$37,MATCH("ベア加算",【参考】数式用!$B$4:$I$4,0)+1,0),0),0)*AF408)),"")</f>
        <v>0</v>
      </c>
      <c r="AM408" s="1321" t="str">
        <f>IF(AND(T408&lt;&gt;"",AM406=""),"新規に適用",IF(AND(T408&lt;&gt;"",AM406&lt;&gt;""),"継続で適用",""))</f>
        <v/>
      </c>
      <c r="AN408" s="1321" t="str">
        <f>IF(AND(T408&lt;&gt;"",AN406=""),"新規に適用",IF(AND(T408&lt;&gt;"",AN406&lt;&gt;""),"継続で適用",""))</f>
        <v/>
      </c>
      <c r="AO408" s="1369"/>
      <c r="AP408" s="1321" t="str">
        <f>IF(AND(T408&lt;&gt;"",AP406=""),"新規に適用",IF(AND(T408&lt;&gt;"",AP406&lt;&gt;""),"継続で適用",""))</f>
        <v/>
      </c>
      <c r="AQ408" s="1325" t="str">
        <f t="shared" si="951"/>
        <v/>
      </c>
      <c r="AR408" s="1321" t="str">
        <f>IF(AND(T408&lt;&gt;"",AR406=""),"新規に適用",IF(AND(T408&lt;&gt;"",AR406&lt;&gt;""),"継続で適用",""))</f>
        <v/>
      </c>
      <c r="AS408" s="1310"/>
      <c r="AT408" s="557"/>
      <c r="AU408" s="1311" t="str">
        <f>IF(K406&lt;&gt;"","V列に色付け","")</f>
        <v/>
      </c>
      <c r="AV408" s="1312"/>
      <c r="AW408" s="1313"/>
      <c r="AX408" s="87"/>
      <c r="AY408" s="87"/>
      <c r="AZ408" s="87"/>
      <c r="BA408" s="87"/>
      <c r="BB408" s="87"/>
      <c r="BC408" s="87"/>
      <c r="BD408" s="87"/>
      <c r="BE408" s="87"/>
      <c r="BF408" s="87"/>
      <c r="BG408" s="87"/>
      <c r="BH408" s="87"/>
      <c r="BI408" s="87"/>
      <c r="BJ408" s="87"/>
      <c r="BK408" s="453" t="str">
        <f>G406</f>
        <v/>
      </c>
    </row>
    <row r="409" spans="1:63" ht="30" customHeight="1" thickBot="1">
      <c r="A409" s="1276"/>
      <c r="B409" s="1419"/>
      <c r="C409" s="1420"/>
      <c r="D409" s="1420"/>
      <c r="E409" s="1420"/>
      <c r="F409" s="1421"/>
      <c r="G409" s="1261"/>
      <c r="H409" s="1261"/>
      <c r="I409" s="1261"/>
      <c r="J409" s="1424"/>
      <c r="K409" s="1261"/>
      <c r="L409" s="1285"/>
      <c r="M409" s="556" t="str">
        <f>IF('別紙様式2-2（４・５月分）'!P310="","",'別紙様式2-2（４・５月分）'!P310)</f>
        <v/>
      </c>
      <c r="N409" s="1402"/>
      <c r="O409" s="1382"/>
      <c r="P409" s="1384"/>
      <c r="Q409" s="1386"/>
      <c r="R409" s="1388"/>
      <c r="S409" s="1390"/>
      <c r="T409" s="1392"/>
      <c r="U409" s="1394"/>
      <c r="V409" s="1396"/>
      <c r="W409" s="1398"/>
      <c r="X409" s="1372"/>
      <c r="Y409" s="1398"/>
      <c r="Z409" s="1372"/>
      <c r="AA409" s="1398"/>
      <c r="AB409" s="1372"/>
      <c r="AC409" s="1398"/>
      <c r="AD409" s="1372"/>
      <c r="AE409" s="1372"/>
      <c r="AF409" s="1372"/>
      <c r="AG409" s="1368"/>
      <c r="AH409" s="1374"/>
      <c r="AI409" s="1376"/>
      <c r="AJ409" s="1378"/>
      <c r="AK409" s="1348"/>
      <c r="AL409" s="1352"/>
      <c r="AM409" s="1322"/>
      <c r="AN409" s="1322"/>
      <c r="AO409" s="1370"/>
      <c r="AP409" s="1322"/>
      <c r="AQ409" s="1326"/>
      <c r="AR409" s="1322"/>
      <c r="AS409" s="491" t="str">
        <f t="shared" ref="AS409" si="1084">IF(AU406="","",IF(OR(T406="",AND(M409="ベア加算なし",OR(T406="新加算Ⅰ",T406="新加算Ⅱ",T406="新加算Ⅲ",T406="新加算Ⅳ"),AM406=""),AND(OR(T406="新加算Ⅰ",T406="新加算Ⅱ",T406="新加算Ⅲ",T406="新加算Ⅳ",T406="新加算Ⅴ（１）",T406="新加算Ⅴ（２）",T406="新加算Ⅴ（３）",T406="新加算Ⅴ（４）",T406="新加算Ⅴ（５）",T406="新加算Ⅴ（６）",T406="新加算Ⅴ（８）",T406="新加算Ⅴ（11）"),AN406=""),AND(OR(T406="新加算Ⅴ（７）",T406="新加算Ⅴ（９）",T406="新加算Ⅴ（10）",T406="新加算Ⅴ（12）",T406="新加算Ⅴ（13）",T406="新加算Ⅴ（14）"),AO406=""),AND(OR(T406="新加算Ⅰ",T406="新加算Ⅱ",T406="新加算Ⅲ",T406="新加算Ⅴ（１）",T406="新加算Ⅴ（３）",T406="新加算Ⅴ（８）"),AP406=""),AND(OR(T406="新加算Ⅰ",T406="新加算Ⅱ",T406="新加算Ⅴ（１）",T406="新加算Ⅴ（２）",T406="新加算Ⅴ（３）",T406="新加算Ⅴ（４）",T406="新加算Ⅴ（５）",T406="新加算Ⅴ（６）",T406="新加算Ⅴ（７）",T406="新加算Ⅴ（９）",T406="新加算Ⅴ（10）",T406="新加算Ⅴ（12）"),AQ406=""),AND(OR(T406="新加算Ⅰ",T406="新加算Ⅴ（１）",T406="新加算Ⅴ（２）",T406="新加算Ⅴ（５）",T406="新加算Ⅴ（７）",T406="新加算Ⅴ（10）"),AR406="")),"！記入が必要な欄（ピンク色のセル）に空欄があります。空欄を埋めてください。",""))</f>
        <v/>
      </c>
      <c r="AT409" s="557"/>
      <c r="AU409" s="1311"/>
      <c r="AV409" s="558" t="str">
        <f>IF('別紙様式2-2（４・５月分）'!N310="","",'別紙様式2-2（４・５月分）'!N310)</f>
        <v/>
      </c>
      <c r="AW409" s="1313"/>
      <c r="AX409" s="87"/>
      <c r="AY409" s="87"/>
      <c r="AZ409" s="87"/>
      <c r="BA409" s="87"/>
      <c r="BB409" s="87"/>
      <c r="BC409" s="87"/>
      <c r="BD409" s="87"/>
      <c r="BE409" s="87"/>
      <c r="BF409" s="87"/>
      <c r="BG409" s="87"/>
      <c r="BH409" s="87"/>
      <c r="BI409" s="87"/>
      <c r="BJ409" s="87"/>
      <c r="BK409" s="453" t="str">
        <f>G406</f>
        <v/>
      </c>
    </row>
    <row r="410" spans="1:63" ht="30" customHeight="1">
      <c r="A410" s="1301">
        <v>100</v>
      </c>
      <c r="B410" s="1240" t="str">
        <f>IF(基本情報入力シート!C153="","",基本情報入力シート!C153)</f>
        <v/>
      </c>
      <c r="C410" s="1241"/>
      <c r="D410" s="1241"/>
      <c r="E410" s="1241"/>
      <c r="F410" s="1242"/>
      <c r="G410" s="1259" t="str">
        <f>IF(基本情報入力シート!M153="","",基本情報入力シート!M153)</f>
        <v/>
      </c>
      <c r="H410" s="1259" t="str">
        <f>IF(基本情報入力シート!R153="","",基本情報入力シート!R153)</f>
        <v/>
      </c>
      <c r="I410" s="1259" t="str">
        <f>IF(基本情報入力シート!W153="","",基本情報入力シート!W153)</f>
        <v/>
      </c>
      <c r="J410" s="1422" t="str">
        <f>IF(基本情報入力シート!X153="","",基本情報入力シート!X153)</f>
        <v/>
      </c>
      <c r="K410" s="1259" t="str">
        <f>IF(基本情報入力シート!Y153="","",基本情報入力シート!Y153)</f>
        <v/>
      </c>
      <c r="L410" s="1283" t="str">
        <f>IF(基本情報入力シート!AB153="","",基本情報入力シート!AB153)</f>
        <v/>
      </c>
      <c r="M410" s="553" t="str">
        <f>IF('別紙様式2-2（４・５月分）'!P311="","",'別紙様式2-2（４・５月分）'!P311)</f>
        <v/>
      </c>
      <c r="N410" s="1399" t="str">
        <f>IF(SUM('別紙様式2-2（４・５月分）'!Q311:Q313)=0,"",SUM('別紙様式2-2（４・５月分）'!Q311:Q313))</f>
        <v/>
      </c>
      <c r="O410" s="1403" t="str">
        <f>IFERROR(VLOOKUP('別紙様式2-2（４・５月分）'!AQ311,【参考】数式用!$AR$5:$AS$22,2,FALSE),"")</f>
        <v/>
      </c>
      <c r="P410" s="1404"/>
      <c r="Q410" s="1405"/>
      <c r="R410" s="1409" t="str">
        <f>IFERROR(VLOOKUP(K410,【参考】数式用!$A$5:$AB$37,MATCH(O410,【参考】数式用!$B$4:$AB$4,0)+1,0),"")</f>
        <v/>
      </c>
      <c r="S410" s="1411" t="s">
        <v>2021</v>
      </c>
      <c r="T410" s="1413"/>
      <c r="U410" s="1415" t="str">
        <f>IFERROR(VLOOKUP(K410,【参考】数式用!$A$5:$AB$37,MATCH(T410,【参考】数式用!$B$4:$AB$4,0)+1,0),"")</f>
        <v/>
      </c>
      <c r="V410" s="1417" t="s">
        <v>15</v>
      </c>
      <c r="W410" s="1355">
        <v>6</v>
      </c>
      <c r="X410" s="1357" t="s">
        <v>10</v>
      </c>
      <c r="Y410" s="1355">
        <v>6</v>
      </c>
      <c r="Z410" s="1357" t="s">
        <v>38</v>
      </c>
      <c r="AA410" s="1355">
        <v>7</v>
      </c>
      <c r="AB410" s="1357" t="s">
        <v>10</v>
      </c>
      <c r="AC410" s="1355">
        <v>3</v>
      </c>
      <c r="AD410" s="1357" t="s">
        <v>13</v>
      </c>
      <c r="AE410" s="1357" t="s">
        <v>20</v>
      </c>
      <c r="AF410" s="1357">
        <f>IF(W410&gt;=1,(AA410*12+AC410)-(W410*12+Y410)+1,"")</f>
        <v>10</v>
      </c>
      <c r="AG410" s="1359" t="s">
        <v>33</v>
      </c>
      <c r="AH410" s="1361" t="str">
        <f t="shared" ref="AH410" si="1085">IFERROR(ROUNDDOWN(ROUND(L410*U410,0),0)*AF410,"")</f>
        <v/>
      </c>
      <c r="AI410" s="1363" t="str">
        <f t="shared" ref="AI410" si="1086">IFERROR(ROUNDDOWN(ROUND((L410*(U410-AW410)),0),0)*AF410,"")</f>
        <v/>
      </c>
      <c r="AJ410" s="1365">
        <f>IFERROR(IF(OR(M410="",M411="",M413=""),0,ROUNDDOWN(ROUNDDOWN(ROUND(L410*VLOOKUP(K410,【参考】数式用!$A$5:$AB$37,MATCH("新加算Ⅳ",【参考】数式用!$B$4:$AB$4,0)+1,0),0),0)*AF410*0.5,0)),"")</f>
        <v>0</v>
      </c>
      <c r="AK410" s="1349"/>
      <c r="AL410" s="1353">
        <f>IFERROR(IF(OR(M413="ベア加算",M413=""),0, IF(OR(T410="新加算Ⅰ",T410="新加算Ⅱ",T410="新加算Ⅲ",T410="新加算Ⅳ"),ROUNDDOWN(ROUND(L410*VLOOKUP(K410,【参考】数式用!$A$5:$I$37,MATCH("ベア加算",【参考】数式用!$B$4:$I$4,0)+1,0),0),0)*AF410,0)),"")</f>
        <v>0</v>
      </c>
      <c r="AM410" s="1339"/>
      <c r="AN410" s="1345"/>
      <c r="AO410" s="1341"/>
      <c r="AP410" s="1341"/>
      <c r="AQ410" s="1343"/>
      <c r="AR410" s="1323"/>
      <c r="AS410" s="466" t="str">
        <f t="shared" ref="AS410" si="1087">IF(AU410="","",IF(U410&lt;N410,"！加算の要件上は問題ありませんが、令和６年４・５月と比較して令和６年６月に加算率が下がる計画になっています。",""))</f>
        <v/>
      </c>
      <c r="AT410" s="557"/>
      <c r="AU410" s="1311" t="str">
        <f>IF(K410&lt;&gt;"","V列に色付け","")</f>
        <v/>
      </c>
      <c r="AV410" s="558" t="str">
        <f>IF('別紙様式2-2（４・５月分）'!N311="","",'別紙様式2-2（４・５月分）'!N311)</f>
        <v/>
      </c>
      <c r="AW410" s="1313" t="str">
        <f>IF(SUM('別紙様式2-2（４・５月分）'!O311:O313)=0,"",SUM('別紙様式2-2（４・５月分）'!O311:O313))</f>
        <v/>
      </c>
      <c r="AX410" s="1314" t="str">
        <f>IFERROR(VLOOKUP(K410,【参考】数式用!$AH$2:$AI$34,2,FALSE),"")</f>
        <v/>
      </c>
      <c r="AY410" s="1230" t="s">
        <v>1959</v>
      </c>
      <c r="AZ410" s="1230" t="s">
        <v>1960</v>
      </c>
      <c r="BA410" s="1230" t="s">
        <v>1961</v>
      </c>
      <c r="BB410" s="1230" t="s">
        <v>1962</v>
      </c>
      <c r="BC410" s="1230" t="str">
        <f>IF(AND(O410&lt;&gt;"新加算Ⅰ",O410&lt;&gt;"新加算Ⅱ",O410&lt;&gt;"新加算Ⅲ",O410&lt;&gt;"新加算Ⅳ"),O410,IF(P412&lt;&gt;"",P412,""))</f>
        <v/>
      </c>
      <c r="BD410" s="1230"/>
      <c r="BE410" s="1230" t="str">
        <f t="shared" si="1077"/>
        <v/>
      </c>
      <c r="BF410" s="1230" t="str">
        <f>IF(OR(T410="新加算Ⅰ",T410="新加算Ⅱ",T410="新加算Ⅲ",T410="新加算Ⅳ",T410="新加算Ⅴ（１）",T410="新加算Ⅴ（２）",T410="新加算Ⅴ（３）",T410="新加算ⅠⅤ（４）",T410="新加算Ⅴ（５）",T410="新加算Ⅴ（６）",T410="新加算Ⅴ（８）",T410="新加算Ⅴ（11）"),IF(OR(AN410="○",AN410="令和６年度中に満たす"),"入力済","未入力"),"")</f>
        <v/>
      </c>
      <c r="BG410" s="1230" t="str">
        <f>IF(OR(T410="新加算Ⅴ（７）",T410="新加算Ⅴ（９）",T410="新加算Ⅴ（10）",T410="新加算Ⅴ（12）",T410="新加算Ⅴ（13）",T410="新加算Ⅴ（14）"),IF(OR(AO410="○",AO410="令和６年度中に満たす"),"入力済","未入力"),"")</f>
        <v/>
      </c>
      <c r="BH410" s="1331" t="str">
        <f t="shared" ref="BH410" si="1088">IF(OR(T410="新加算Ⅰ",T410="新加算Ⅱ",T410="新加算Ⅲ",T410="新加算Ⅴ（１）",T410="新加算Ⅴ（３）",T410="新加算Ⅴ（８）"),IF(OR(AP410="○",AP410="令和６年度中に満たす"),"入力済","未入力"),"")</f>
        <v/>
      </c>
      <c r="BI410" s="1335" t="str">
        <f>IF(OR(T410="新加算Ⅰ",T410="新加算Ⅱ",T410="新加算Ⅴ（１）",T410="新加算Ⅴ（２）",T410="新加算Ⅴ（３）",T410="新加算Ⅴ（４）",T410="新加算Ⅴ（５）",T410="新加算Ⅴ（６）",T410="新加算Ⅴ（７）",T410="新加算Ⅴ（９）",T410="新加算Ⅴ（10）",T410="新加算Ⅴ（12）"),1,"")</f>
        <v/>
      </c>
      <c r="BJ410" s="1311" t="str">
        <f>IF(OR(T410="新加算Ⅰ",T410="新加算Ⅴ（１）",T410="新加算Ⅴ（２）",T410="新加算Ⅴ（５）",T410="新加算Ⅴ（７）",T410="新加算Ⅴ（10）"),IF(AR410="","未入力","入力済"),"")</f>
        <v/>
      </c>
      <c r="BK410" s="453" t="str">
        <f>G410</f>
        <v/>
      </c>
    </row>
    <row r="411" spans="1:63" ht="15" customHeight="1">
      <c r="A411" s="1275"/>
      <c r="B411" s="1243"/>
      <c r="C411" s="1244"/>
      <c r="D411" s="1244"/>
      <c r="E411" s="1244"/>
      <c r="F411" s="1245"/>
      <c r="G411" s="1260"/>
      <c r="H411" s="1260"/>
      <c r="I411" s="1260"/>
      <c r="J411" s="1423"/>
      <c r="K411" s="1260"/>
      <c r="L411" s="1284"/>
      <c r="M411" s="1379" t="str">
        <f>IF('別紙様式2-2（４・５月分）'!P312="","",'別紙様式2-2（４・５月分）'!P312)</f>
        <v/>
      </c>
      <c r="N411" s="1400"/>
      <c r="O411" s="1406"/>
      <c r="P411" s="1407"/>
      <c r="Q411" s="1408"/>
      <c r="R411" s="1410"/>
      <c r="S411" s="1412"/>
      <c r="T411" s="1414"/>
      <c r="U411" s="1416"/>
      <c r="V411" s="1418"/>
      <c r="W411" s="1356"/>
      <c r="X411" s="1358"/>
      <c r="Y411" s="1356"/>
      <c r="Z411" s="1358"/>
      <c r="AA411" s="1356"/>
      <c r="AB411" s="1358"/>
      <c r="AC411" s="1356"/>
      <c r="AD411" s="1358"/>
      <c r="AE411" s="1358"/>
      <c r="AF411" s="1358"/>
      <c r="AG411" s="1360"/>
      <c r="AH411" s="1362"/>
      <c r="AI411" s="1364"/>
      <c r="AJ411" s="1366"/>
      <c r="AK411" s="1350"/>
      <c r="AL411" s="1354"/>
      <c r="AM411" s="1340"/>
      <c r="AN411" s="1346"/>
      <c r="AO411" s="1342"/>
      <c r="AP411" s="1342"/>
      <c r="AQ411" s="1344"/>
      <c r="AR411" s="1324"/>
      <c r="AS411" s="1310" t="str">
        <f t="shared" ref="AS411" si="1089">IF(AU410="","",IF(AF410&gt;10,"！令和６年度の新加算の「算定対象月」が10か月を超えています。標準的な「算定対象月」は令和６年６月から令和７年３月です。",IF(OR(AA410&lt;&gt;7,AC410&lt;&gt;3),"！算定期間の終わりが令和７年３月になっていません。区分変更を行う場合は、別紙様式2-4に記入してください。","")))</f>
        <v/>
      </c>
      <c r="AT411" s="557"/>
      <c r="AU411" s="1311"/>
      <c r="AV411" s="1312" t="str">
        <f>IF('別紙様式2-2（４・５月分）'!N312="","",'別紙様式2-2（４・５月分）'!N312)</f>
        <v/>
      </c>
      <c r="AW411" s="1313"/>
      <c r="AX411" s="1314"/>
      <c r="AY411" s="1230"/>
      <c r="AZ411" s="1230"/>
      <c r="BA411" s="1230"/>
      <c r="BB411" s="1230"/>
      <c r="BC411" s="1230"/>
      <c r="BD411" s="1230"/>
      <c r="BE411" s="1230"/>
      <c r="BF411" s="1230"/>
      <c r="BG411" s="1230"/>
      <c r="BH411" s="1332"/>
      <c r="BI411" s="1334"/>
      <c r="BJ411" s="1311"/>
      <c r="BK411" s="453" t="str">
        <f>G410</f>
        <v/>
      </c>
    </row>
    <row r="412" spans="1:63" ht="15" customHeight="1">
      <c r="A412" s="1303"/>
      <c r="B412" s="1243"/>
      <c r="C412" s="1244"/>
      <c r="D412" s="1244"/>
      <c r="E412" s="1244"/>
      <c r="F412" s="1245"/>
      <c r="G412" s="1260"/>
      <c r="H412" s="1260"/>
      <c r="I412" s="1260"/>
      <c r="J412" s="1423"/>
      <c r="K412" s="1260"/>
      <c r="L412" s="1284"/>
      <c r="M412" s="1380"/>
      <c r="N412" s="1401"/>
      <c r="O412" s="1381" t="s">
        <v>2025</v>
      </c>
      <c r="P412" s="1383" t="str">
        <f>IFERROR(VLOOKUP('別紙様式2-2（４・５月分）'!AQ311,【参考】数式用!$AR$5:$AT$22,3,FALSE),"")</f>
        <v/>
      </c>
      <c r="Q412" s="1385" t="s">
        <v>2036</v>
      </c>
      <c r="R412" s="1387" t="str">
        <f>IFERROR(VLOOKUP(K410,【参考】数式用!$A$5:$AB$37,MATCH(P412,【参考】数式用!$B$4:$AB$4,0)+1,0),"")</f>
        <v/>
      </c>
      <c r="S412" s="1389" t="s">
        <v>161</v>
      </c>
      <c r="T412" s="1391"/>
      <c r="U412" s="1393" t="str">
        <f>IFERROR(VLOOKUP(K410,【参考】数式用!$A$5:$AB$37,MATCH(T412,【参考】数式用!$B$4:$AB$4,0)+1,0),"")</f>
        <v/>
      </c>
      <c r="V412" s="1395" t="s">
        <v>15</v>
      </c>
      <c r="W412" s="1397">
        <v>7</v>
      </c>
      <c r="X412" s="1371" t="s">
        <v>10</v>
      </c>
      <c r="Y412" s="1397">
        <v>4</v>
      </c>
      <c r="Z412" s="1371" t="s">
        <v>38</v>
      </c>
      <c r="AA412" s="1397">
        <v>8</v>
      </c>
      <c r="AB412" s="1371" t="s">
        <v>10</v>
      </c>
      <c r="AC412" s="1397">
        <v>3</v>
      </c>
      <c r="AD412" s="1371" t="s">
        <v>13</v>
      </c>
      <c r="AE412" s="1371" t="s">
        <v>20</v>
      </c>
      <c r="AF412" s="1371">
        <f>IF(W412&gt;=1,(AA412*12+AC412)-(W412*12+Y412)+1,"")</f>
        <v>12</v>
      </c>
      <c r="AG412" s="1367" t="s">
        <v>33</v>
      </c>
      <c r="AH412" s="1373" t="str">
        <f>IFERROR(ROUNDDOWN(ROUND(L410*U412,0),0)*AF412,"")</f>
        <v/>
      </c>
      <c r="AI412" s="1375" t="str">
        <f t="shared" ref="AI412" si="1090">IFERROR(ROUNDDOWN(ROUND((L410*(U412-AW410)),0),0)*AF412,"")</f>
        <v/>
      </c>
      <c r="AJ412" s="1377">
        <f>IFERROR(IF(OR(M410="",M411="",M413=""),0,ROUNDDOWN(ROUNDDOWN(ROUND(L410*VLOOKUP(K410,【参考】数式用!$A$5:$AB$37,MATCH("新加算Ⅳ",【参考】数式用!$B$4:$AB$4,0)+1,0),0),0)*AF412*0.5,0)),"")</f>
        <v>0</v>
      </c>
      <c r="AK412" s="1347" t="str">
        <f t="shared" ref="AK412" si="1091">IF(T412&lt;&gt;"","新規に適用","")</f>
        <v/>
      </c>
      <c r="AL412" s="1351">
        <f>IFERROR(IF(OR(M413="ベア加算",M413=""),0, IF(OR(T410="新加算Ⅰ",T410="新加算Ⅱ",T410="新加算Ⅲ",T410="新加算Ⅳ"),0,ROUNDDOWN(ROUND(L410*VLOOKUP(K410,【参考】数式用!$A$5:$I$37,MATCH("ベア加算",【参考】数式用!$B$4:$I$4,0)+1,0),0),0)*AF412)),"")</f>
        <v>0</v>
      </c>
      <c r="AM412" s="1321" t="str">
        <f>IF(AND(T412&lt;&gt;"",AM410=""),"新規に適用",IF(AND(T412&lt;&gt;"",AM410&lt;&gt;""),"継続で適用",""))</f>
        <v/>
      </c>
      <c r="AN412" s="1321" t="str">
        <f>IF(AND(T412&lt;&gt;"",AN410=""),"新規に適用",IF(AND(T412&lt;&gt;"",AN410&lt;&gt;""),"継続で適用",""))</f>
        <v/>
      </c>
      <c r="AO412" s="1369"/>
      <c r="AP412" s="1321" t="str">
        <f>IF(AND(T412&lt;&gt;"",AP410=""),"新規に適用",IF(AND(T412&lt;&gt;"",AP410&lt;&gt;""),"継続で適用",""))</f>
        <v/>
      </c>
      <c r="AQ412" s="1325" t="str">
        <f>IF(AND(T412&lt;&gt;"",AN410=""),"新規に適用",IF(AND(T412&lt;&gt;"",OR(T410="新加算Ⅰ",T410="新加算Ⅱ",T410="新加算Ⅴ（１）",T410="新加算Ⅴ（２）",T410="新加算Ⅴ（３）",T410="新加算Ⅴ（４）",T410="新加算Ⅴ（５）",T410="新加算Ⅴ（６）",T410="新加算Ⅴ（７）",T410="新加算Ⅴ（９）",T410="新加算Ⅴ（10）",T410="新加算Ⅴ（12）")),"継続で適用",""))</f>
        <v/>
      </c>
      <c r="AR412" s="1321" t="str">
        <f>IF(AND(T412&lt;&gt;"",AR410=""),"新規に適用",IF(AND(T412&lt;&gt;"",AR410&lt;&gt;""),"継続で適用",""))</f>
        <v/>
      </c>
      <c r="AS412" s="1310"/>
      <c r="AT412" s="557"/>
      <c r="AU412" s="1311" t="str">
        <f>IF(K410&lt;&gt;"","V列に色付け","")</f>
        <v/>
      </c>
      <c r="AV412" s="1312"/>
      <c r="AW412" s="1313"/>
      <c r="AX412" s="87"/>
      <c r="AY412" s="87"/>
      <c r="AZ412" s="87"/>
      <c r="BA412" s="87"/>
      <c r="BB412" s="87"/>
      <c r="BC412" s="87"/>
      <c r="BD412" s="87"/>
      <c r="BE412" s="87"/>
      <c r="BF412" s="87"/>
      <c r="BG412" s="87"/>
      <c r="BH412" s="87"/>
      <c r="BI412" s="87"/>
      <c r="BJ412" s="87"/>
      <c r="BK412" s="453" t="str">
        <f>G410</f>
        <v/>
      </c>
    </row>
    <row r="413" spans="1:63" ht="30" customHeight="1" thickBot="1">
      <c r="A413" s="1276"/>
      <c r="B413" s="1419"/>
      <c r="C413" s="1420"/>
      <c r="D413" s="1420"/>
      <c r="E413" s="1420"/>
      <c r="F413" s="1421"/>
      <c r="G413" s="1261"/>
      <c r="H413" s="1261"/>
      <c r="I413" s="1261"/>
      <c r="J413" s="1424"/>
      <c r="K413" s="1261"/>
      <c r="L413" s="1285"/>
      <c r="M413" s="556" t="str">
        <f>IF('別紙様式2-2（４・５月分）'!P313="","",'別紙様式2-2（４・５月分）'!P313)</f>
        <v/>
      </c>
      <c r="N413" s="1402"/>
      <c r="O413" s="1382"/>
      <c r="P413" s="1384"/>
      <c r="Q413" s="1386"/>
      <c r="R413" s="1388"/>
      <c r="S413" s="1390"/>
      <c r="T413" s="1392"/>
      <c r="U413" s="1394"/>
      <c r="V413" s="1396"/>
      <c r="W413" s="1398"/>
      <c r="X413" s="1372"/>
      <c r="Y413" s="1398"/>
      <c r="Z413" s="1372"/>
      <c r="AA413" s="1398"/>
      <c r="AB413" s="1372"/>
      <c r="AC413" s="1398"/>
      <c r="AD413" s="1372"/>
      <c r="AE413" s="1372"/>
      <c r="AF413" s="1372"/>
      <c r="AG413" s="1368"/>
      <c r="AH413" s="1374"/>
      <c r="AI413" s="1376"/>
      <c r="AJ413" s="1378"/>
      <c r="AK413" s="1348"/>
      <c r="AL413" s="1352"/>
      <c r="AM413" s="1322"/>
      <c r="AN413" s="1322"/>
      <c r="AO413" s="1370"/>
      <c r="AP413" s="1322"/>
      <c r="AQ413" s="1326"/>
      <c r="AR413" s="1322"/>
      <c r="AS413" s="491" t="str">
        <f>IF(AU410="","",IF(OR(T410="",AND(M413="ベア加算なし",OR(T410="新加算Ⅰ",T410="新加算Ⅱ",T410="新加算Ⅲ",T410="新加算Ⅳ"),AM410=""),AND(OR(T410="新加算Ⅰ",T410="新加算Ⅱ",T410="新加算Ⅲ",T410="新加算Ⅳ",T410="新加算Ⅴ（１）",T410="新加算Ⅴ（２）",T410="新加算Ⅴ（３）",T410="新加算Ⅴ（４）",T410="新加算Ⅴ（５）",T410="新加算Ⅴ（６）",T410="新加算Ⅴ（８）",T410="新加算Ⅴ（11）"),AN410=""),AND(OR(T410="新加算Ⅴ（７）",T410="新加算Ⅴ（９）",T410="新加算Ⅴ（10）",T410="新加算Ⅴ（12）",T410="新加算Ⅴ（13）",T410="新加算Ⅴ（14）"),AO410=""),AND(OR(T410="新加算Ⅰ",T410="新加算Ⅱ",T410="新加算Ⅲ",T410="新加算Ⅴ（１）",T410="新加算Ⅴ（３）",T410="新加算Ⅴ（８）"),AP410=""),AND(OR(T410="新加算Ⅰ",T410="新加算Ⅱ",T410="新加算Ⅴ（１）",T410="新加算Ⅴ（２）",T410="新加算Ⅴ（３）",T410="新加算Ⅴ（４）",T410="新加算Ⅴ（５）",T410="新加算Ⅴ（６）",T410="新加算Ⅴ（７）",T410="新加算Ⅴ（９）",T410="新加算Ⅴ（10）",T410="新加算Ⅴ（12）"),AQ410=""),AND(OR(T410="新加算Ⅰ",T410="新加算Ⅴ（１）",T410="新加算Ⅴ（２）",T410="新加算Ⅴ（５）",T410="新加算Ⅴ（７）",T410="新加算Ⅴ（10）"),AR410="")),"！記入が必要な欄（ピンク色のセル）に空欄があります。空欄を埋めてください。",""))</f>
        <v/>
      </c>
      <c r="AT413" s="557"/>
      <c r="AU413" s="1311"/>
      <c r="AV413" s="558" t="str">
        <f>IF('別紙様式2-2（４・５月分）'!N313="","",'別紙様式2-2（４・５月分）'!N313)</f>
        <v/>
      </c>
      <c r="AW413" s="1313"/>
      <c r="AX413" s="87"/>
      <c r="AY413" s="87"/>
      <c r="AZ413" s="87"/>
      <c r="BA413" s="87"/>
      <c r="BB413" s="87"/>
      <c r="BC413" s="87"/>
      <c r="BD413" s="87"/>
      <c r="BE413" s="87"/>
      <c r="BF413" s="87"/>
      <c r="BG413" s="87"/>
      <c r="BH413" s="87"/>
      <c r="BI413" s="87"/>
      <c r="BJ413" s="87"/>
      <c r="BK413" s="453" t="str">
        <f>G410</f>
        <v/>
      </c>
    </row>
  </sheetData>
  <sheetProtection formatCells="0" formatColumns="0" formatRows="0" sort="0" autoFilter="0"/>
  <autoFilter ref="A13:BK413" xr:uid="{761CF0A7-3E13-495A-94E5-37F3334B84AF}">
    <filterColumn colId="1" showButton="0"/>
    <filterColumn colId="2" showButton="0"/>
    <filterColumn colId="3" showButton="0"/>
    <filterColumn colId="4" showButton="0"/>
    <filterColumn colId="14" showButton="0"/>
    <filterColumn colId="15" showButton="0"/>
    <filterColumn colId="21"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50" showButton="0"/>
    <filterColumn colId="51" showButton="0"/>
    <filterColumn colId="52" showButton="0"/>
    <filterColumn colId="53" showButton="0"/>
    <filterColumn colId="54" showButton="0"/>
  </autoFilter>
  <dataConsolidate/>
  <mergeCells count="8647">
    <mergeCell ref="AS47:AS48"/>
    <mergeCell ref="AS51:AS52"/>
    <mergeCell ref="AS55:AS56"/>
    <mergeCell ref="AS59:AS60"/>
    <mergeCell ref="AS63:AS64"/>
    <mergeCell ref="AS67:AS68"/>
    <mergeCell ref="AS71:AS72"/>
    <mergeCell ref="AS75:AS76"/>
    <mergeCell ref="AS79:AS80"/>
    <mergeCell ref="AS83:AS84"/>
    <mergeCell ref="AS87:AS88"/>
    <mergeCell ref="AS91:AS92"/>
    <mergeCell ref="AS95:AS96"/>
    <mergeCell ref="AS99:AS100"/>
    <mergeCell ref="BK12:BK13"/>
    <mergeCell ref="A5:K5"/>
    <mergeCell ref="B6:K6"/>
    <mergeCell ref="B7:K7"/>
    <mergeCell ref="B8:K8"/>
    <mergeCell ref="A9:K9"/>
    <mergeCell ref="AU12:AV12"/>
    <mergeCell ref="AS15:AS16"/>
    <mergeCell ref="S12:T13"/>
    <mergeCell ref="AS12:AS13"/>
    <mergeCell ref="AS19:AS20"/>
    <mergeCell ref="AS23:AS24"/>
    <mergeCell ref="AS27:AS28"/>
    <mergeCell ref="AS31:AS32"/>
    <mergeCell ref="AS35:AS36"/>
    <mergeCell ref="AS39:AS40"/>
    <mergeCell ref="AS43:AS44"/>
    <mergeCell ref="G54:G57"/>
    <mergeCell ref="M267:M268"/>
    <mergeCell ref="K174:K177"/>
    <mergeCell ref="L174:L177"/>
    <mergeCell ref="AS103:AS104"/>
    <mergeCell ref="AS107:AS108"/>
    <mergeCell ref="AS111:AS112"/>
    <mergeCell ref="AS115:AS116"/>
    <mergeCell ref="AS119:AS120"/>
    <mergeCell ref="AS123:AS124"/>
    <mergeCell ref="AS127:AS128"/>
    <mergeCell ref="AS131:AS132"/>
    <mergeCell ref="AQ16:AQ17"/>
    <mergeCell ref="AR16:AR17"/>
    <mergeCell ref="U14:U15"/>
    <mergeCell ref="V14:V15"/>
    <mergeCell ref="W14:W15"/>
    <mergeCell ref="X14:X15"/>
    <mergeCell ref="Y14:Y15"/>
    <mergeCell ref="Z14:Z15"/>
    <mergeCell ref="AN20:AN21"/>
    <mergeCell ref="AO20:AO21"/>
    <mergeCell ref="AP20:AP21"/>
    <mergeCell ref="AQ20:AQ21"/>
    <mergeCell ref="AR20:AR21"/>
    <mergeCell ref="Z26:Z27"/>
    <mergeCell ref="AA26:AA27"/>
    <mergeCell ref="AB26:AB27"/>
    <mergeCell ref="AC26:AC27"/>
    <mergeCell ref="AE14:AE15"/>
    <mergeCell ref="AF14:AF15"/>
    <mergeCell ref="AG14:AG15"/>
    <mergeCell ref="AH14:AH15"/>
    <mergeCell ref="K258:K261"/>
    <mergeCell ref="L258:L261"/>
    <mergeCell ref="N294:N297"/>
    <mergeCell ref="O294:Q295"/>
    <mergeCell ref="M303:M304"/>
    <mergeCell ref="N258:N261"/>
    <mergeCell ref="M275:M276"/>
    <mergeCell ref="G306:G309"/>
    <mergeCell ref="H306:H309"/>
    <mergeCell ref="I306:I309"/>
    <mergeCell ref="J306:J309"/>
    <mergeCell ref="K306:K309"/>
    <mergeCell ref="L306:L309"/>
    <mergeCell ref="N306:N309"/>
    <mergeCell ref="B234:F237"/>
    <mergeCell ref="G234:G237"/>
    <mergeCell ref="H234:H237"/>
    <mergeCell ref="I234:I237"/>
    <mergeCell ref="J234:J237"/>
    <mergeCell ref="K234:K237"/>
    <mergeCell ref="L234:L237"/>
    <mergeCell ref="N234:N237"/>
    <mergeCell ref="K270:K273"/>
    <mergeCell ref="L270:L273"/>
    <mergeCell ref="N270:N273"/>
    <mergeCell ref="J298:J301"/>
    <mergeCell ref="K298:K301"/>
    <mergeCell ref="L298:L301"/>
    <mergeCell ref="M243:M244"/>
    <mergeCell ref="K246:K249"/>
    <mergeCell ref="L246:L249"/>
    <mergeCell ref="N274:N277"/>
    <mergeCell ref="O272:O273"/>
    <mergeCell ref="P272:P273"/>
    <mergeCell ref="Q272:Q273"/>
    <mergeCell ref="O276:O277"/>
    <mergeCell ref="P276:P277"/>
    <mergeCell ref="O302:Q303"/>
    <mergeCell ref="O270:Q271"/>
    <mergeCell ref="A258:A261"/>
    <mergeCell ref="A270:A273"/>
    <mergeCell ref="A282:A285"/>
    <mergeCell ref="A294:A297"/>
    <mergeCell ref="A286:A289"/>
    <mergeCell ref="B286:F289"/>
    <mergeCell ref="G286:G289"/>
    <mergeCell ref="H286:H289"/>
    <mergeCell ref="I286:I289"/>
    <mergeCell ref="J286:J289"/>
    <mergeCell ref="K286:K289"/>
    <mergeCell ref="L286:L289"/>
    <mergeCell ref="N286:N289"/>
    <mergeCell ref="O286:Q287"/>
    <mergeCell ref="B258:F261"/>
    <mergeCell ref="G258:G261"/>
    <mergeCell ref="H258:H261"/>
    <mergeCell ref="I258:I261"/>
    <mergeCell ref="P268:P269"/>
    <mergeCell ref="Q268:Q269"/>
    <mergeCell ref="B270:F273"/>
    <mergeCell ref="G270:G273"/>
    <mergeCell ref="H270:H273"/>
    <mergeCell ref="I270:I273"/>
    <mergeCell ref="J270:J273"/>
    <mergeCell ref="A306:A309"/>
    <mergeCell ref="M291:M292"/>
    <mergeCell ref="O292:O293"/>
    <mergeCell ref="P292:P293"/>
    <mergeCell ref="Q292:Q293"/>
    <mergeCell ref="M295:M296"/>
    <mergeCell ref="O296:O297"/>
    <mergeCell ref="P296:P297"/>
    <mergeCell ref="Q296:Q297"/>
    <mergeCell ref="A290:A293"/>
    <mergeCell ref="B290:F293"/>
    <mergeCell ref="G290:G293"/>
    <mergeCell ref="H290:H293"/>
    <mergeCell ref="I290:I293"/>
    <mergeCell ref="J290:J293"/>
    <mergeCell ref="K290:K293"/>
    <mergeCell ref="L290:L293"/>
    <mergeCell ref="N290:N293"/>
    <mergeCell ref="O290:Q291"/>
    <mergeCell ref="B306:F309"/>
    <mergeCell ref="H302:H305"/>
    <mergeCell ref="I302:I305"/>
    <mergeCell ref="J302:J305"/>
    <mergeCell ref="K302:K305"/>
    <mergeCell ref="L302:L305"/>
    <mergeCell ref="N302:N305"/>
    <mergeCell ref="P160:P161"/>
    <mergeCell ref="O186:Q187"/>
    <mergeCell ref="R186:R187"/>
    <mergeCell ref="B222:F225"/>
    <mergeCell ref="G222:G225"/>
    <mergeCell ref="H222:H225"/>
    <mergeCell ref="I222:I225"/>
    <mergeCell ref="J222:J225"/>
    <mergeCell ref="K222:K225"/>
    <mergeCell ref="J258:J261"/>
    <mergeCell ref="P304:P305"/>
    <mergeCell ref="Q304:Q305"/>
    <mergeCell ref="B282:F285"/>
    <mergeCell ref="G282:G285"/>
    <mergeCell ref="H282:H285"/>
    <mergeCell ref="I282:I285"/>
    <mergeCell ref="J282:J285"/>
    <mergeCell ref="K282:K285"/>
    <mergeCell ref="L282:L285"/>
    <mergeCell ref="N282:N285"/>
    <mergeCell ref="O304:O305"/>
    <mergeCell ref="B294:F297"/>
    <mergeCell ref="G294:G297"/>
    <mergeCell ref="H294:H297"/>
    <mergeCell ref="I294:I297"/>
    <mergeCell ref="J294:J297"/>
    <mergeCell ref="K294:K297"/>
    <mergeCell ref="L294:L297"/>
    <mergeCell ref="O222:Q223"/>
    <mergeCell ref="B186:F189"/>
    <mergeCell ref="O268:O269"/>
    <mergeCell ref="M271:M272"/>
    <mergeCell ref="R174:R175"/>
    <mergeCell ref="Q188:Q189"/>
    <mergeCell ref="R188:R189"/>
    <mergeCell ref="R220:R221"/>
    <mergeCell ref="R222:R223"/>
    <mergeCell ref="I170:I173"/>
    <mergeCell ref="J170:J173"/>
    <mergeCell ref="K170:K173"/>
    <mergeCell ref="L170:L173"/>
    <mergeCell ref="N170:N173"/>
    <mergeCell ref="O170:Q171"/>
    <mergeCell ref="I186:I189"/>
    <mergeCell ref="J186:J189"/>
    <mergeCell ref="K186:K189"/>
    <mergeCell ref="L186:L189"/>
    <mergeCell ref="N186:N189"/>
    <mergeCell ref="M171:M172"/>
    <mergeCell ref="O172:O173"/>
    <mergeCell ref="P172:P173"/>
    <mergeCell ref="Q172:Q173"/>
    <mergeCell ref="R172:R173"/>
    <mergeCell ref="J190:J193"/>
    <mergeCell ref="K190:K193"/>
    <mergeCell ref="L190:L193"/>
    <mergeCell ref="N190:N193"/>
    <mergeCell ref="O190:Q191"/>
    <mergeCell ref="R190:R191"/>
    <mergeCell ref="I174:I177"/>
    <mergeCell ref="J174:J177"/>
    <mergeCell ref="L222:L225"/>
    <mergeCell ref="M187:M188"/>
    <mergeCell ref="O188:O189"/>
    <mergeCell ref="A210:A213"/>
    <mergeCell ref="A222:A225"/>
    <mergeCell ref="A234:A237"/>
    <mergeCell ref="N146:N149"/>
    <mergeCell ref="O146:Q147"/>
    <mergeCell ref="R146:R147"/>
    <mergeCell ref="M155:M156"/>
    <mergeCell ref="O156:O157"/>
    <mergeCell ref="P156:P157"/>
    <mergeCell ref="Q156:Q157"/>
    <mergeCell ref="R156:R157"/>
    <mergeCell ref="O152:O153"/>
    <mergeCell ref="P152:P153"/>
    <mergeCell ref="O158:Q159"/>
    <mergeCell ref="R158:R159"/>
    <mergeCell ref="I198:I201"/>
    <mergeCell ref="J198:J201"/>
    <mergeCell ref="K154:K157"/>
    <mergeCell ref="L154:L157"/>
    <mergeCell ref="B170:F173"/>
    <mergeCell ref="R170:R171"/>
    <mergeCell ref="O184:O185"/>
    <mergeCell ref="P184:P185"/>
    <mergeCell ref="Q184:Q185"/>
    <mergeCell ref="R184:R185"/>
    <mergeCell ref="N222:N225"/>
    <mergeCell ref="G186:G189"/>
    <mergeCell ref="H186:H189"/>
    <mergeCell ref="B210:F213"/>
    <mergeCell ref="M219:M220"/>
    <mergeCell ref="O220:O221"/>
    <mergeCell ref="P220:P221"/>
    <mergeCell ref="N162:N165"/>
    <mergeCell ref="K34:K37"/>
    <mergeCell ref="L34:L37"/>
    <mergeCell ref="N34:N37"/>
    <mergeCell ref="O34:Q35"/>
    <mergeCell ref="R34:R35"/>
    <mergeCell ref="M39:M40"/>
    <mergeCell ref="R134:R135"/>
    <mergeCell ref="R82:R83"/>
    <mergeCell ref="R92:R93"/>
    <mergeCell ref="O76:O77"/>
    <mergeCell ref="P76:P77"/>
    <mergeCell ref="Q76:Q77"/>
    <mergeCell ref="R76:R77"/>
    <mergeCell ref="R80:R81"/>
    <mergeCell ref="R94:R95"/>
    <mergeCell ref="R110:R111"/>
    <mergeCell ref="R50:R51"/>
    <mergeCell ref="P52:P53"/>
    <mergeCell ref="K78:K81"/>
    <mergeCell ref="L78:L81"/>
    <mergeCell ref="N78:N81"/>
    <mergeCell ref="O78:Q79"/>
    <mergeCell ref="Q140:Q141"/>
    <mergeCell ref="R140:R141"/>
    <mergeCell ref="Q160:Q161"/>
    <mergeCell ref="P140:P141"/>
    <mergeCell ref="R162:R163"/>
    <mergeCell ref="O82:Q83"/>
    <mergeCell ref="K66:K69"/>
    <mergeCell ref="N66:N69"/>
    <mergeCell ref="O66:Q67"/>
    <mergeCell ref="H42:H45"/>
    <mergeCell ref="I42:I45"/>
    <mergeCell ref="J42:J45"/>
    <mergeCell ref="K42:K45"/>
    <mergeCell ref="L42:L45"/>
    <mergeCell ref="N42:N45"/>
    <mergeCell ref="O42:Q43"/>
    <mergeCell ref="R42:R43"/>
    <mergeCell ref="O40:O41"/>
    <mergeCell ref="P40:P41"/>
    <mergeCell ref="Q40:Q41"/>
    <mergeCell ref="R40:R41"/>
    <mergeCell ref="M43:M44"/>
    <mergeCell ref="O44:O45"/>
    <mergeCell ref="P44:P45"/>
    <mergeCell ref="Q44:Q45"/>
    <mergeCell ref="R44:R45"/>
    <mergeCell ref="K38:K41"/>
    <mergeCell ref="L38:L41"/>
    <mergeCell ref="N38:N41"/>
    <mergeCell ref="O38:Q39"/>
    <mergeCell ref="R38:R39"/>
    <mergeCell ref="K146:K149"/>
    <mergeCell ref="L146:L149"/>
    <mergeCell ref="N154:N157"/>
    <mergeCell ref="O154:Q155"/>
    <mergeCell ref="R154:R155"/>
    <mergeCell ref="G158:G161"/>
    <mergeCell ref="H158:H161"/>
    <mergeCell ref="I158:I161"/>
    <mergeCell ref="J158:J161"/>
    <mergeCell ref="K158:K161"/>
    <mergeCell ref="L158:L161"/>
    <mergeCell ref="N158:N161"/>
    <mergeCell ref="G78:G81"/>
    <mergeCell ref="H78:H81"/>
    <mergeCell ref="I78:I81"/>
    <mergeCell ref="J78:J81"/>
    <mergeCell ref="R78:R79"/>
    <mergeCell ref="G90:G93"/>
    <mergeCell ref="H90:H93"/>
    <mergeCell ref="M147:M148"/>
    <mergeCell ref="O148:O149"/>
    <mergeCell ref="P148:P149"/>
    <mergeCell ref="Q148:Q149"/>
    <mergeCell ref="R148:R149"/>
    <mergeCell ref="K138:K141"/>
    <mergeCell ref="L138:L141"/>
    <mergeCell ref="N138:N141"/>
    <mergeCell ref="O138:Q139"/>
    <mergeCell ref="M151:M152"/>
    <mergeCell ref="N150:N153"/>
    <mergeCell ref="O150:Q151"/>
    <mergeCell ref="O160:O161"/>
    <mergeCell ref="G210:G213"/>
    <mergeCell ref="H210:H213"/>
    <mergeCell ref="I210:I213"/>
    <mergeCell ref="J210:J213"/>
    <mergeCell ref="K210:K213"/>
    <mergeCell ref="L210:L213"/>
    <mergeCell ref="N210:N213"/>
    <mergeCell ref="N174:N177"/>
    <mergeCell ref="O174:Q175"/>
    <mergeCell ref="G174:G177"/>
    <mergeCell ref="H174:H177"/>
    <mergeCell ref="Q92:Q93"/>
    <mergeCell ref="O100:O101"/>
    <mergeCell ref="P100:P101"/>
    <mergeCell ref="Q100:Q101"/>
    <mergeCell ref="N94:N97"/>
    <mergeCell ref="O94:Q95"/>
    <mergeCell ref="N110:N113"/>
    <mergeCell ref="O110:Q111"/>
    <mergeCell ref="M123:M124"/>
    <mergeCell ref="K122:K125"/>
    <mergeCell ref="L122:L125"/>
    <mergeCell ref="G126:G129"/>
    <mergeCell ref="H126:H129"/>
    <mergeCell ref="M139:M140"/>
    <mergeCell ref="O140:O141"/>
    <mergeCell ref="K102:K105"/>
    <mergeCell ref="K162:K165"/>
    <mergeCell ref="L162:L165"/>
    <mergeCell ref="K90:K93"/>
    <mergeCell ref="L90:L93"/>
    <mergeCell ref="N90:N93"/>
    <mergeCell ref="A34:A37"/>
    <mergeCell ref="B34:F37"/>
    <mergeCell ref="G34:G37"/>
    <mergeCell ref="H34:H37"/>
    <mergeCell ref="I34:I37"/>
    <mergeCell ref="J34:J37"/>
    <mergeCell ref="A42:A45"/>
    <mergeCell ref="B42:F45"/>
    <mergeCell ref="A54:A57"/>
    <mergeCell ref="B54:F57"/>
    <mergeCell ref="A66:A69"/>
    <mergeCell ref="B66:F69"/>
    <mergeCell ref="A78:A81"/>
    <mergeCell ref="B78:F81"/>
    <mergeCell ref="A90:A93"/>
    <mergeCell ref="B90:F93"/>
    <mergeCell ref="A50:A53"/>
    <mergeCell ref="B50:F53"/>
    <mergeCell ref="G50:G53"/>
    <mergeCell ref="I90:I93"/>
    <mergeCell ref="J90:J93"/>
    <mergeCell ref="G66:G69"/>
    <mergeCell ref="H66:H69"/>
    <mergeCell ref="I66:I69"/>
    <mergeCell ref="J66:J69"/>
    <mergeCell ref="H50:H53"/>
    <mergeCell ref="I50:I53"/>
    <mergeCell ref="J50:J53"/>
    <mergeCell ref="A62:A65"/>
    <mergeCell ref="B62:F65"/>
    <mergeCell ref="G62:G65"/>
    <mergeCell ref="H62:H65"/>
    <mergeCell ref="J62:J65"/>
    <mergeCell ref="I38:I41"/>
    <mergeCell ref="J38:J41"/>
    <mergeCell ref="G74:G77"/>
    <mergeCell ref="H74:H77"/>
    <mergeCell ref="K50:K53"/>
    <mergeCell ref="L50:L53"/>
    <mergeCell ref="N50:N53"/>
    <mergeCell ref="O50:Q51"/>
    <mergeCell ref="A58:A61"/>
    <mergeCell ref="B58:F61"/>
    <mergeCell ref="G58:G61"/>
    <mergeCell ref="M55:M56"/>
    <mergeCell ref="O56:O57"/>
    <mergeCell ref="P56:P57"/>
    <mergeCell ref="A46:A49"/>
    <mergeCell ref="B46:F49"/>
    <mergeCell ref="G46:G49"/>
    <mergeCell ref="H46:H49"/>
    <mergeCell ref="I46:I49"/>
    <mergeCell ref="J46:J49"/>
    <mergeCell ref="K46:K49"/>
    <mergeCell ref="L46:L49"/>
    <mergeCell ref="O52:O53"/>
    <mergeCell ref="H54:H57"/>
    <mergeCell ref="I54:I57"/>
    <mergeCell ref="J54:J57"/>
    <mergeCell ref="K54:K57"/>
    <mergeCell ref="L54:L57"/>
    <mergeCell ref="N54:N57"/>
    <mergeCell ref="O54:Q55"/>
    <mergeCell ref="G42:G45"/>
    <mergeCell ref="A162:A165"/>
    <mergeCell ref="A174:A177"/>
    <mergeCell ref="G138:G141"/>
    <mergeCell ref="H138:H141"/>
    <mergeCell ref="I138:I141"/>
    <mergeCell ref="J138:J141"/>
    <mergeCell ref="A186:A189"/>
    <mergeCell ref="A198:A201"/>
    <mergeCell ref="G102:G105"/>
    <mergeCell ref="H102:H105"/>
    <mergeCell ref="I102:I105"/>
    <mergeCell ref="J102:J105"/>
    <mergeCell ref="B150:F153"/>
    <mergeCell ref="G150:G153"/>
    <mergeCell ref="H150:H153"/>
    <mergeCell ref="I150:I153"/>
    <mergeCell ref="J150:J153"/>
    <mergeCell ref="B162:F165"/>
    <mergeCell ref="G162:G165"/>
    <mergeCell ref="H162:H165"/>
    <mergeCell ref="I162:I165"/>
    <mergeCell ref="J162:J165"/>
    <mergeCell ref="B198:F201"/>
    <mergeCell ref="G198:G201"/>
    <mergeCell ref="A138:A141"/>
    <mergeCell ref="B138:F141"/>
    <mergeCell ref="J154:J157"/>
    <mergeCell ref="H198:H201"/>
    <mergeCell ref="B174:F177"/>
    <mergeCell ref="A154:A157"/>
    <mergeCell ref="B154:F157"/>
    <mergeCell ref="G154:G157"/>
    <mergeCell ref="O90:Q91"/>
    <mergeCell ref="R90:R91"/>
    <mergeCell ref="L134:L137"/>
    <mergeCell ref="N134:N137"/>
    <mergeCell ref="O134:Q135"/>
    <mergeCell ref="H58:H61"/>
    <mergeCell ref="I58:I61"/>
    <mergeCell ref="J58:J61"/>
    <mergeCell ref="K58:K61"/>
    <mergeCell ref="I126:I129"/>
    <mergeCell ref="J126:J129"/>
    <mergeCell ref="K126:K129"/>
    <mergeCell ref="L126:L129"/>
    <mergeCell ref="N126:N129"/>
    <mergeCell ref="O126:Q127"/>
    <mergeCell ref="R126:R127"/>
    <mergeCell ref="K110:K113"/>
    <mergeCell ref="L110:L113"/>
    <mergeCell ref="I122:I125"/>
    <mergeCell ref="J122:J125"/>
    <mergeCell ref="N82:N85"/>
    <mergeCell ref="L58:L61"/>
    <mergeCell ref="O64:O65"/>
    <mergeCell ref="P64:P65"/>
    <mergeCell ref="Q64:Q65"/>
    <mergeCell ref="R64:R65"/>
    <mergeCell ref="M63:M64"/>
    <mergeCell ref="K62:K65"/>
    <mergeCell ref="I74:I77"/>
    <mergeCell ref="J74:J77"/>
    <mergeCell ref="K74:K77"/>
    <mergeCell ref="I62:I65"/>
    <mergeCell ref="H154:H157"/>
    <mergeCell ref="I154:I157"/>
    <mergeCell ref="A158:A161"/>
    <mergeCell ref="B158:F161"/>
    <mergeCell ref="A170:A173"/>
    <mergeCell ref="G170:G173"/>
    <mergeCell ref="H170:H173"/>
    <mergeCell ref="A18:A21"/>
    <mergeCell ref="B18:F21"/>
    <mergeCell ref="G18:G21"/>
    <mergeCell ref="H18:H21"/>
    <mergeCell ref="I18:I21"/>
    <mergeCell ref="J18:J21"/>
    <mergeCell ref="A26:A29"/>
    <mergeCell ref="B26:F29"/>
    <mergeCell ref="G26:G29"/>
    <mergeCell ref="H26:H29"/>
    <mergeCell ref="I26:I29"/>
    <mergeCell ref="J26:J29"/>
    <mergeCell ref="A38:A41"/>
    <mergeCell ref="B38:F41"/>
    <mergeCell ref="G38:G41"/>
    <mergeCell ref="H38:H41"/>
    <mergeCell ref="A110:A113"/>
    <mergeCell ref="B110:F113"/>
    <mergeCell ref="G110:G113"/>
    <mergeCell ref="H110:H113"/>
    <mergeCell ref="I110:I113"/>
    <mergeCell ref="A30:A33"/>
    <mergeCell ref="B30:F33"/>
    <mergeCell ref="G30:G33"/>
    <mergeCell ref="H30:H33"/>
    <mergeCell ref="AJ8:AP8"/>
    <mergeCell ref="AO14:AO15"/>
    <mergeCell ref="AP14:AP15"/>
    <mergeCell ref="A10:L11"/>
    <mergeCell ref="AC16:AC17"/>
    <mergeCell ref="AD16:AD17"/>
    <mergeCell ref="AE16:AE17"/>
    <mergeCell ref="AF16:AF17"/>
    <mergeCell ref="AG16:AG17"/>
    <mergeCell ref="AH16:AH17"/>
    <mergeCell ref="AN16:AN17"/>
    <mergeCell ref="AO16:AO17"/>
    <mergeCell ref="AP16:AP17"/>
    <mergeCell ref="S14:S15"/>
    <mergeCell ref="T14:T15"/>
    <mergeCell ref="O12:Q13"/>
    <mergeCell ref="Q20:Q21"/>
    <mergeCell ref="M12:M13"/>
    <mergeCell ref="N12:N13"/>
    <mergeCell ref="N14:N17"/>
    <mergeCell ref="N18:N21"/>
    <mergeCell ref="R12:R13"/>
    <mergeCell ref="AK14:AK15"/>
    <mergeCell ref="AK16:AK17"/>
    <mergeCell ref="AI12:AI13"/>
    <mergeCell ref="AF20:AF21"/>
    <mergeCell ref="AG20:AG21"/>
    <mergeCell ref="AA14:AA15"/>
    <mergeCell ref="AB14:AB15"/>
    <mergeCell ref="AC14:AC15"/>
    <mergeCell ref="AD14:AD15"/>
    <mergeCell ref="AN14:AN15"/>
    <mergeCell ref="AJ12:AK12"/>
    <mergeCell ref="X24:X25"/>
    <mergeCell ref="Y24:Y25"/>
    <mergeCell ref="Z24:Z25"/>
    <mergeCell ref="AA24:AA25"/>
    <mergeCell ref="AB24:AB25"/>
    <mergeCell ref="AC24:AC25"/>
    <mergeCell ref="AD24:AD25"/>
    <mergeCell ref="X22:X23"/>
    <mergeCell ref="Y22:Y23"/>
    <mergeCell ref="A14:A17"/>
    <mergeCell ref="U12:U13"/>
    <mergeCell ref="V12:AG13"/>
    <mergeCell ref="I14:I17"/>
    <mergeCell ref="H14:H17"/>
    <mergeCell ref="G14:G17"/>
    <mergeCell ref="B14:F17"/>
    <mergeCell ref="J14:J17"/>
    <mergeCell ref="L14:L17"/>
    <mergeCell ref="K14:K17"/>
    <mergeCell ref="K18:K21"/>
    <mergeCell ref="L18:L21"/>
    <mergeCell ref="M15:M16"/>
    <mergeCell ref="O22:Q23"/>
    <mergeCell ref="R22:R23"/>
    <mergeCell ref="S22:S23"/>
    <mergeCell ref="T22:T23"/>
    <mergeCell ref="U22:U23"/>
    <mergeCell ref="V22:V23"/>
    <mergeCell ref="W22:W23"/>
    <mergeCell ref="M23:M24"/>
    <mergeCell ref="O24:O25"/>
    <mergeCell ref="AI14:AI15"/>
    <mergeCell ref="AI16:AI17"/>
    <mergeCell ref="O18:Q19"/>
    <mergeCell ref="O20:O21"/>
    <mergeCell ref="S20:S21"/>
    <mergeCell ref="T20:T21"/>
    <mergeCell ref="U20:U21"/>
    <mergeCell ref="V20:V21"/>
    <mergeCell ref="W20:W21"/>
    <mergeCell ref="X20:X21"/>
    <mergeCell ref="Y20:Y21"/>
    <mergeCell ref="Z22:Z23"/>
    <mergeCell ref="AA22:AA23"/>
    <mergeCell ref="AB22:AB23"/>
    <mergeCell ref="AC22:AC23"/>
    <mergeCell ref="AD22:AD23"/>
    <mergeCell ref="AE22:AE23"/>
    <mergeCell ref="AH22:AH23"/>
    <mergeCell ref="P16:P17"/>
    <mergeCell ref="P20:P21"/>
    <mergeCell ref="R14:R15"/>
    <mergeCell ref="R16:R17"/>
    <mergeCell ref="R18:R19"/>
    <mergeCell ref="R20:R21"/>
    <mergeCell ref="Q16:Q17"/>
    <mergeCell ref="O16:O17"/>
    <mergeCell ref="O14:Q15"/>
    <mergeCell ref="AH18:AH19"/>
    <mergeCell ref="AI18:AI19"/>
    <mergeCell ref="Q24:Q25"/>
    <mergeCell ref="R24:R25"/>
    <mergeCell ref="S24:S25"/>
    <mergeCell ref="T24:T25"/>
    <mergeCell ref="U24:U25"/>
    <mergeCell ref="V24:V25"/>
    <mergeCell ref="W24:W25"/>
    <mergeCell ref="Z20:Z21"/>
    <mergeCell ref="AA20:AA21"/>
    <mergeCell ref="AB20:AB21"/>
    <mergeCell ref="AC20:AC21"/>
    <mergeCell ref="AD20:AD21"/>
    <mergeCell ref="AE20:AE21"/>
    <mergeCell ref="AE18:AE19"/>
    <mergeCell ref="AF18:AF19"/>
    <mergeCell ref="AG18:AG19"/>
    <mergeCell ref="N22:N25"/>
    <mergeCell ref="AP18:AP19"/>
    <mergeCell ref="AQ18:AQ19"/>
    <mergeCell ref="AR18:AR19"/>
    <mergeCell ref="K26:K29"/>
    <mergeCell ref="A3:C3"/>
    <mergeCell ref="D3:J3"/>
    <mergeCell ref="AN12:AO12"/>
    <mergeCell ref="L12:L13"/>
    <mergeCell ref="A12:A13"/>
    <mergeCell ref="B12:F13"/>
    <mergeCell ref="G12:G13"/>
    <mergeCell ref="H12:I12"/>
    <mergeCell ref="J12:J13"/>
    <mergeCell ref="K12:K13"/>
    <mergeCell ref="AH12:AH13"/>
    <mergeCell ref="AB16:AB17"/>
    <mergeCell ref="A22:A25"/>
    <mergeCell ref="B22:F25"/>
    <mergeCell ref="G22:G25"/>
    <mergeCell ref="H22:H25"/>
    <mergeCell ref="I22:I25"/>
    <mergeCell ref="J22:J25"/>
    <mergeCell ref="K22:K25"/>
    <mergeCell ref="L22:L25"/>
    <mergeCell ref="AO24:AO25"/>
    <mergeCell ref="AP24:AP25"/>
    <mergeCell ref="AQ24:AQ25"/>
    <mergeCell ref="AR24:AR25"/>
    <mergeCell ref="AM18:AM19"/>
    <mergeCell ref="M19:M20"/>
    <mergeCell ref="AG22:AG23"/>
    <mergeCell ref="P24:P25"/>
    <mergeCell ref="AU24:AU25"/>
    <mergeCell ref="AK22:AK23"/>
    <mergeCell ref="AJ14:AJ15"/>
    <mergeCell ref="AJ16:AJ17"/>
    <mergeCell ref="AJ18:AJ19"/>
    <mergeCell ref="AJ20:AJ21"/>
    <mergeCell ref="AH20:AH21"/>
    <mergeCell ref="AI20:AI21"/>
    <mergeCell ref="AL20:AL21"/>
    <mergeCell ref="AK24:AK25"/>
    <mergeCell ref="AQ14:AQ15"/>
    <mergeCell ref="AR14:AR15"/>
    <mergeCell ref="S16:S17"/>
    <mergeCell ref="T16:T17"/>
    <mergeCell ref="U16:U17"/>
    <mergeCell ref="V16:V17"/>
    <mergeCell ref="W16:W17"/>
    <mergeCell ref="X16:X17"/>
    <mergeCell ref="Y16:Y17"/>
    <mergeCell ref="Z16:Z17"/>
    <mergeCell ref="AA16:AA17"/>
    <mergeCell ref="AN24:AN25"/>
    <mergeCell ref="AM20:AM21"/>
    <mergeCell ref="AK20:AK21"/>
    <mergeCell ref="AM22:AM23"/>
    <mergeCell ref="AM24:AM25"/>
    <mergeCell ref="AF22:AF23"/>
    <mergeCell ref="AI22:AI23"/>
    <mergeCell ref="AJ22:AJ23"/>
    <mergeCell ref="AL22:AL23"/>
    <mergeCell ref="AN22:AN23"/>
    <mergeCell ref="AO22:AO23"/>
    <mergeCell ref="AK28:AK29"/>
    <mergeCell ref="AD28:AD29"/>
    <mergeCell ref="AL14:AL15"/>
    <mergeCell ref="AL16:AL17"/>
    <mergeCell ref="S18:S19"/>
    <mergeCell ref="T18:T19"/>
    <mergeCell ref="U18:U19"/>
    <mergeCell ref="V18:V19"/>
    <mergeCell ref="W18:W19"/>
    <mergeCell ref="X18:X19"/>
    <mergeCell ref="Y18:Y19"/>
    <mergeCell ref="Z18:Z19"/>
    <mergeCell ref="AA18:AA19"/>
    <mergeCell ref="AB18:AB19"/>
    <mergeCell ref="AC18:AC19"/>
    <mergeCell ref="AD18:AD19"/>
    <mergeCell ref="AE24:AE25"/>
    <mergeCell ref="AF24:AF25"/>
    <mergeCell ref="AG24:AG25"/>
    <mergeCell ref="AH24:AH25"/>
    <mergeCell ref="AI24:AI25"/>
    <mergeCell ref="AK18:AK19"/>
    <mergeCell ref="AJ24:AJ25"/>
    <mergeCell ref="AL24:AL25"/>
    <mergeCell ref="S28:S29"/>
    <mergeCell ref="T28:T29"/>
    <mergeCell ref="U28:U29"/>
    <mergeCell ref="V28:V29"/>
    <mergeCell ref="W28:W29"/>
    <mergeCell ref="X28:X29"/>
    <mergeCell ref="Y28:Y29"/>
    <mergeCell ref="AL18:AL19"/>
    <mergeCell ref="I30:I33"/>
    <mergeCell ref="J30:J33"/>
    <mergeCell ref="K30:K33"/>
    <mergeCell ref="L30:L33"/>
    <mergeCell ref="N30:N33"/>
    <mergeCell ref="O30:Q31"/>
    <mergeCell ref="R30:R31"/>
    <mergeCell ref="S30:S31"/>
    <mergeCell ref="T30:T31"/>
    <mergeCell ref="U30:U31"/>
    <mergeCell ref="V30:V31"/>
    <mergeCell ref="W30:W31"/>
    <mergeCell ref="AH32:AH33"/>
    <mergeCell ref="X30:X31"/>
    <mergeCell ref="Y30:Y31"/>
    <mergeCell ref="Y32:Y33"/>
    <mergeCell ref="Z32:Z33"/>
    <mergeCell ref="AA32:AA33"/>
    <mergeCell ref="AB32:AB33"/>
    <mergeCell ref="AC32:AC33"/>
    <mergeCell ref="AD32:AD33"/>
    <mergeCell ref="AU26:AU27"/>
    <mergeCell ref="M27:M28"/>
    <mergeCell ref="O28:O29"/>
    <mergeCell ref="AE28:AE29"/>
    <mergeCell ref="AF28:AF29"/>
    <mergeCell ref="AG28:AG29"/>
    <mergeCell ref="AH28:AH29"/>
    <mergeCell ref="AI28:AI29"/>
    <mergeCell ref="AJ28:AJ29"/>
    <mergeCell ref="AL28:AL29"/>
    <mergeCell ref="AN28:AN29"/>
    <mergeCell ref="AO28:AO29"/>
    <mergeCell ref="AP28:AP29"/>
    <mergeCell ref="AQ28:AQ29"/>
    <mergeCell ref="AR28:AR29"/>
    <mergeCell ref="AB28:AB29"/>
    <mergeCell ref="AC28:AC29"/>
    <mergeCell ref="AD26:AD27"/>
    <mergeCell ref="AE26:AE27"/>
    <mergeCell ref="AF26:AF27"/>
    <mergeCell ref="AG26:AG27"/>
    <mergeCell ref="AH26:AH27"/>
    <mergeCell ref="AI26:AI27"/>
    <mergeCell ref="AJ26:AJ27"/>
    <mergeCell ref="AL26:AL27"/>
    <mergeCell ref="AN26:AN27"/>
    <mergeCell ref="AO26:AO27"/>
    <mergeCell ref="AP26:AP27"/>
    <mergeCell ref="AQ26:AQ27"/>
    <mergeCell ref="AR26:AR27"/>
    <mergeCell ref="AU28:AU29"/>
    <mergeCell ref="AK26:AK27"/>
    <mergeCell ref="X34:X35"/>
    <mergeCell ref="Y34:Y35"/>
    <mergeCell ref="AP32:AP33"/>
    <mergeCell ref="AQ32:AQ33"/>
    <mergeCell ref="AR32:AR33"/>
    <mergeCell ref="Z30:Z31"/>
    <mergeCell ref="AA30:AA31"/>
    <mergeCell ref="AB30:AB31"/>
    <mergeCell ref="AC30:AC31"/>
    <mergeCell ref="AD30:AD31"/>
    <mergeCell ref="AE30:AE31"/>
    <mergeCell ref="AF30:AF31"/>
    <mergeCell ref="AG30:AG31"/>
    <mergeCell ref="AH30:AH31"/>
    <mergeCell ref="AI30:AI31"/>
    <mergeCell ref="AJ30:AJ31"/>
    <mergeCell ref="AL30:AL31"/>
    <mergeCell ref="AN30:AN31"/>
    <mergeCell ref="AO30:AO31"/>
    <mergeCell ref="AP30:AP31"/>
    <mergeCell ref="AQ30:AQ31"/>
    <mergeCell ref="AR30:AR31"/>
    <mergeCell ref="AE32:AE33"/>
    <mergeCell ref="AF32:AF33"/>
    <mergeCell ref="AG32:AG33"/>
    <mergeCell ref="AI32:AI33"/>
    <mergeCell ref="AK30:AK31"/>
    <mergeCell ref="AK32:AK33"/>
    <mergeCell ref="AJ32:AJ33"/>
    <mergeCell ref="AL32:AL33"/>
    <mergeCell ref="AN32:AN33"/>
    <mergeCell ref="AO32:AO33"/>
    <mergeCell ref="L26:L29"/>
    <mergeCell ref="N26:N29"/>
    <mergeCell ref="O26:Q27"/>
    <mergeCell ref="R26:R27"/>
    <mergeCell ref="S26:S27"/>
    <mergeCell ref="T26:T27"/>
    <mergeCell ref="U26:U27"/>
    <mergeCell ref="V26:V27"/>
    <mergeCell ref="W26:W27"/>
    <mergeCell ref="X26:X27"/>
    <mergeCell ref="Y26:Y27"/>
    <mergeCell ref="Z28:Z29"/>
    <mergeCell ref="AA28:AA29"/>
    <mergeCell ref="P28:P29"/>
    <mergeCell ref="Q28:Q29"/>
    <mergeCell ref="R28:R29"/>
    <mergeCell ref="AO36:AO37"/>
    <mergeCell ref="AM26:AM27"/>
    <mergeCell ref="AM28:AM29"/>
    <mergeCell ref="AM30:AM31"/>
    <mergeCell ref="AM32:AM33"/>
    <mergeCell ref="M31:M32"/>
    <mergeCell ref="O32:O33"/>
    <mergeCell ref="P32:P33"/>
    <mergeCell ref="Q32:Q33"/>
    <mergeCell ref="R32:R33"/>
    <mergeCell ref="S32:S33"/>
    <mergeCell ref="T32:T33"/>
    <mergeCell ref="U32:U33"/>
    <mergeCell ref="V32:V33"/>
    <mergeCell ref="W32:W33"/>
    <mergeCell ref="X32:X33"/>
    <mergeCell ref="AP36:AP37"/>
    <mergeCell ref="AQ36:AQ37"/>
    <mergeCell ref="AR36:AR37"/>
    <mergeCell ref="AO34:AO35"/>
    <mergeCell ref="AP34:AP35"/>
    <mergeCell ref="AQ34:AQ35"/>
    <mergeCell ref="AR34:AR35"/>
    <mergeCell ref="U36:U37"/>
    <mergeCell ref="V36:V37"/>
    <mergeCell ref="W36:W37"/>
    <mergeCell ref="X36:X37"/>
    <mergeCell ref="Y36:Y37"/>
    <mergeCell ref="Z36:Z37"/>
    <mergeCell ref="AA36:AA37"/>
    <mergeCell ref="AB36:AB37"/>
    <mergeCell ref="AC36:AC37"/>
    <mergeCell ref="AD36:AD37"/>
    <mergeCell ref="AE36:AE37"/>
    <mergeCell ref="AF36:AF37"/>
    <mergeCell ref="AG36:AG37"/>
    <mergeCell ref="AH36:AH37"/>
    <mergeCell ref="AI36:AI37"/>
    <mergeCell ref="AJ36:AJ37"/>
    <mergeCell ref="Z34:Z35"/>
    <mergeCell ref="AA34:AA35"/>
    <mergeCell ref="AB34:AB35"/>
    <mergeCell ref="AC34:AC35"/>
    <mergeCell ref="AD34:AD35"/>
    <mergeCell ref="AE34:AE35"/>
    <mergeCell ref="AF34:AF35"/>
    <mergeCell ref="AG34:AG35"/>
    <mergeCell ref="U34:U35"/>
    <mergeCell ref="AR40:AR41"/>
    <mergeCell ref="AU40:AU41"/>
    <mergeCell ref="AX38:AX39"/>
    <mergeCell ref="AW38:AW41"/>
    <mergeCell ref="AA38:AA39"/>
    <mergeCell ref="AB38:AB39"/>
    <mergeCell ref="AC38:AC39"/>
    <mergeCell ref="AD38:AD39"/>
    <mergeCell ref="AE38:AE39"/>
    <mergeCell ref="AF38:AF39"/>
    <mergeCell ref="AG38:AG39"/>
    <mergeCell ref="AH38:AH39"/>
    <mergeCell ref="AI38:AI39"/>
    <mergeCell ref="AJ38:AJ39"/>
    <mergeCell ref="AL38:AL39"/>
    <mergeCell ref="AN38:AN39"/>
    <mergeCell ref="AO38:AO39"/>
    <mergeCell ref="AP38:AP39"/>
    <mergeCell ref="AQ38:AQ39"/>
    <mergeCell ref="AR38:AR39"/>
    <mergeCell ref="AU38:AU39"/>
    <mergeCell ref="AJ40:AJ41"/>
    <mergeCell ref="AL40:AL41"/>
    <mergeCell ref="AN40:AN41"/>
    <mergeCell ref="AO40:AO41"/>
    <mergeCell ref="AP40:AP41"/>
    <mergeCell ref="AQ40:AQ41"/>
    <mergeCell ref="AK40:AK41"/>
    <mergeCell ref="AM40:AM41"/>
    <mergeCell ref="S38:S39"/>
    <mergeCell ref="T38:T39"/>
    <mergeCell ref="U38:U39"/>
    <mergeCell ref="V38:V39"/>
    <mergeCell ref="W38:W39"/>
    <mergeCell ref="X38:X39"/>
    <mergeCell ref="Y38:Y39"/>
    <mergeCell ref="Z38:Z39"/>
    <mergeCell ref="AJ34:AJ35"/>
    <mergeCell ref="AL34:AL35"/>
    <mergeCell ref="AN34:AN35"/>
    <mergeCell ref="M35:M36"/>
    <mergeCell ref="O36:O37"/>
    <mergeCell ref="P36:P37"/>
    <mergeCell ref="Q36:Q37"/>
    <mergeCell ref="R36:R37"/>
    <mergeCell ref="S36:S37"/>
    <mergeCell ref="T36:T37"/>
    <mergeCell ref="AK34:AK35"/>
    <mergeCell ref="AI34:AI35"/>
    <mergeCell ref="AL36:AL37"/>
    <mergeCell ref="AN36:AN37"/>
    <mergeCell ref="S34:S35"/>
    <mergeCell ref="AK36:AK37"/>
    <mergeCell ref="AK38:AK39"/>
    <mergeCell ref="AH34:AH35"/>
    <mergeCell ref="AM34:AM35"/>
    <mergeCell ref="AM36:AM37"/>
    <mergeCell ref="AM38:AM39"/>
    <mergeCell ref="T34:T35"/>
    <mergeCell ref="V34:V35"/>
    <mergeCell ref="W34:W35"/>
    <mergeCell ref="AD42:AD43"/>
    <mergeCell ref="AE42:AE43"/>
    <mergeCell ref="AF42:AF43"/>
    <mergeCell ref="AG42:AG43"/>
    <mergeCell ref="AH42:AH43"/>
    <mergeCell ref="AI42:AI43"/>
    <mergeCell ref="S40:S41"/>
    <mergeCell ref="T40:T41"/>
    <mergeCell ref="U40:U41"/>
    <mergeCell ref="V40:V41"/>
    <mergeCell ref="W40:W41"/>
    <mergeCell ref="X40:X41"/>
    <mergeCell ref="Y40:Y41"/>
    <mergeCell ref="Z40:Z41"/>
    <mergeCell ref="AA40:AA41"/>
    <mergeCell ref="AB40:AB41"/>
    <mergeCell ref="AC40:AC41"/>
    <mergeCell ref="AD40:AD41"/>
    <mergeCell ref="AE40:AE41"/>
    <mergeCell ref="AF40:AF41"/>
    <mergeCell ref="AG40:AG41"/>
    <mergeCell ref="AH40:AH41"/>
    <mergeCell ref="AI40:AI41"/>
    <mergeCell ref="W42:W43"/>
    <mergeCell ref="X42:X43"/>
    <mergeCell ref="Y42:Y43"/>
    <mergeCell ref="S42:S43"/>
    <mergeCell ref="T42:T43"/>
    <mergeCell ref="AQ52:AQ53"/>
    <mergeCell ref="U42:U43"/>
    <mergeCell ref="V42:V43"/>
    <mergeCell ref="AK42:AK43"/>
    <mergeCell ref="AK44:AK45"/>
    <mergeCell ref="AL44:AL45"/>
    <mergeCell ref="AN44:AN45"/>
    <mergeCell ref="AO44:AO45"/>
    <mergeCell ref="AP44:AP45"/>
    <mergeCell ref="AQ44:AQ45"/>
    <mergeCell ref="AR44:AR45"/>
    <mergeCell ref="N46:N49"/>
    <mergeCell ref="O46:Q47"/>
    <mergeCell ref="R46:R47"/>
    <mergeCell ref="S46:S47"/>
    <mergeCell ref="T46:T47"/>
    <mergeCell ref="U46:U47"/>
    <mergeCell ref="V46:V47"/>
    <mergeCell ref="W46:W47"/>
    <mergeCell ref="X46:X47"/>
    <mergeCell ref="Y46:Y47"/>
    <mergeCell ref="Z46:Z47"/>
    <mergeCell ref="AA46:AA47"/>
    <mergeCell ref="AB46:AB47"/>
    <mergeCell ref="AC46:AC47"/>
    <mergeCell ref="AD46:AD47"/>
    <mergeCell ref="AE46:AE47"/>
    <mergeCell ref="AG48:AG49"/>
    <mergeCell ref="AH48:AH49"/>
    <mergeCell ref="AI48:AI49"/>
    <mergeCell ref="AJ48:AJ49"/>
    <mergeCell ref="AR48:AR49"/>
    <mergeCell ref="AF50:AF51"/>
    <mergeCell ref="AJ42:AJ43"/>
    <mergeCell ref="AL42:AL43"/>
    <mergeCell ref="AN42:AN43"/>
    <mergeCell ref="AO42:AO43"/>
    <mergeCell ref="AP42:AP43"/>
    <mergeCell ref="AQ42:AQ43"/>
    <mergeCell ref="AR42:AR43"/>
    <mergeCell ref="S44:S45"/>
    <mergeCell ref="T44:T45"/>
    <mergeCell ref="U44:U45"/>
    <mergeCell ref="V44:V45"/>
    <mergeCell ref="W44:W45"/>
    <mergeCell ref="X44:X45"/>
    <mergeCell ref="Y44:Y45"/>
    <mergeCell ref="Z44:Z45"/>
    <mergeCell ref="AA44:AA45"/>
    <mergeCell ref="AB44:AB45"/>
    <mergeCell ref="AC44:AC45"/>
    <mergeCell ref="AD44:AD45"/>
    <mergeCell ref="AE44:AE45"/>
    <mergeCell ref="AF44:AF45"/>
    <mergeCell ref="AG44:AG45"/>
    <mergeCell ref="AH44:AH45"/>
    <mergeCell ref="AI44:AI45"/>
    <mergeCell ref="AJ44:AJ45"/>
    <mergeCell ref="AH50:AH51"/>
    <mergeCell ref="AR46:AR47"/>
    <mergeCell ref="Z42:Z43"/>
    <mergeCell ref="AA42:AA43"/>
    <mergeCell ref="AB42:AB43"/>
    <mergeCell ref="AC42:AC43"/>
    <mergeCell ref="AG52:AG53"/>
    <mergeCell ref="AH52:AH53"/>
    <mergeCell ref="AI52:AI53"/>
    <mergeCell ref="AJ52:AJ53"/>
    <mergeCell ref="AM54:AM55"/>
    <mergeCell ref="M51:M52"/>
    <mergeCell ref="M47:M48"/>
    <mergeCell ref="O48:O49"/>
    <mergeCell ref="P48:P49"/>
    <mergeCell ref="Q48:Q49"/>
    <mergeCell ref="R48:R49"/>
    <mergeCell ref="S48:S49"/>
    <mergeCell ref="T48:T49"/>
    <mergeCell ref="U48:U49"/>
    <mergeCell ref="V48:V49"/>
    <mergeCell ref="W48:W49"/>
    <mergeCell ref="X48:X49"/>
    <mergeCell ref="Y48:Y49"/>
    <mergeCell ref="Z48:Z49"/>
    <mergeCell ref="AA48:AA49"/>
    <mergeCell ref="Z50:Z51"/>
    <mergeCell ref="AA50:AA51"/>
    <mergeCell ref="S52:S53"/>
    <mergeCell ref="T52:T53"/>
    <mergeCell ref="U52:U53"/>
    <mergeCell ref="V52:V53"/>
    <mergeCell ref="Q52:Q53"/>
    <mergeCell ref="R52:R53"/>
    <mergeCell ref="S50:S51"/>
    <mergeCell ref="T50:T51"/>
    <mergeCell ref="R54:R55"/>
    <mergeCell ref="AE50:AE51"/>
    <mergeCell ref="AG54:AG55"/>
    <mergeCell ref="AH54:AH55"/>
    <mergeCell ref="AI54:AI55"/>
    <mergeCell ref="AR52:AR53"/>
    <mergeCell ref="AG50:AG51"/>
    <mergeCell ref="AP46:AP47"/>
    <mergeCell ref="AQ46:AQ47"/>
    <mergeCell ref="AI50:AI51"/>
    <mergeCell ref="AJ50:AJ51"/>
    <mergeCell ref="AL50:AL51"/>
    <mergeCell ref="AN50:AN51"/>
    <mergeCell ref="AO50:AO51"/>
    <mergeCell ref="AP50:AP51"/>
    <mergeCell ref="AQ50:AQ51"/>
    <mergeCell ref="AB48:AB49"/>
    <mergeCell ref="AC48:AC49"/>
    <mergeCell ref="AD48:AD49"/>
    <mergeCell ref="AE48:AE49"/>
    <mergeCell ref="AF48:AF49"/>
    <mergeCell ref="AQ48:AQ49"/>
    <mergeCell ref="AL48:AL49"/>
    <mergeCell ref="AN48:AN49"/>
    <mergeCell ref="AO48:AO49"/>
    <mergeCell ref="AP48:AP49"/>
    <mergeCell ref="AR50:AR51"/>
    <mergeCell ref="AJ54:AJ55"/>
    <mergeCell ref="AL54:AL55"/>
    <mergeCell ref="AN54:AN55"/>
    <mergeCell ref="AO54:AO55"/>
    <mergeCell ref="AP54:AP55"/>
    <mergeCell ref="AQ54:AQ55"/>
    <mergeCell ref="AR54:AR55"/>
    <mergeCell ref="S54:S55"/>
    <mergeCell ref="T54:T55"/>
    <mergeCell ref="U54:U55"/>
    <mergeCell ref="V54:V55"/>
    <mergeCell ref="W54:W55"/>
    <mergeCell ref="X54:X55"/>
    <mergeCell ref="Y54:Y55"/>
    <mergeCell ref="Z54:Z55"/>
    <mergeCell ref="AA54:AA55"/>
    <mergeCell ref="AB54:AB55"/>
    <mergeCell ref="AC54:AC55"/>
    <mergeCell ref="AD54:AD55"/>
    <mergeCell ref="AE54:AE55"/>
    <mergeCell ref="AF54:AF55"/>
    <mergeCell ref="AB52:AB53"/>
    <mergeCell ref="AB50:AB51"/>
    <mergeCell ref="AC50:AC51"/>
    <mergeCell ref="AD50:AD51"/>
    <mergeCell ref="U50:U51"/>
    <mergeCell ref="V50:V51"/>
    <mergeCell ref="W50:W51"/>
    <mergeCell ref="X50:X51"/>
    <mergeCell ref="Y50:Y51"/>
    <mergeCell ref="W52:W53"/>
    <mergeCell ref="X52:X53"/>
    <mergeCell ref="Y52:Y53"/>
    <mergeCell ref="Z52:Z53"/>
    <mergeCell ref="AA52:AA53"/>
    <mergeCell ref="AC52:AC53"/>
    <mergeCell ref="AD52:AD53"/>
    <mergeCell ref="AE52:AE53"/>
    <mergeCell ref="AF52:AF53"/>
    <mergeCell ref="AC58:AC59"/>
    <mergeCell ref="AD58:AD59"/>
    <mergeCell ref="AE58:AE59"/>
    <mergeCell ref="AG60:AG61"/>
    <mergeCell ref="AH60:AH61"/>
    <mergeCell ref="AI60:AI61"/>
    <mergeCell ref="AJ60:AJ61"/>
    <mergeCell ref="AL60:AL61"/>
    <mergeCell ref="AN60:AN61"/>
    <mergeCell ref="AO60:AO61"/>
    <mergeCell ref="AP60:AP61"/>
    <mergeCell ref="AJ58:AJ59"/>
    <mergeCell ref="AF46:AF47"/>
    <mergeCell ref="AG46:AG47"/>
    <mergeCell ref="AL52:AL53"/>
    <mergeCell ref="AN52:AN53"/>
    <mergeCell ref="AO52:AO53"/>
    <mergeCell ref="AP52:AP53"/>
    <mergeCell ref="AK46:AK47"/>
    <mergeCell ref="AK48:AK49"/>
    <mergeCell ref="AK50:AK51"/>
    <mergeCell ref="AK52:AK53"/>
    <mergeCell ref="AK54:AK55"/>
    <mergeCell ref="AM48:AM49"/>
    <mergeCell ref="AM50:AM51"/>
    <mergeCell ref="AM52:AM53"/>
    <mergeCell ref="AH46:AH47"/>
    <mergeCell ref="AI46:AI47"/>
    <mergeCell ref="AJ46:AJ47"/>
    <mergeCell ref="AL46:AL47"/>
    <mergeCell ref="AN46:AN47"/>
    <mergeCell ref="AO46:AO47"/>
    <mergeCell ref="V56:V57"/>
    <mergeCell ref="W56:W57"/>
    <mergeCell ref="X56:X57"/>
    <mergeCell ref="Y56:Y57"/>
    <mergeCell ref="Z56:Z57"/>
    <mergeCell ref="AA56:AA57"/>
    <mergeCell ref="AB56:AB57"/>
    <mergeCell ref="AC56:AC57"/>
    <mergeCell ref="AD56:AD57"/>
    <mergeCell ref="AE56:AE57"/>
    <mergeCell ref="AF56:AF57"/>
    <mergeCell ref="AG56:AG57"/>
    <mergeCell ref="AL56:AL57"/>
    <mergeCell ref="AN56:AN57"/>
    <mergeCell ref="AO56:AO57"/>
    <mergeCell ref="AP56:AP57"/>
    <mergeCell ref="AH56:AH57"/>
    <mergeCell ref="AI56:AI57"/>
    <mergeCell ref="AJ56:AJ57"/>
    <mergeCell ref="AK56:AK57"/>
    <mergeCell ref="S64:S65"/>
    <mergeCell ref="T64:T65"/>
    <mergeCell ref="U64:U65"/>
    <mergeCell ref="V64:V65"/>
    <mergeCell ref="W64:W65"/>
    <mergeCell ref="X64:X65"/>
    <mergeCell ref="Y64:Y65"/>
    <mergeCell ref="Z64:Z65"/>
    <mergeCell ref="AA64:AA65"/>
    <mergeCell ref="AF58:AF59"/>
    <mergeCell ref="AG58:AG59"/>
    <mergeCell ref="AH58:AH59"/>
    <mergeCell ref="AI58:AI59"/>
    <mergeCell ref="R58:R59"/>
    <mergeCell ref="S58:S59"/>
    <mergeCell ref="T58:T59"/>
    <mergeCell ref="U58:U59"/>
    <mergeCell ref="V58:V59"/>
    <mergeCell ref="AB62:AB63"/>
    <mergeCell ref="AC62:AC63"/>
    <mergeCell ref="AD62:AD63"/>
    <mergeCell ref="AE62:AE63"/>
    <mergeCell ref="AF62:AF63"/>
    <mergeCell ref="AG62:AG63"/>
    <mergeCell ref="AH62:AH63"/>
    <mergeCell ref="AI62:AI63"/>
    <mergeCell ref="W58:W59"/>
    <mergeCell ref="X58:X59"/>
    <mergeCell ref="Y58:Y59"/>
    <mergeCell ref="Z58:Z59"/>
    <mergeCell ref="AA58:AA59"/>
    <mergeCell ref="AB58:AB59"/>
    <mergeCell ref="Q56:Q57"/>
    <mergeCell ref="R56:R57"/>
    <mergeCell ref="S56:S57"/>
    <mergeCell ref="T56:T57"/>
    <mergeCell ref="AL58:AL59"/>
    <mergeCell ref="AN58:AN59"/>
    <mergeCell ref="AO58:AO59"/>
    <mergeCell ref="AP58:AP59"/>
    <mergeCell ref="AQ58:AQ59"/>
    <mergeCell ref="AR58:AR59"/>
    <mergeCell ref="M59:M60"/>
    <mergeCell ref="O60:O61"/>
    <mergeCell ref="P60:P61"/>
    <mergeCell ref="Q60:Q61"/>
    <mergeCell ref="R60:R61"/>
    <mergeCell ref="S60:S61"/>
    <mergeCell ref="T60:T61"/>
    <mergeCell ref="U60:U61"/>
    <mergeCell ref="V60:V61"/>
    <mergeCell ref="W60:W61"/>
    <mergeCell ref="X60:X61"/>
    <mergeCell ref="Y60:Y61"/>
    <mergeCell ref="Z60:Z61"/>
    <mergeCell ref="AA60:AA61"/>
    <mergeCell ref="AB60:AB61"/>
    <mergeCell ref="AC60:AC61"/>
    <mergeCell ref="AD60:AD61"/>
    <mergeCell ref="AE60:AE61"/>
    <mergeCell ref="AF60:AF61"/>
    <mergeCell ref="N58:N61"/>
    <mergeCell ref="O58:Q59"/>
    <mergeCell ref="U56:U57"/>
    <mergeCell ref="AJ62:AJ63"/>
    <mergeCell ref="AL62:AL63"/>
    <mergeCell ref="AN62:AN63"/>
    <mergeCell ref="AO62:AO63"/>
    <mergeCell ref="AP62:AP63"/>
    <mergeCell ref="AQ62:AQ63"/>
    <mergeCell ref="AR62:AR63"/>
    <mergeCell ref="AB64:AB65"/>
    <mergeCell ref="AC64:AC65"/>
    <mergeCell ref="AD64:AD65"/>
    <mergeCell ref="AE64:AE65"/>
    <mergeCell ref="AF64:AF65"/>
    <mergeCell ref="AG64:AG65"/>
    <mergeCell ref="AH64:AH65"/>
    <mergeCell ref="AI64:AI65"/>
    <mergeCell ref="AJ64:AJ65"/>
    <mergeCell ref="AO66:AO67"/>
    <mergeCell ref="AP66:AP67"/>
    <mergeCell ref="AQ66:AQ67"/>
    <mergeCell ref="AR66:AR67"/>
    <mergeCell ref="AL64:AL65"/>
    <mergeCell ref="AN64:AN65"/>
    <mergeCell ref="AO64:AO65"/>
    <mergeCell ref="AB66:AB67"/>
    <mergeCell ref="AC66:AC67"/>
    <mergeCell ref="AD66:AD67"/>
    <mergeCell ref="AI66:AI67"/>
    <mergeCell ref="AH66:AH67"/>
    <mergeCell ref="AJ66:AJ67"/>
    <mergeCell ref="AL66:AL67"/>
    <mergeCell ref="AN66:AN67"/>
    <mergeCell ref="L62:L65"/>
    <mergeCell ref="N62:N65"/>
    <mergeCell ref="O62:Q63"/>
    <mergeCell ref="R62:R63"/>
    <mergeCell ref="S62:S63"/>
    <mergeCell ref="T62:T63"/>
    <mergeCell ref="U62:U63"/>
    <mergeCell ref="V62:V63"/>
    <mergeCell ref="W62:W63"/>
    <mergeCell ref="X62:X63"/>
    <mergeCell ref="Y62:Y63"/>
    <mergeCell ref="Z62:Z63"/>
    <mergeCell ref="AA62:AA63"/>
    <mergeCell ref="M67:M68"/>
    <mergeCell ref="O68:O69"/>
    <mergeCell ref="P68:P69"/>
    <mergeCell ref="Q68:Q69"/>
    <mergeCell ref="R68:R69"/>
    <mergeCell ref="S68:S69"/>
    <mergeCell ref="T68:T69"/>
    <mergeCell ref="U68:U69"/>
    <mergeCell ref="V68:V69"/>
    <mergeCell ref="W68:W69"/>
    <mergeCell ref="S66:S67"/>
    <mergeCell ref="T66:T67"/>
    <mergeCell ref="U66:U67"/>
    <mergeCell ref="V66:V67"/>
    <mergeCell ref="W66:W67"/>
    <mergeCell ref="X66:X67"/>
    <mergeCell ref="Y66:Y67"/>
    <mergeCell ref="Z66:Z67"/>
    <mergeCell ref="AA66:AA67"/>
    <mergeCell ref="AR72:AR73"/>
    <mergeCell ref="AM72:AM73"/>
    <mergeCell ref="X68:X69"/>
    <mergeCell ref="Y68:Y69"/>
    <mergeCell ref="Z68:Z69"/>
    <mergeCell ref="AA68:AA69"/>
    <mergeCell ref="AB68:AB69"/>
    <mergeCell ref="AC68:AC69"/>
    <mergeCell ref="AD68:AD69"/>
    <mergeCell ref="AE68:AE69"/>
    <mergeCell ref="AF68:AF69"/>
    <mergeCell ref="AG68:AG69"/>
    <mergeCell ref="AH68:AH69"/>
    <mergeCell ref="AI68:AI69"/>
    <mergeCell ref="AJ68:AJ69"/>
    <mergeCell ref="AH72:AH73"/>
    <mergeCell ref="AI72:AI73"/>
    <mergeCell ref="AJ72:AJ73"/>
    <mergeCell ref="AL72:AL73"/>
    <mergeCell ref="AN72:AN73"/>
    <mergeCell ref="X72:X73"/>
    <mergeCell ref="Y72:Y73"/>
    <mergeCell ref="Z72:Z73"/>
    <mergeCell ref="AA72:AA73"/>
    <mergeCell ref="AB72:AB73"/>
    <mergeCell ref="AC72:AC73"/>
    <mergeCell ref="AD72:AD73"/>
    <mergeCell ref="AR68:AR69"/>
    <mergeCell ref="AE70:AE71"/>
    <mergeCell ref="AO72:AO73"/>
    <mergeCell ref="AP72:AP73"/>
    <mergeCell ref="AQ72:AQ73"/>
    <mergeCell ref="AA74:AA75"/>
    <mergeCell ref="A70:A73"/>
    <mergeCell ref="B70:F73"/>
    <mergeCell ref="G70:G73"/>
    <mergeCell ref="H70:H73"/>
    <mergeCell ref="I70:I73"/>
    <mergeCell ref="J70:J73"/>
    <mergeCell ref="K70:K73"/>
    <mergeCell ref="L70:L73"/>
    <mergeCell ref="M75:M76"/>
    <mergeCell ref="AC76:AC77"/>
    <mergeCell ref="AD76:AD77"/>
    <mergeCell ref="AE76:AE77"/>
    <mergeCell ref="AF76:AF77"/>
    <mergeCell ref="AG76:AG77"/>
    <mergeCell ref="AH76:AH77"/>
    <mergeCell ref="M71:M72"/>
    <mergeCell ref="O72:O73"/>
    <mergeCell ref="P72:P73"/>
    <mergeCell ref="Q72:Q73"/>
    <mergeCell ref="R72:R73"/>
    <mergeCell ref="S72:S73"/>
    <mergeCell ref="T72:T73"/>
    <mergeCell ref="U72:U73"/>
    <mergeCell ref="V72:V73"/>
    <mergeCell ref="W72:W73"/>
    <mergeCell ref="L74:L77"/>
    <mergeCell ref="N74:N77"/>
    <mergeCell ref="O74:Q75"/>
    <mergeCell ref="R74:R75"/>
    <mergeCell ref="A74:A77"/>
    <mergeCell ref="B74:F77"/>
    <mergeCell ref="AL68:AL69"/>
    <mergeCell ref="AN68:AN69"/>
    <mergeCell ref="AO68:AO69"/>
    <mergeCell ref="AP68:AP69"/>
    <mergeCell ref="AQ68:AQ69"/>
    <mergeCell ref="N70:N73"/>
    <mergeCell ref="O70:Q71"/>
    <mergeCell ref="R70:R71"/>
    <mergeCell ref="S70:S71"/>
    <mergeCell ref="T70:T71"/>
    <mergeCell ref="U70:U71"/>
    <mergeCell ref="V70:V71"/>
    <mergeCell ref="W70:W71"/>
    <mergeCell ref="X70:X71"/>
    <mergeCell ref="Y70:Y71"/>
    <mergeCell ref="Z70:Z71"/>
    <mergeCell ref="AA70:AA71"/>
    <mergeCell ref="AB70:AB71"/>
    <mergeCell ref="AC70:AC71"/>
    <mergeCell ref="AD70:AD71"/>
    <mergeCell ref="AF70:AF71"/>
    <mergeCell ref="AG70:AG71"/>
    <mergeCell ref="AH70:AH71"/>
    <mergeCell ref="AI70:AI71"/>
    <mergeCell ref="AJ70:AJ71"/>
    <mergeCell ref="AL70:AL71"/>
    <mergeCell ref="AN70:AN71"/>
    <mergeCell ref="AE72:AE73"/>
    <mergeCell ref="AF72:AF73"/>
    <mergeCell ref="AO70:AO71"/>
    <mergeCell ref="AP70:AP71"/>
    <mergeCell ref="AQ70:AQ71"/>
    <mergeCell ref="L66:L69"/>
    <mergeCell ref="AE66:AE67"/>
    <mergeCell ref="AF66:AF67"/>
    <mergeCell ref="AG66:AG67"/>
    <mergeCell ref="AB78:AB79"/>
    <mergeCell ref="AC78:AC79"/>
    <mergeCell ref="AD78:AD79"/>
    <mergeCell ref="AE78:AE79"/>
    <mergeCell ref="AF78:AF79"/>
    <mergeCell ref="AG78:AG79"/>
    <mergeCell ref="AB74:AB75"/>
    <mergeCell ref="AC74:AC75"/>
    <mergeCell ref="AD74:AD75"/>
    <mergeCell ref="AE74:AE75"/>
    <mergeCell ref="AF74:AF75"/>
    <mergeCell ref="AG74:AG75"/>
    <mergeCell ref="AG72:AG73"/>
    <mergeCell ref="M79:M80"/>
    <mergeCell ref="O80:O81"/>
    <mergeCell ref="P80:P81"/>
    <mergeCell ref="Q80:Q81"/>
    <mergeCell ref="R66:R67"/>
    <mergeCell ref="S74:S75"/>
    <mergeCell ref="T74:T75"/>
    <mergeCell ref="U74:U75"/>
    <mergeCell ref="V74:V75"/>
    <mergeCell ref="W74:W75"/>
    <mergeCell ref="X74:X75"/>
    <mergeCell ref="Y74:Y75"/>
    <mergeCell ref="Y80:Y81"/>
    <mergeCell ref="Z80:Z81"/>
    <mergeCell ref="AA80:AA81"/>
    <mergeCell ref="AP80:AP81"/>
    <mergeCell ref="AQ80:AQ81"/>
    <mergeCell ref="AR80:AR81"/>
    <mergeCell ref="AL76:AL77"/>
    <mergeCell ref="AN76:AN77"/>
    <mergeCell ref="AO76:AO77"/>
    <mergeCell ref="AP76:AP77"/>
    <mergeCell ref="AQ76:AQ77"/>
    <mergeCell ref="AR76:AR77"/>
    <mergeCell ref="AR74:AR75"/>
    <mergeCell ref="AI76:AI77"/>
    <mergeCell ref="AJ76:AJ77"/>
    <mergeCell ref="Z74:Z75"/>
    <mergeCell ref="AB76:AB77"/>
    <mergeCell ref="S76:S77"/>
    <mergeCell ref="T76:T77"/>
    <mergeCell ref="U76:U77"/>
    <mergeCell ref="V76:V77"/>
    <mergeCell ref="W76:W77"/>
    <mergeCell ref="X76:X77"/>
    <mergeCell ref="Y76:Y77"/>
    <mergeCell ref="Z76:Z77"/>
    <mergeCell ref="AA76:AA77"/>
    <mergeCell ref="AH74:AH75"/>
    <mergeCell ref="AP74:AP75"/>
    <mergeCell ref="AQ74:AQ75"/>
    <mergeCell ref="AP78:AP79"/>
    <mergeCell ref="AQ78:AQ79"/>
    <mergeCell ref="AR78:AR79"/>
    <mergeCell ref="AM74:AM75"/>
    <mergeCell ref="AM76:AM77"/>
    <mergeCell ref="AM78:AM79"/>
    <mergeCell ref="AJ78:AJ79"/>
    <mergeCell ref="AL78:AL79"/>
    <mergeCell ref="AN78:AN79"/>
    <mergeCell ref="AO78:AO79"/>
    <mergeCell ref="AL84:AL85"/>
    <mergeCell ref="AN84:AN85"/>
    <mergeCell ref="AO84:AO85"/>
    <mergeCell ref="AG80:AG81"/>
    <mergeCell ref="AI74:AI75"/>
    <mergeCell ref="AJ74:AJ75"/>
    <mergeCell ref="AL74:AL75"/>
    <mergeCell ref="AN74:AN75"/>
    <mergeCell ref="AO74:AO75"/>
    <mergeCell ref="AH80:AH81"/>
    <mergeCell ref="AI80:AI81"/>
    <mergeCell ref="AL80:AL81"/>
    <mergeCell ref="AN80:AN81"/>
    <mergeCell ref="AO80:AO81"/>
    <mergeCell ref="AH78:AH79"/>
    <mergeCell ref="AI78:AI79"/>
    <mergeCell ref="AO82:AO83"/>
    <mergeCell ref="AF80:AF81"/>
    <mergeCell ref="W82:W83"/>
    <mergeCell ref="X82:X83"/>
    <mergeCell ref="Y82:Y83"/>
    <mergeCell ref="Z82:Z83"/>
    <mergeCell ref="AA82:AA83"/>
    <mergeCell ref="AB82:AB83"/>
    <mergeCell ref="AC82:AC83"/>
    <mergeCell ref="AD82:AD83"/>
    <mergeCell ref="AE82:AE83"/>
    <mergeCell ref="AQ84:AQ85"/>
    <mergeCell ref="AR84:AR85"/>
    <mergeCell ref="M87:M88"/>
    <mergeCell ref="AL88:AL89"/>
    <mergeCell ref="AR88:AR89"/>
    <mergeCell ref="AB86:AB87"/>
    <mergeCell ref="AC86:AC87"/>
    <mergeCell ref="AD86:AD87"/>
    <mergeCell ref="AP84:AP85"/>
    <mergeCell ref="AJ80:AJ81"/>
    <mergeCell ref="T86:T87"/>
    <mergeCell ref="U86:U87"/>
    <mergeCell ref="V86:V87"/>
    <mergeCell ref="W86:W87"/>
    <mergeCell ref="X86:X87"/>
    <mergeCell ref="Y86:Y87"/>
    <mergeCell ref="AB88:AB89"/>
    <mergeCell ref="AC88:AC89"/>
    <mergeCell ref="AG84:AG85"/>
    <mergeCell ref="AH84:AH85"/>
    <mergeCell ref="AI84:AI85"/>
    <mergeCell ref="AJ84:AJ85"/>
    <mergeCell ref="AL86:AL87"/>
    <mergeCell ref="AN86:AN87"/>
    <mergeCell ref="AO86:AO87"/>
    <mergeCell ref="AP86:AP87"/>
    <mergeCell ref="AQ86:AQ87"/>
    <mergeCell ref="AK86:AK87"/>
    <mergeCell ref="S78:S79"/>
    <mergeCell ref="T78:T79"/>
    <mergeCell ref="U78:U79"/>
    <mergeCell ref="V78:V79"/>
    <mergeCell ref="W78:W79"/>
    <mergeCell ref="X78:X79"/>
    <mergeCell ref="Y78:Y79"/>
    <mergeCell ref="Z78:Z79"/>
    <mergeCell ref="AA78:AA79"/>
    <mergeCell ref="AF82:AF83"/>
    <mergeCell ref="AG82:AG83"/>
    <mergeCell ref="AH82:AH83"/>
    <mergeCell ref="AI82:AI83"/>
    <mergeCell ref="AJ82:AJ83"/>
    <mergeCell ref="AL82:AL83"/>
    <mergeCell ref="AN82:AN83"/>
    <mergeCell ref="S80:S81"/>
    <mergeCell ref="T80:T81"/>
    <mergeCell ref="U80:U81"/>
    <mergeCell ref="V80:V81"/>
    <mergeCell ref="W80:W81"/>
    <mergeCell ref="X80:X81"/>
    <mergeCell ref="AB80:AB81"/>
    <mergeCell ref="AC80:AC81"/>
    <mergeCell ref="AD80:AD81"/>
    <mergeCell ref="AE80:AE81"/>
    <mergeCell ref="AP82:AP83"/>
    <mergeCell ref="AQ82:AQ83"/>
    <mergeCell ref="AR82:AR83"/>
    <mergeCell ref="M83:M84"/>
    <mergeCell ref="O84:O85"/>
    <mergeCell ref="P84:P85"/>
    <mergeCell ref="Q84:Q85"/>
    <mergeCell ref="R84:R85"/>
    <mergeCell ref="S84:S85"/>
    <mergeCell ref="T84:T85"/>
    <mergeCell ref="U84:U85"/>
    <mergeCell ref="V84:V85"/>
    <mergeCell ref="W84:W85"/>
    <mergeCell ref="X84:X85"/>
    <mergeCell ref="Y84:Y85"/>
    <mergeCell ref="Z84:Z85"/>
    <mergeCell ref="AA84:AA85"/>
    <mergeCell ref="AB84:AB85"/>
    <mergeCell ref="AC84:AC85"/>
    <mergeCell ref="AD84:AD85"/>
    <mergeCell ref="AE84:AE85"/>
    <mergeCell ref="AF84:AF85"/>
    <mergeCell ref="A82:A85"/>
    <mergeCell ref="B82:F85"/>
    <mergeCell ref="G82:G85"/>
    <mergeCell ref="H82:H85"/>
    <mergeCell ref="I82:I85"/>
    <mergeCell ref="J82:J85"/>
    <mergeCell ref="K82:K85"/>
    <mergeCell ref="L82:L85"/>
    <mergeCell ref="O88:O89"/>
    <mergeCell ref="P88:P89"/>
    <mergeCell ref="Q88:Q89"/>
    <mergeCell ref="R88:R89"/>
    <mergeCell ref="S88:S89"/>
    <mergeCell ref="T88:T89"/>
    <mergeCell ref="U88:U89"/>
    <mergeCell ref="V88:V89"/>
    <mergeCell ref="S82:S83"/>
    <mergeCell ref="T82:T83"/>
    <mergeCell ref="U82:U83"/>
    <mergeCell ref="V82:V83"/>
    <mergeCell ref="A86:A89"/>
    <mergeCell ref="B86:F89"/>
    <mergeCell ref="G86:G89"/>
    <mergeCell ref="H86:H89"/>
    <mergeCell ref="I86:I89"/>
    <mergeCell ref="J86:J89"/>
    <mergeCell ref="K86:K89"/>
    <mergeCell ref="L86:L89"/>
    <mergeCell ref="N86:N89"/>
    <mergeCell ref="O86:Q87"/>
    <mergeCell ref="R86:R87"/>
    <mergeCell ref="S86:S87"/>
    <mergeCell ref="AL90:AL91"/>
    <mergeCell ref="AN90:AN91"/>
    <mergeCell ref="AO90:AO91"/>
    <mergeCell ref="AP90:AP91"/>
    <mergeCell ref="AQ90:AQ91"/>
    <mergeCell ref="AL92:AL93"/>
    <mergeCell ref="AN92:AN93"/>
    <mergeCell ref="AO92:AO93"/>
    <mergeCell ref="AP92:AP93"/>
    <mergeCell ref="AQ92:AQ93"/>
    <mergeCell ref="AF90:AF91"/>
    <mergeCell ref="AG90:AG91"/>
    <mergeCell ref="AH90:AH91"/>
    <mergeCell ref="AI90:AI91"/>
    <mergeCell ref="AF88:AF89"/>
    <mergeCell ref="AG88:AG89"/>
    <mergeCell ref="AH88:AH89"/>
    <mergeCell ref="AI88:AI89"/>
    <mergeCell ref="AJ88:AJ89"/>
    <mergeCell ref="AN88:AN89"/>
    <mergeCell ref="AO88:AO89"/>
    <mergeCell ref="AP88:AP89"/>
    <mergeCell ref="AQ88:AQ89"/>
    <mergeCell ref="AK88:AK89"/>
    <mergeCell ref="AK90:AK91"/>
    <mergeCell ref="V92:V93"/>
    <mergeCell ref="W92:W93"/>
    <mergeCell ref="X92:X93"/>
    <mergeCell ref="Y92:Y93"/>
    <mergeCell ref="Z92:Z93"/>
    <mergeCell ref="AA92:AA93"/>
    <mergeCell ref="AG96:AG97"/>
    <mergeCell ref="AH96:AH97"/>
    <mergeCell ref="AI96:AI97"/>
    <mergeCell ref="AJ96:AJ97"/>
    <mergeCell ref="AF94:AF95"/>
    <mergeCell ref="AG94:AG95"/>
    <mergeCell ref="AH94:AH95"/>
    <mergeCell ref="AI94:AI95"/>
    <mergeCell ref="AJ94:AJ95"/>
    <mergeCell ref="AH86:AH87"/>
    <mergeCell ref="AI86:AI87"/>
    <mergeCell ref="AJ86:AJ87"/>
    <mergeCell ref="AD88:AD89"/>
    <mergeCell ref="AE88:AE89"/>
    <mergeCell ref="AA86:AA87"/>
    <mergeCell ref="W88:W89"/>
    <mergeCell ref="X88:X89"/>
    <mergeCell ref="Y88:Y89"/>
    <mergeCell ref="Z88:Z89"/>
    <mergeCell ref="AA88:AA89"/>
    <mergeCell ref="AE86:AE87"/>
    <mergeCell ref="AF86:AF87"/>
    <mergeCell ref="AG86:AG87"/>
    <mergeCell ref="AJ90:AJ91"/>
    <mergeCell ref="Z86:Z87"/>
    <mergeCell ref="A94:A97"/>
    <mergeCell ref="B94:F97"/>
    <mergeCell ref="G94:G97"/>
    <mergeCell ref="H94:H97"/>
    <mergeCell ref="I94:I97"/>
    <mergeCell ref="J94:J97"/>
    <mergeCell ref="K94:K97"/>
    <mergeCell ref="L94:L97"/>
    <mergeCell ref="AH92:AH93"/>
    <mergeCell ref="AI92:AI93"/>
    <mergeCell ref="AJ92:AJ93"/>
    <mergeCell ref="S90:S91"/>
    <mergeCell ref="T90:T91"/>
    <mergeCell ref="U90:U91"/>
    <mergeCell ref="S94:S95"/>
    <mergeCell ref="T94:T95"/>
    <mergeCell ref="U94:U95"/>
    <mergeCell ref="V94:V95"/>
    <mergeCell ref="W94:W95"/>
    <mergeCell ref="X94:X95"/>
    <mergeCell ref="Y94:Y95"/>
    <mergeCell ref="Z94:Z95"/>
    <mergeCell ref="AA94:AA95"/>
    <mergeCell ref="AB94:AB95"/>
    <mergeCell ref="AC94:AC95"/>
    <mergeCell ref="AD94:AD95"/>
    <mergeCell ref="AE94:AE95"/>
    <mergeCell ref="AB90:AB91"/>
    <mergeCell ref="AC90:AC91"/>
    <mergeCell ref="AD90:AD91"/>
    <mergeCell ref="AE90:AE91"/>
    <mergeCell ref="U92:U93"/>
    <mergeCell ref="R100:R101"/>
    <mergeCell ref="S100:S101"/>
    <mergeCell ref="T100:T101"/>
    <mergeCell ref="U100:U101"/>
    <mergeCell ref="V100:V101"/>
    <mergeCell ref="W100:W101"/>
    <mergeCell ref="X100:X101"/>
    <mergeCell ref="Y100:Y101"/>
    <mergeCell ref="Z100:Z101"/>
    <mergeCell ref="AA100:AA101"/>
    <mergeCell ref="M99:M100"/>
    <mergeCell ref="M91:M92"/>
    <mergeCell ref="O92:O93"/>
    <mergeCell ref="P92:P93"/>
    <mergeCell ref="AL94:AL95"/>
    <mergeCell ref="AN94:AN95"/>
    <mergeCell ref="AO94:AO95"/>
    <mergeCell ref="AO100:AO101"/>
    <mergeCell ref="AB92:AB93"/>
    <mergeCell ref="AC92:AC93"/>
    <mergeCell ref="AD92:AD93"/>
    <mergeCell ref="AE92:AE93"/>
    <mergeCell ref="AF92:AF93"/>
    <mergeCell ref="AG92:AG93"/>
    <mergeCell ref="V90:V91"/>
    <mergeCell ref="W90:W91"/>
    <mergeCell ref="X90:X91"/>
    <mergeCell ref="Y90:Y91"/>
    <mergeCell ref="Z90:Z91"/>
    <mergeCell ref="AA90:AA91"/>
    <mergeCell ref="S92:S93"/>
    <mergeCell ref="T92:T93"/>
    <mergeCell ref="AP94:AP95"/>
    <mergeCell ref="AQ94:AQ95"/>
    <mergeCell ref="AR94:AR95"/>
    <mergeCell ref="M95:M96"/>
    <mergeCell ref="O96:O97"/>
    <mergeCell ref="P96:P97"/>
    <mergeCell ref="Q96:Q97"/>
    <mergeCell ref="R96:R97"/>
    <mergeCell ref="S96:S97"/>
    <mergeCell ref="T96:T97"/>
    <mergeCell ref="U96:U97"/>
    <mergeCell ref="V96:V97"/>
    <mergeCell ref="W96:W97"/>
    <mergeCell ref="X96:X97"/>
    <mergeCell ref="Y96:Y97"/>
    <mergeCell ref="Z96:Z97"/>
    <mergeCell ref="AA96:AA97"/>
    <mergeCell ref="AB96:AB97"/>
    <mergeCell ref="AC96:AC97"/>
    <mergeCell ref="AD96:AD97"/>
    <mergeCell ref="AE96:AE97"/>
    <mergeCell ref="AF96:AF97"/>
    <mergeCell ref="AK94:AK95"/>
    <mergeCell ref="AK96:AK97"/>
    <mergeCell ref="AL96:AL97"/>
    <mergeCell ref="AN96:AN97"/>
    <mergeCell ref="AO96:AO97"/>
    <mergeCell ref="AP96:AP97"/>
    <mergeCell ref="AQ96:AQ97"/>
    <mergeCell ref="AL100:AL101"/>
    <mergeCell ref="AN100:AN101"/>
    <mergeCell ref="S102:S103"/>
    <mergeCell ref="AP100:AP101"/>
    <mergeCell ref="AQ100:AQ101"/>
    <mergeCell ref="AR100:AR101"/>
    <mergeCell ref="AB98:AB99"/>
    <mergeCell ref="AC98:AC99"/>
    <mergeCell ref="AD98:AD99"/>
    <mergeCell ref="AE98:AE99"/>
    <mergeCell ref="AF98:AF99"/>
    <mergeCell ref="AG98:AG99"/>
    <mergeCell ref="AH98:AH99"/>
    <mergeCell ref="AI98:AI99"/>
    <mergeCell ref="AJ98:AJ99"/>
    <mergeCell ref="AL98:AL99"/>
    <mergeCell ref="AN98:AN99"/>
    <mergeCell ref="AO98:AO99"/>
    <mergeCell ref="AP98:AP99"/>
    <mergeCell ref="AQ98:AQ99"/>
    <mergeCell ref="AR98:AR99"/>
    <mergeCell ref="AK98:AK99"/>
    <mergeCell ref="AK100:AK101"/>
    <mergeCell ref="AG100:AG101"/>
    <mergeCell ref="AH100:AH101"/>
    <mergeCell ref="AI100:AI101"/>
    <mergeCell ref="AJ100:AJ101"/>
    <mergeCell ref="AL102:AL103"/>
    <mergeCell ref="AH106:AH107"/>
    <mergeCell ref="AI106:AI107"/>
    <mergeCell ref="AJ106:AJ107"/>
    <mergeCell ref="AL104:AL105"/>
    <mergeCell ref="AN102:AN103"/>
    <mergeCell ref="AO102:AO103"/>
    <mergeCell ref="AP102:AP103"/>
    <mergeCell ref="AQ102:AQ103"/>
    <mergeCell ref="AR102:AR103"/>
    <mergeCell ref="A98:A101"/>
    <mergeCell ref="B98:F101"/>
    <mergeCell ref="G98:G101"/>
    <mergeCell ref="H98:H101"/>
    <mergeCell ref="I98:I101"/>
    <mergeCell ref="J98:J101"/>
    <mergeCell ref="K98:K101"/>
    <mergeCell ref="L98:L101"/>
    <mergeCell ref="N98:N101"/>
    <mergeCell ref="O98:Q99"/>
    <mergeCell ref="R98:R99"/>
    <mergeCell ref="S98:S99"/>
    <mergeCell ref="T98:T99"/>
    <mergeCell ref="U98:U99"/>
    <mergeCell ref="V98:V99"/>
    <mergeCell ref="W98:W99"/>
    <mergeCell ref="X98:X99"/>
    <mergeCell ref="Y98:Y99"/>
    <mergeCell ref="Z98:Z99"/>
    <mergeCell ref="AA98:AA99"/>
    <mergeCell ref="A102:A105"/>
    <mergeCell ref="B102:F105"/>
    <mergeCell ref="AN104:AN105"/>
    <mergeCell ref="AG110:AG111"/>
    <mergeCell ref="AH110:AH111"/>
    <mergeCell ref="AI110:AI111"/>
    <mergeCell ref="AJ110:AJ111"/>
    <mergeCell ref="Y104:Y105"/>
    <mergeCell ref="Z104:Z105"/>
    <mergeCell ref="AA104:AA105"/>
    <mergeCell ref="AB104:AB105"/>
    <mergeCell ref="AC104:AC105"/>
    <mergeCell ref="AD104:AD105"/>
    <mergeCell ref="AE104:AE105"/>
    <mergeCell ref="AF104:AF105"/>
    <mergeCell ref="AG104:AG105"/>
    <mergeCell ref="AH104:AH105"/>
    <mergeCell ref="AI104:AI105"/>
    <mergeCell ref="AJ104:AJ105"/>
    <mergeCell ref="T102:T103"/>
    <mergeCell ref="U102:U103"/>
    <mergeCell ref="V102:V103"/>
    <mergeCell ref="W102:W103"/>
    <mergeCell ref="X102:X103"/>
    <mergeCell ref="Y102:Y103"/>
    <mergeCell ref="Z102:Z103"/>
    <mergeCell ref="AA102:AA103"/>
    <mergeCell ref="AB102:AB103"/>
    <mergeCell ref="AE102:AE103"/>
    <mergeCell ref="AF102:AF103"/>
    <mergeCell ref="AG102:AG103"/>
    <mergeCell ref="AH102:AH103"/>
    <mergeCell ref="AI102:AI103"/>
    <mergeCell ref="AJ102:AJ103"/>
    <mergeCell ref="W104:W105"/>
    <mergeCell ref="AA108:AA109"/>
    <mergeCell ref="AB108:AB109"/>
    <mergeCell ref="AC108:AC109"/>
    <mergeCell ref="AD108:AD109"/>
    <mergeCell ref="AE108:AE109"/>
    <mergeCell ref="AF108:AF109"/>
    <mergeCell ref="V110:V111"/>
    <mergeCell ref="W110:W111"/>
    <mergeCell ref="X110:X111"/>
    <mergeCell ref="Y110:Y111"/>
    <mergeCell ref="Z110:Z111"/>
    <mergeCell ref="AA110:AA111"/>
    <mergeCell ref="AB100:AB101"/>
    <mergeCell ref="AC100:AC101"/>
    <mergeCell ref="AD100:AD101"/>
    <mergeCell ref="AE100:AE101"/>
    <mergeCell ref="AF100:AF101"/>
    <mergeCell ref="AE110:AE111"/>
    <mergeCell ref="AF110:AF111"/>
    <mergeCell ref="X104:X105"/>
    <mergeCell ref="AO104:AO105"/>
    <mergeCell ref="AP104:AP105"/>
    <mergeCell ref="AQ104:AQ105"/>
    <mergeCell ref="AR104:AR105"/>
    <mergeCell ref="N106:N109"/>
    <mergeCell ref="O106:Q107"/>
    <mergeCell ref="R106:R107"/>
    <mergeCell ref="S106:S107"/>
    <mergeCell ref="T106:T107"/>
    <mergeCell ref="U106:U107"/>
    <mergeCell ref="V106:V107"/>
    <mergeCell ref="S104:S105"/>
    <mergeCell ref="T104:T105"/>
    <mergeCell ref="U104:U105"/>
    <mergeCell ref="V104:V105"/>
    <mergeCell ref="AP108:AP109"/>
    <mergeCell ref="AQ108:AQ109"/>
    <mergeCell ref="AR108:AR109"/>
    <mergeCell ref="AJ108:AJ109"/>
    <mergeCell ref="AL108:AL109"/>
    <mergeCell ref="AL106:AL107"/>
    <mergeCell ref="AN106:AN107"/>
    <mergeCell ref="AO106:AO107"/>
    <mergeCell ref="AP106:AP107"/>
    <mergeCell ref="AQ106:AQ107"/>
    <mergeCell ref="AR106:AR107"/>
    <mergeCell ref="O108:O109"/>
    <mergeCell ref="P108:P109"/>
    <mergeCell ref="Q108:Q109"/>
    <mergeCell ref="R108:R109"/>
    <mergeCell ref="X108:X109"/>
    <mergeCell ref="Z108:Z109"/>
    <mergeCell ref="A106:A109"/>
    <mergeCell ref="B106:F109"/>
    <mergeCell ref="G106:G109"/>
    <mergeCell ref="H106:H109"/>
    <mergeCell ref="I106:I109"/>
    <mergeCell ref="J106:J109"/>
    <mergeCell ref="K106:K109"/>
    <mergeCell ref="L106:L109"/>
    <mergeCell ref="O112:O113"/>
    <mergeCell ref="P112:P113"/>
    <mergeCell ref="Q112:Q113"/>
    <mergeCell ref="R112:R113"/>
    <mergeCell ref="S112:S113"/>
    <mergeCell ref="T112:T113"/>
    <mergeCell ref="U112:U113"/>
    <mergeCell ref="V112:V113"/>
    <mergeCell ref="M107:M108"/>
    <mergeCell ref="S108:S109"/>
    <mergeCell ref="T108:T109"/>
    <mergeCell ref="U108:U109"/>
    <mergeCell ref="V108:V109"/>
    <mergeCell ref="J110:J113"/>
    <mergeCell ref="X112:X113"/>
    <mergeCell ref="Y112:Y113"/>
    <mergeCell ref="Z112:Z113"/>
    <mergeCell ref="AA112:AA113"/>
    <mergeCell ref="L102:L105"/>
    <mergeCell ref="N102:N105"/>
    <mergeCell ref="O102:Q103"/>
    <mergeCell ref="R102:R103"/>
    <mergeCell ref="AC102:AC103"/>
    <mergeCell ref="AD102:AD103"/>
    <mergeCell ref="W106:W107"/>
    <mergeCell ref="X106:X107"/>
    <mergeCell ref="Y106:Y107"/>
    <mergeCell ref="Z106:Z107"/>
    <mergeCell ref="AA106:AA107"/>
    <mergeCell ref="AB106:AB107"/>
    <mergeCell ref="AC106:AC107"/>
    <mergeCell ref="M103:M104"/>
    <mergeCell ref="O104:O105"/>
    <mergeCell ref="P104:P105"/>
    <mergeCell ref="Q104:Q105"/>
    <mergeCell ref="R104:R105"/>
    <mergeCell ref="T110:T111"/>
    <mergeCell ref="U110:U111"/>
    <mergeCell ref="AB112:AB113"/>
    <mergeCell ref="AC112:AC113"/>
    <mergeCell ref="AD112:AD113"/>
    <mergeCell ref="AB110:AB111"/>
    <mergeCell ref="AC110:AC111"/>
    <mergeCell ref="AD110:AD111"/>
    <mergeCell ref="W108:W109"/>
    <mergeCell ref="Y108:Y109"/>
    <mergeCell ref="AD116:AD117"/>
    <mergeCell ref="AE116:AE117"/>
    <mergeCell ref="AF116:AF117"/>
    <mergeCell ref="AG116:AG117"/>
    <mergeCell ref="AH116:AH117"/>
    <mergeCell ref="AI116:AI117"/>
    <mergeCell ref="U118:U119"/>
    <mergeCell ref="AD106:AD107"/>
    <mergeCell ref="AE106:AE107"/>
    <mergeCell ref="AG108:AG109"/>
    <mergeCell ref="AH108:AH109"/>
    <mergeCell ref="AI108:AI109"/>
    <mergeCell ref="G114:G117"/>
    <mergeCell ref="H114:H117"/>
    <mergeCell ref="I114:I117"/>
    <mergeCell ref="J114:J117"/>
    <mergeCell ref="K114:K117"/>
    <mergeCell ref="L114:L117"/>
    <mergeCell ref="N114:N117"/>
    <mergeCell ref="O114:Q115"/>
    <mergeCell ref="R114:R115"/>
    <mergeCell ref="N118:N121"/>
    <mergeCell ref="O118:Q119"/>
    <mergeCell ref="R118:R119"/>
    <mergeCell ref="M115:M116"/>
    <mergeCell ref="O116:O117"/>
    <mergeCell ref="P116:P117"/>
    <mergeCell ref="Q116:Q117"/>
    <mergeCell ref="R116:R117"/>
    <mergeCell ref="S110:S111"/>
    <mergeCell ref="W112:W113"/>
    <mergeCell ref="AE112:AE113"/>
    <mergeCell ref="AF112:AF113"/>
    <mergeCell ref="AG112:AG113"/>
    <mergeCell ref="AH112:AH113"/>
    <mergeCell ref="AI112:AI113"/>
    <mergeCell ref="M119:M120"/>
    <mergeCell ref="O120:O121"/>
    <mergeCell ref="P120:P121"/>
    <mergeCell ref="Q120:Q121"/>
    <mergeCell ref="R120:R121"/>
    <mergeCell ref="AC118:AC119"/>
    <mergeCell ref="AD118:AD119"/>
    <mergeCell ref="AL116:AL117"/>
    <mergeCell ref="AN116:AN117"/>
    <mergeCell ref="AO116:AO117"/>
    <mergeCell ref="AP116:AP117"/>
    <mergeCell ref="AQ116:AQ117"/>
    <mergeCell ref="S116:S117"/>
    <mergeCell ref="T116:T117"/>
    <mergeCell ref="U116:U117"/>
    <mergeCell ref="V116:V117"/>
    <mergeCell ref="AJ116:AJ117"/>
    <mergeCell ref="S120:S121"/>
    <mergeCell ref="T120:T121"/>
    <mergeCell ref="U120:U121"/>
    <mergeCell ref="V120:V121"/>
    <mergeCell ref="W120:W121"/>
    <mergeCell ref="X120:X121"/>
    <mergeCell ref="Y120:Y121"/>
    <mergeCell ref="Z120:Z121"/>
    <mergeCell ref="AA120:AA121"/>
    <mergeCell ref="AE118:AE119"/>
    <mergeCell ref="AN118:AN119"/>
    <mergeCell ref="AR116:AR117"/>
    <mergeCell ref="AB116:AB117"/>
    <mergeCell ref="AC116:AC117"/>
    <mergeCell ref="W116:W117"/>
    <mergeCell ref="X116:X117"/>
    <mergeCell ref="Y116:Y117"/>
    <mergeCell ref="Z116:Z117"/>
    <mergeCell ref="AA116:AA117"/>
    <mergeCell ref="AF106:AF107"/>
    <mergeCell ref="AG106:AG107"/>
    <mergeCell ref="A114:A117"/>
    <mergeCell ref="B114:F117"/>
    <mergeCell ref="M111:M112"/>
    <mergeCell ref="S114:S115"/>
    <mergeCell ref="T114:T115"/>
    <mergeCell ref="U114:U115"/>
    <mergeCell ref="V114:V115"/>
    <mergeCell ref="W114:W115"/>
    <mergeCell ref="X114:X115"/>
    <mergeCell ref="Y114:Y115"/>
    <mergeCell ref="Z114:Z115"/>
    <mergeCell ref="AA114:AA115"/>
    <mergeCell ref="AB114:AB115"/>
    <mergeCell ref="AC114:AC115"/>
    <mergeCell ref="AD114:AD115"/>
    <mergeCell ref="AE114:AE115"/>
    <mergeCell ref="AF114:AF115"/>
    <mergeCell ref="AG114:AG115"/>
    <mergeCell ref="AH114:AH115"/>
    <mergeCell ref="AI114:AI115"/>
    <mergeCell ref="AN108:AN109"/>
    <mergeCell ref="AO108:AO109"/>
    <mergeCell ref="AL110:AL111"/>
    <mergeCell ref="AN110:AN111"/>
    <mergeCell ref="AO110:AO111"/>
    <mergeCell ref="AP110:AP111"/>
    <mergeCell ref="AQ110:AQ111"/>
    <mergeCell ref="AR110:AR111"/>
    <mergeCell ref="AJ114:AJ115"/>
    <mergeCell ref="AL114:AL115"/>
    <mergeCell ref="AN114:AN115"/>
    <mergeCell ref="AO114:AO115"/>
    <mergeCell ref="AP114:AP115"/>
    <mergeCell ref="AQ114:AQ115"/>
    <mergeCell ref="AR114:AR115"/>
    <mergeCell ref="AJ112:AJ113"/>
    <mergeCell ref="AL112:AL113"/>
    <mergeCell ref="AN112:AN113"/>
    <mergeCell ref="AO112:AO113"/>
    <mergeCell ref="AP112:AP113"/>
    <mergeCell ref="AQ112:AQ113"/>
    <mergeCell ref="AR112:AR113"/>
    <mergeCell ref="AK112:AK113"/>
    <mergeCell ref="AK114:AK115"/>
    <mergeCell ref="AM114:AM115"/>
    <mergeCell ref="AO118:AO119"/>
    <mergeCell ref="AP118:AP119"/>
    <mergeCell ref="AQ118:AQ119"/>
    <mergeCell ref="AR118:AR119"/>
    <mergeCell ref="AB120:AB121"/>
    <mergeCell ref="AC120:AC121"/>
    <mergeCell ref="AD120:AD121"/>
    <mergeCell ref="AE120:AE121"/>
    <mergeCell ref="AF120:AF121"/>
    <mergeCell ref="AF122:AF123"/>
    <mergeCell ref="AG122:AG123"/>
    <mergeCell ref="AH122:AH123"/>
    <mergeCell ref="AI122:AI123"/>
    <mergeCell ref="AJ122:AJ123"/>
    <mergeCell ref="AL122:AL123"/>
    <mergeCell ref="AN122:AN123"/>
    <mergeCell ref="AO122:AO123"/>
    <mergeCell ref="AP122:AP123"/>
    <mergeCell ref="AQ122:AQ123"/>
    <mergeCell ref="AR122:AR123"/>
    <mergeCell ref="AB124:AB125"/>
    <mergeCell ref="AC124:AC125"/>
    <mergeCell ref="AD124:AD125"/>
    <mergeCell ref="AE124:AE125"/>
    <mergeCell ref="AF124:AF125"/>
    <mergeCell ref="AG124:AG125"/>
    <mergeCell ref="S118:S119"/>
    <mergeCell ref="T118:T119"/>
    <mergeCell ref="V118:V119"/>
    <mergeCell ref="W118:W119"/>
    <mergeCell ref="X118:X119"/>
    <mergeCell ref="Y118:Y119"/>
    <mergeCell ref="Z118:Z119"/>
    <mergeCell ref="AA118:AA119"/>
    <mergeCell ref="AM124:AM125"/>
    <mergeCell ref="AH124:AH125"/>
    <mergeCell ref="AI124:AI125"/>
    <mergeCell ref="AJ124:AJ125"/>
    <mergeCell ref="AL124:AL125"/>
    <mergeCell ref="AI118:AI119"/>
    <mergeCell ref="AJ118:AJ119"/>
    <mergeCell ref="AL118:AL119"/>
    <mergeCell ref="AN124:AN125"/>
    <mergeCell ref="AO124:AO125"/>
    <mergeCell ref="AP124:AP125"/>
    <mergeCell ref="AQ124:AQ125"/>
    <mergeCell ref="AR124:AR125"/>
    <mergeCell ref="AB122:AB123"/>
    <mergeCell ref="AC122:AC123"/>
    <mergeCell ref="AD122:AD123"/>
    <mergeCell ref="AE122:AE123"/>
    <mergeCell ref="AF118:AF119"/>
    <mergeCell ref="AG118:AG119"/>
    <mergeCell ref="AH118:AH119"/>
    <mergeCell ref="AR128:AR129"/>
    <mergeCell ref="S122:S123"/>
    <mergeCell ref="T122:T123"/>
    <mergeCell ref="U122:U123"/>
    <mergeCell ref="V122:V123"/>
    <mergeCell ref="W122:W123"/>
    <mergeCell ref="X122:X123"/>
    <mergeCell ref="Y122:Y123"/>
    <mergeCell ref="Z122:Z123"/>
    <mergeCell ref="AA122:AA123"/>
    <mergeCell ref="W124:W125"/>
    <mergeCell ref="X124:X125"/>
    <mergeCell ref="Y124:Y125"/>
    <mergeCell ref="Z124:Z125"/>
    <mergeCell ref="AA124:AA125"/>
    <mergeCell ref="AG120:AG121"/>
    <mergeCell ref="AH120:AH121"/>
    <mergeCell ref="AI120:AI121"/>
    <mergeCell ref="AJ120:AJ121"/>
    <mergeCell ref="AI128:AI129"/>
    <mergeCell ref="A118:A121"/>
    <mergeCell ref="B118:F121"/>
    <mergeCell ref="G118:G121"/>
    <mergeCell ref="H118:H121"/>
    <mergeCell ref="I118:I121"/>
    <mergeCell ref="J118:J121"/>
    <mergeCell ref="K118:K121"/>
    <mergeCell ref="L118:L121"/>
    <mergeCell ref="O124:O125"/>
    <mergeCell ref="P124:P125"/>
    <mergeCell ref="Q124:Q125"/>
    <mergeCell ref="R124:R125"/>
    <mergeCell ref="S124:S125"/>
    <mergeCell ref="T124:T125"/>
    <mergeCell ref="U124:U125"/>
    <mergeCell ref="V124:V125"/>
    <mergeCell ref="N122:N125"/>
    <mergeCell ref="O122:Q123"/>
    <mergeCell ref="R122:R123"/>
    <mergeCell ref="A122:A125"/>
    <mergeCell ref="B122:F125"/>
    <mergeCell ref="G122:G125"/>
    <mergeCell ref="H122:H125"/>
    <mergeCell ref="A126:A129"/>
    <mergeCell ref="B126:F129"/>
    <mergeCell ref="AL120:AL121"/>
    <mergeCell ref="AN120:AN121"/>
    <mergeCell ref="AO120:AO121"/>
    <mergeCell ref="AP120:AP121"/>
    <mergeCell ref="AQ120:AQ121"/>
    <mergeCell ref="AR120:AR121"/>
    <mergeCell ref="AB118:AB119"/>
    <mergeCell ref="AP132:AP133"/>
    <mergeCell ref="AQ132:AQ133"/>
    <mergeCell ref="AR132:AR133"/>
    <mergeCell ref="AG130:AG131"/>
    <mergeCell ref="AH130:AH131"/>
    <mergeCell ref="AI130:AI131"/>
    <mergeCell ref="AJ130:AJ131"/>
    <mergeCell ref="AL130:AL131"/>
    <mergeCell ref="AN130:AN131"/>
    <mergeCell ref="AO130:AO131"/>
    <mergeCell ref="AP130:AP131"/>
    <mergeCell ref="AR130:AR131"/>
    <mergeCell ref="AJ126:AJ127"/>
    <mergeCell ref="AL126:AL127"/>
    <mergeCell ref="AN126:AN127"/>
    <mergeCell ref="AO126:AO127"/>
    <mergeCell ref="AP126:AP127"/>
    <mergeCell ref="AQ126:AQ127"/>
    <mergeCell ref="AR126:AR127"/>
    <mergeCell ref="M127:M128"/>
    <mergeCell ref="O128:O129"/>
    <mergeCell ref="P128:P129"/>
    <mergeCell ref="Q128:Q129"/>
    <mergeCell ref="R128:R129"/>
    <mergeCell ref="S128:S129"/>
    <mergeCell ref="T128:T129"/>
    <mergeCell ref="U128:U129"/>
    <mergeCell ref="V128:V129"/>
    <mergeCell ref="W128:W129"/>
    <mergeCell ref="X128:X129"/>
    <mergeCell ref="Y128:Y129"/>
    <mergeCell ref="Z128:Z129"/>
    <mergeCell ref="AA128:AA129"/>
    <mergeCell ref="AB128:AB129"/>
    <mergeCell ref="AC128:AC129"/>
    <mergeCell ref="AD128:AD129"/>
    <mergeCell ref="AE128:AE129"/>
    <mergeCell ref="AF128:AF129"/>
    <mergeCell ref="AG128:AG129"/>
    <mergeCell ref="AH128:AH129"/>
    <mergeCell ref="S126:S127"/>
    <mergeCell ref="T126:T127"/>
    <mergeCell ref="U126:U127"/>
    <mergeCell ref="V126:V127"/>
    <mergeCell ref="W126:W127"/>
    <mergeCell ref="X126:X127"/>
    <mergeCell ref="Y126:Y127"/>
    <mergeCell ref="Z126:Z127"/>
    <mergeCell ref="AA126:AA127"/>
    <mergeCell ref="AB126:AB127"/>
    <mergeCell ref="AC126:AC127"/>
    <mergeCell ref="AD126:AD127"/>
    <mergeCell ref="AE126:AE127"/>
    <mergeCell ref="AF126:AF127"/>
    <mergeCell ref="AG126:AG127"/>
    <mergeCell ref="AH126:AH127"/>
    <mergeCell ref="AI126:AI127"/>
    <mergeCell ref="AP134:AP135"/>
    <mergeCell ref="AQ136:AQ137"/>
    <mergeCell ref="AL128:AL129"/>
    <mergeCell ref="AN128:AN129"/>
    <mergeCell ref="AO128:AO129"/>
    <mergeCell ref="AP128:AP129"/>
    <mergeCell ref="AQ128:AQ129"/>
    <mergeCell ref="W132:W133"/>
    <mergeCell ref="X132:X133"/>
    <mergeCell ref="Y132:Y133"/>
    <mergeCell ref="Z132:Z133"/>
    <mergeCell ref="AA132:AA133"/>
    <mergeCell ref="AB132:AB133"/>
    <mergeCell ref="AC132:AC133"/>
    <mergeCell ref="AD132:AD133"/>
    <mergeCell ref="AE132:AE133"/>
    <mergeCell ref="AF132:AF133"/>
    <mergeCell ref="AH132:AH133"/>
    <mergeCell ref="AI132:AI133"/>
    <mergeCell ref="AJ132:AJ133"/>
    <mergeCell ref="AL132:AL133"/>
    <mergeCell ref="AN132:AN133"/>
    <mergeCell ref="AO132:AO133"/>
    <mergeCell ref="AQ130:AQ131"/>
    <mergeCell ref="AJ128:AJ129"/>
    <mergeCell ref="AG132:AG133"/>
    <mergeCell ref="AC130:AC131"/>
    <mergeCell ref="AD130:AD131"/>
    <mergeCell ref="AE130:AE131"/>
    <mergeCell ref="AC136:AC137"/>
    <mergeCell ref="AD136:AD137"/>
    <mergeCell ref="AE136:AE137"/>
    <mergeCell ref="AR136:AR137"/>
    <mergeCell ref="AM136:AM137"/>
    <mergeCell ref="AB134:AB135"/>
    <mergeCell ref="AC134:AC135"/>
    <mergeCell ref="AD134:AD135"/>
    <mergeCell ref="AE134:AE135"/>
    <mergeCell ref="AF134:AF135"/>
    <mergeCell ref="AG134:AG135"/>
    <mergeCell ref="AH134:AH135"/>
    <mergeCell ref="AI134:AI135"/>
    <mergeCell ref="AJ134:AJ135"/>
    <mergeCell ref="AL134:AL135"/>
    <mergeCell ref="AN134:AN135"/>
    <mergeCell ref="AO134:AO135"/>
    <mergeCell ref="AQ134:AQ135"/>
    <mergeCell ref="AR134:AR135"/>
    <mergeCell ref="S134:S135"/>
    <mergeCell ref="T134:T135"/>
    <mergeCell ref="U134:U135"/>
    <mergeCell ref="V134:V135"/>
    <mergeCell ref="W134:W135"/>
    <mergeCell ref="X134:X135"/>
    <mergeCell ref="Y134:Y135"/>
    <mergeCell ref="Z134:Z135"/>
    <mergeCell ref="AA134:AA135"/>
    <mergeCell ref="AL136:AL137"/>
    <mergeCell ref="AN136:AN137"/>
    <mergeCell ref="Y136:Y137"/>
    <mergeCell ref="Z136:Z137"/>
    <mergeCell ref="AA136:AA137"/>
    <mergeCell ref="AO136:AO137"/>
    <mergeCell ref="AP136:AP137"/>
    <mergeCell ref="S140:S141"/>
    <mergeCell ref="T140:T141"/>
    <mergeCell ref="R132:R133"/>
    <mergeCell ref="N130:N133"/>
    <mergeCell ref="O130:Q131"/>
    <mergeCell ref="R130:R131"/>
    <mergeCell ref="S130:S131"/>
    <mergeCell ref="T130:T131"/>
    <mergeCell ref="U130:U131"/>
    <mergeCell ref="V130:V131"/>
    <mergeCell ref="W130:W131"/>
    <mergeCell ref="X130:X131"/>
    <mergeCell ref="Y130:Y131"/>
    <mergeCell ref="Z130:Z131"/>
    <mergeCell ref="AA130:AA131"/>
    <mergeCell ref="AB130:AB131"/>
    <mergeCell ref="R138:R139"/>
    <mergeCell ref="U140:U141"/>
    <mergeCell ref="V140:V141"/>
    <mergeCell ref="W140:W141"/>
    <mergeCell ref="X140:X141"/>
    <mergeCell ref="Y140:Y141"/>
    <mergeCell ref="Z140:Z141"/>
    <mergeCell ref="AA140:AA141"/>
    <mergeCell ref="AB140:AB141"/>
    <mergeCell ref="V132:V133"/>
    <mergeCell ref="A130:A133"/>
    <mergeCell ref="B130:F133"/>
    <mergeCell ref="G130:G133"/>
    <mergeCell ref="H130:H133"/>
    <mergeCell ref="I130:I133"/>
    <mergeCell ref="J130:J133"/>
    <mergeCell ref="K130:K133"/>
    <mergeCell ref="L130:L133"/>
    <mergeCell ref="O136:O137"/>
    <mergeCell ref="P136:P137"/>
    <mergeCell ref="Q136:Q137"/>
    <mergeCell ref="R136:R137"/>
    <mergeCell ref="S136:S137"/>
    <mergeCell ref="T136:T137"/>
    <mergeCell ref="U136:U137"/>
    <mergeCell ref="V136:V137"/>
    <mergeCell ref="W136:W137"/>
    <mergeCell ref="A134:A137"/>
    <mergeCell ref="B134:F137"/>
    <mergeCell ref="G134:G137"/>
    <mergeCell ref="H134:H137"/>
    <mergeCell ref="I134:I137"/>
    <mergeCell ref="J134:J137"/>
    <mergeCell ref="K134:K137"/>
    <mergeCell ref="M131:M132"/>
    <mergeCell ref="O132:O133"/>
    <mergeCell ref="P132:P133"/>
    <mergeCell ref="Q132:Q133"/>
    <mergeCell ref="M135:M136"/>
    <mergeCell ref="AF136:AF137"/>
    <mergeCell ref="AG136:AG137"/>
    <mergeCell ref="AH136:AH137"/>
    <mergeCell ref="AI136:AI137"/>
    <mergeCell ref="AJ136:AJ137"/>
    <mergeCell ref="AF130:AF131"/>
    <mergeCell ref="S138:S139"/>
    <mergeCell ref="T138:T139"/>
    <mergeCell ref="U138:U139"/>
    <mergeCell ref="V138:V139"/>
    <mergeCell ref="W138:W139"/>
    <mergeCell ref="X138:X139"/>
    <mergeCell ref="Y138:Y139"/>
    <mergeCell ref="Z138:Z139"/>
    <mergeCell ref="AA138:AA139"/>
    <mergeCell ref="AB138:AB139"/>
    <mergeCell ref="AC138:AC139"/>
    <mergeCell ref="AD138:AD139"/>
    <mergeCell ref="AE138:AE139"/>
    <mergeCell ref="AF138:AF139"/>
    <mergeCell ref="AG138:AG139"/>
    <mergeCell ref="AH138:AH139"/>
    <mergeCell ref="AI138:AI139"/>
    <mergeCell ref="S132:S133"/>
    <mergeCell ref="T132:T133"/>
    <mergeCell ref="U132:U133"/>
    <mergeCell ref="X136:X137"/>
    <mergeCell ref="AB136:AB137"/>
    <mergeCell ref="AC140:AC141"/>
    <mergeCell ref="AD140:AD141"/>
    <mergeCell ref="AE140:AE141"/>
    <mergeCell ref="AF140:AF141"/>
    <mergeCell ref="AG140:AG141"/>
    <mergeCell ref="AH140:AH141"/>
    <mergeCell ref="AI140:AI141"/>
    <mergeCell ref="AQ142:AQ143"/>
    <mergeCell ref="AR142:AR143"/>
    <mergeCell ref="AN142:AN143"/>
    <mergeCell ref="AO142:AO143"/>
    <mergeCell ref="AP142:AP143"/>
    <mergeCell ref="AJ140:AJ141"/>
    <mergeCell ref="AJ138:AJ139"/>
    <mergeCell ref="AL138:AL139"/>
    <mergeCell ref="AN138:AN139"/>
    <mergeCell ref="AO138:AO139"/>
    <mergeCell ref="AP138:AP139"/>
    <mergeCell ref="AQ138:AQ139"/>
    <mergeCell ref="AR138:AR139"/>
    <mergeCell ref="AF142:AF143"/>
    <mergeCell ref="AG142:AG143"/>
    <mergeCell ref="AH142:AH143"/>
    <mergeCell ref="AI142:AI143"/>
    <mergeCell ref="AJ142:AJ143"/>
    <mergeCell ref="AL142:AL143"/>
    <mergeCell ref="AK138:AK139"/>
    <mergeCell ref="AK140:AK141"/>
    <mergeCell ref="AO148:AO149"/>
    <mergeCell ref="AP148:AP149"/>
    <mergeCell ref="AQ148:AQ149"/>
    <mergeCell ref="AR148:AR149"/>
    <mergeCell ref="AB146:AB147"/>
    <mergeCell ref="AC146:AC147"/>
    <mergeCell ref="AD146:AD147"/>
    <mergeCell ref="AE146:AE147"/>
    <mergeCell ref="AF146:AF147"/>
    <mergeCell ref="AG146:AG147"/>
    <mergeCell ref="AH146:AH147"/>
    <mergeCell ref="AI146:AI147"/>
    <mergeCell ref="AJ146:AJ147"/>
    <mergeCell ref="AL146:AL147"/>
    <mergeCell ref="AN146:AN147"/>
    <mergeCell ref="AO146:AO147"/>
    <mergeCell ref="AP146:AP147"/>
    <mergeCell ref="AQ146:AQ147"/>
    <mergeCell ref="AR146:AR147"/>
    <mergeCell ref="X146:X147"/>
    <mergeCell ref="Y146:Y147"/>
    <mergeCell ref="Z146:Z147"/>
    <mergeCell ref="AA146:AA147"/>
    <mergeCell ref="AL140:AL141"/>
    <mergeCell ref="AN140:AN141"/>
    <mergeCell ref="AO140:AO141"/>
    <mergeCell ref="AP140:AP141"/>
    <mergeCell ref="AQ140:AQ141"/>
    <mergeCell ref="AR140:AR141"/>
    <mergeCell ref="AB142:AB143"/>
    <mergeCell ref="AC142:AC143"/>
    <mergeCell ref="AD142:AD143"/>
    <mergeCell ref="AE142:AE143"/>
    <mergeCell ref="AG144:AG145"/>
    <mergeCell ref="AH144:AH145"/>
    <mergeCell ref="AI144:AI145"/>
    <mergeCell ref="AJ144:AJ145"/>
    <mergeCell ref="AL144:AL145"/>
    <mergeCell ref="AN144:AN145"/>
    <mergeCell ref="AO144:AO145"/>
    <mergeCell ref="AP144:AP145"/>
    <mergeCell ref="AQ144:AQ145"/>
    <mergeCell ref="AR144:AR145"/>
    <mergeCell ref="AA142:AA143"/>
    <mergeCell ref="AA144:AA145"/>
    <mergeCell ref="AM140:AM141"/>
    <mergeCell ref="AK142:AK143"/>
    <mergeCell ref="AK144:AK145"/>
    <mergeCell ref="AD144:AD145"/>
    <mergeCell ref="AE144:AE145"/>
    <mergeCell ref="AF144:AF145"/>
    <mergeCell ref="AB152:AB153"/>
    <mergeCell ref="AC152:AC153"/>
    <mergeCell ref="AD152:AD153"/>
    <mergeCell ref="AE152:AE153"/>
    <mergeCell ref="AB144:AB145"/>
    <mergeCell ref="AC144:AC145"/>
    <mergeCell ref="AD150:AD151"/>
    <mergeCell ref="AE150:AE151"/>
    <mergeCell ref="AF150:AF151"/>
    <mergeCell ref="AG150:AG151"/>
    <mergeCell ref="AH150:AH151"/>
    <mergeCell ref="AO150:AO151"/>
    <mergeCell ref="AP150:AP151"/>
    <mergeCell ref="AQ150:AQ151"/>
    <mergeCell ref="AR150:AR151"/>
    <mergeCell ref="AI150:AI151"/>
    <mergeCell ref="AJ150:AJ151"/>
    <mergeCell ref="AL150:AL151"/>
    <mergeCell ref="AN150:AN151"/>
    <mergeCell ref="AB148:AB149"/>
    <mergeCell ref="AC148:AC149"/>
    <mergeCell ref="AD148:AD149"/>
    <mergeCell ref="AE148:AE149"/>
    <mergeCell ref="AF148:AF149"/>
    <mergeCell ref="AG148:AG149"/>
    <mergeCell ref="AH148:AH149"/>
    <mergeCell ref="AI148:AI149"/>
    <mergeCell ref="AJ148:AJ149"/>
    <mergeCell ref="AL148:AL149"/>
    <mergeCell ref="AN148:AN149"/>
    <mergeCell ref="AP152:AP153"/>
    <mergeCell ref="AQ152:AQ153"/>
    <mergeCell ref="A142:A145"/>
    <mergeCell ref="B142:F145"/>
    <mergeCell ref="G142:G145"/>
    <mergeCell ref="H142:H145"/>
    <mergeCell ref="I142:I145"/>
    <mergeCell ref="J142:J145"/>
    <mergeCell ref="K142:K145"/>
    <mergeCell ref="L142:L145"/>
    <mergeCell ref="S150:S151"/>
    <mergeCell ref="T150:T151"/>
    <mergeCell ref="U150:U151"/>
    <mergeCell ref="V150:V151"/>
    <mergeCell ref="W150:W151"/>
    <mergeCell ref="X150:X151"/>
    <mergeCell ref="Y150:Y151"/>
    <mergeCell ref="Z150:Z151"/>
    <mergeCell ref="T142:T143"/>
    <mergeCell ref="U142:U143"/>
    <mergeCell ref="V142:V143"/>
    <mergeCell ref="W142:W143"/>
    <mergeCell ref="X142:X143"/>
    <mergeCell ref="Y142:Y143"/>
    <mergeCell ref="Z142:Z143"/>
    <mergeCell ref="A146:A149"/>
    <mergeCell ref="B146:F149"/>
    <mergeCell ref="G146:G149"/>
    <mergeCell ref="H146:H149"/>
    <mergeCell ref="I146:I149"/>
    <mergeCell ref="J146:J149"/>
    <mergeCell ref="A150:A153"/>
    <mergeCell ref="S152:S153"/>
    <mergeCell ref="T146:T147"/>
    <mergeCell ref="AA150:AA151"/>
    <mergeCell ref="K150:K153"/>
    <mergeCell ref="L150:L153"/>
    <mergeCell ref="S148:S149"/>
    <mergeCell ref="T148:T149"/>
    <mergeCell ref="U148:U149"/>
    <mergeCell ref="V148:V149"/>
    <mergeCell ref="W148:W149"/>
    <mergeCell ref="X148:X149"/>
    <mergeCell ref="Y148:Y149"/>
    <mergeCell ref="Z148:Z149"/>
    <mergeCell ref="AA148:AA149"/>
    <mergeCell ref="M143:M144"/>
    <mergeCell ref="O144:O145"/>
    <mergeCell ref="P144:P145"/>
    <mergeCell ref="Q144:Q145"/>
    <mergeCell ref="R144:R145"/>
    <mergeCell ref="S144:S145"/>
    <mergeCell ref="T144:T145"/>
    <mergeCell ref="U144:U145"/>
    <mergeCell ref="V144:V145"/>
    <mergeCell ref="W144:W145"/>
    <mergeCell ref="X144:X145"/>
    <mergeCell ref="Y144:Y145"/>
    <mergeCell ref="Z144:Z145"/>
    <mergeCell ref="Q152:Q153"/>
    <mergeCell ref="R152:R153"/>
    <mergeCell ref="N142:N145"/>
    <mergeCell ref="O142:Q143"/>
    <mergeCell ref="R142:R143"/>
    <mergeCell ref="S142:S143"/>
    <mergeCell ref="S146:S147"/>
    <mergeCell ref="U146:U147"/>
    <mergeCell ref="V146:V147"/>
    <mergeCell ref="W146:W147"/>
    <mergeCell ref="AD160:AD161"/>
    <mergeCell ref="AE160:AE161"/>
    <mergeCell ref="AI152:AI153"/>
    <mergeCell ref="R150:R151"/>
    <mergeCell ref="AB150:AB151"/>
    <mergeCell ref="AC150:AC151"/>
    <mergeCell ref="AJ152:AJ153"/>
    <mergeCell ref="AL152:AL153"/>
    <mergeCell ref="AN152:AN153"/>
    <mergeCell ref="AN158:AN159"/>
    <mergeCell ref="AO158:AO159"/>
    <mergeCell ref="AN154:AN155"/>
    <mergeCell ref="AO154:AO155"/>
    <mergeCell ref="AO152:AO153"/>
    <mergeCell ref="R160:R161"/>
    <mergeCell ref="T152:T153"/>
    <mergeCell ref="U152:U153"/>
    <mergeCell ref="V152:V153"/>
    <mergeCell ref="W152:W153"/>
    <mergeCell ref="X152:X153"/>
    <mergeCell ref="Y160:Y161"/>
    <mergeCell ref="Z160:Z161"/>
    <mergeCell ref="AA160:AA161"/>
    <mergeCell ref="AI158:AI159"/>
    <mergeCell ref="AJ158:AJ159"/>
    <mergeCell ref="AL158:AL159"/>
    <mergeCell ref="AO160:AO161"/>
    <mergeCell ref="AK146:AK147"/>
    <mergeCell ref="AK148:AK149"/>
    <mergeCell ref="AP158:AP159"/>
    <mergeCell ref="AQ158:AQ159"/>
    <mergeCell ref="AR158:AR159"/>
    <mergeCell ref="AF160:AF161"/>
    <mergeCell ref="AG160:AG161"/>
    <mergeCell ref="AH160:AH161"/>
    <mergeCell ref="AL156:AL157"/>
    <mergeCell ref="AN156:AN157"/>
    <mergeCell ref="AO156:AO157"/>
    <mergeCell ref="AP156:AP157"/>
    <mergeCell ref="AQ156:AQ157"/>
    <mergeCell ref="AR156:AR157"/>
    <mergeCell ref="S158:S159"/>
    <mergeCell ref="T158:T159"/>
    <mergeCell ref="U158:U159"/>
    <mergeCell ref="V158:V159"/>
    <mergeCell ref="W158:W159"/>
    <mergeCell ref="X158:X159"/>
    <mergeCell ref="Y158:Y159"/>
    <mergeCell ref="Z158:Z159"/>
    <mergeCell ref="AJ156:AJ157"/>
    <mergeCell ref="AA158:AA159"/>
    <mergeCell ref="AB158:AB159"/>
    <mergeCell ref="AC158:AC159"/>
    <mergeCell ref="AD158:AD159"/>
    <mergeCell ref="AE158:AE159"/>
    <mergeCell ref="AF158:AF159"/>
    <mergeCell ref="AG158:AG159"/>
    <mergeCell ref="U160:U161"/>
    <mergeCell ref="V160:V161"/>
    <mergeCell ref="W160:W161"/>
    <mergeCell ref="X160:X161"/>
    <mergeCell ref="AP154:AP155"/>
    <mergeCell ref="AQ154:AQ155"/>
    <mergeCell ref="AR154:AR155"/>
    <mergeCell ref="S156:S157"/>
    <mergeCell ref="T156:T157"/>
    <mergeCell ref="U156:U157"/>
    <mergeCell ref="V156:V157"/>
    <mergeCell ref="W156:W157"/>
    <mergeCell ref="X156:X157"/>
    <mergeCell ref="Y156:Y157"/>
    <mergeCell ref="Z156:Z157"/>
    <mergeCell ref="AA156:AA157"/>
    <mergeCell ref="AB156:AB157"/>
    <mergeCell ref="AC156:AC157"/>
    <mergeCell ref="AD156:AD157"/>
    <mergeCell ref="AE156:AE157"/>
    <mergeCell ref="AI160:AI161"/>
    <mergeCell ref="AJ160:AJ161"/>
    <mergeCell ref="AL160:AL161"/>
    <mergeCell ref="AN160:AN161"/>
    <mergeCell ref="AP160:AP161"/>
    <mergeCell ref="AI154:AI155"/>
    <mergeCell ref="AJ154:AJ155"/>
    <mergeCell ref="AL154:AL155"/>
    <mergeCell ref="AA154:AA155"/>
    <mergeCell ref="AB154:AB155"/>
    <mergeCell ref="AC154:AC155"/>
    <mergeCell ref="AD154:AD155"/>
    <mergeCell ref="AF156:AF157"/>
    <mergeCell ref="AG156:AG157"/>
    <mergeCell ref="AH156:AH157"/>
    <mergeCell ref="AI156:AI157"/>
    <mergeCell ref="AR152:AR153"/>
    <mergeCell ref="AF152:AF153"/>
    <mergeCell ref="AG152:AG153"/>
    <mergeCell ref="AH152:AH153"/>
    <mergeCell ref="AH158:AH159"/>
    <mergeCell ref="A166:A169"/>
    <mergeCell ref="B166:F169"/>
    <mergeCell ref="G166:G169"/>
    <mergeCell ref="H166:H169"/>
    <mergeCell ref="I166:I169"/>
    <mergeCell ref="J166:J169"/>
    <mergeCell ref="K166:K169"/>
    <mergeCell ref="L166:L169"/>
    <mergeCell ref="N166:N169"/>
    <mergeCell ref="O166:Q167"/>
    <mergeCell ref="R166:R167"/>
    <mergeCell ref="S166:S167"/>
    <mergeCell ref="T166:T167"/>
    <mergeCell ref="U166:U167"/>
    <mergeCell ref="V166:V167"/>
    <mergeCell ref="W166:W167"/>
    <mergeCell ref="X166:X167"/>
    <mergeCell ref="Y166:Y167"/>
    <mergeCell ref="Z166:Z167"/>
    <mergeCell ref="AA166:AA167"/>
    <mergeCell ref="AB166:AB167"/>
    <mergeCell ref="AC166:AC167"/>
    <mergeCell ref="AH162:AH163"/>
    <mergeCell ref="AI162:AI163"/>
    <mergeCell ref="AJ162:AJ163"/>
    <mergeCell ref="AL162:AL163"/>
    <mergeCell ref="AN162:AN163"/>
    <mergeCell ref="AO162:AO163"/>
    <mergeCell ref="AP162:AP163"/>
    <mergeCell ref="AQ162:AQ163"/>
    <mergeCell ref="AR162:AR163"/>
    <mergeCell ref="M163:M164"/>
    <mergeCell ref="O164:O165"/>
    <mergeCell ref="P164:P165"/>
    <mergeCell ref="Q164:Q165"/>
    <mergeCell ref="R164:R165"/>
    <mergeCell ref="S164:S165"/>
    <mergeCell ref="T164:T165"/>
    <mergeCell ref="U164:U165"/>
    <mergeCell ref="V164:V165"/>
    <mergeCell ref="W164:W165"/>
    <mergeCell ref="X164:X165"/>
    <mergeCell ref="Y164:Y165"/>
    <mergeCell ref="Z164:Z165"/>
    <mergeCell ref="AA164:AA165"/>
    <mergeCell ref="AB164:AB165"/>
    <mergeCell ref="AC164:AC165"/>
    <mergeCell ref="AD164:AD165"/>
    <mergeCell ref="AE164:AE165"/>
    <mergeCell ref="AI164:AI165"/>
    <mergeCell ref="AJ164:AJ165"/>
    <mergeCell ref="AL164:AL165"/>
    <mergeCell ref="AN164:AN165"/>
    <mergeCell ref="AO164:AO165"/>
    <mergeCell ref="AP164:AP165"/>
    <mergeCell ref="Z162:Z163"/>
    <mergeCell ref="AA162:AA163"/>
    <mergeCell ref="AB162:AB163"/>
    <mergeCell ref="AC162:AC163"/>
    <mergeCell ref="S170:S171"/>
    <mergeCell ref="T170:T171"/>
    <mergeCell ref="U170:U171"/>
    <mergeCell ref="V170:V171"/>
    <mergeCell ref="W170:W171"/>
    <mergeCell ref="X170:X171"/>
    <mergeCell ref="Y170:Y171"/>
    <mergeCell ref="AD166:AD167"/>
    <mergeCell ref="AE166:AE167"/>
    <mergeCell ref="AF166:AF167"/>
    <mergeCell ref="AG166:AG167"/>
    <mergeCell ref="AH166:AH167"/>
    <mergeCell ref="AI166:AI167"/>
    <mergeCell ref="AJ166:AJ167"/>
    <mergeCell ref="AL166:AL167"/>
    <mergeCell ref="Y152:Y153"/>
    <mergeCell ref="Z152:Z153"/>
    <mergeCell ref="AA152:AA153"/>
    <mergeCell ref="S160:S161"/>
    <mergeCell ref="T160:T161"/>
    <mergeCell ref="S154:S155"/>
    <mergeCell ref="T154:T155"/>
    <mergeCell ref="U154:U155"/>
    <mergeCell ref="V154:V155"/>
    <mergeCell ref="W154:W155"/>
    <mergeCell ref="X154:X155"/>
    <mergeCell ref="Y154:Y155"/>
    <mergeCell ref="Z154:Z155"/>
    <mergeCell ref="AE154:AE155"/>
    <mergeCell ref="AF154:AF155"/>
    <mergeCell ref="AG154:AG155"/>
    <mergeCell ref="AH154:AH155"/>
    <mergeCell ref="AN166:AN167"/>
    <mergeCell ref="AO166:AO167"/>
    <mergeCell ref="AP166:AP167"/>
    <mergeCell ref="AQ166:AQ167"/>
    <mergeCell ref="AR166:AR167"/>
    <mergeCell ref="M167:M168"/>
    <mergeCell ref="O168:O169"/>
    <mergeCell ref="P168:P169"/>
    <mergeCell ref="Q168:Q169"/>
    <mergeCell ref="R168:R169"/>
    <mergeCell ref="S168:S169"/>
    <mergeCell ref="T168:T169"/>
    <mergeCell ref="U168:U169"/>
    <mergeCell ref="V168:V169"/>
    <mergeCell ref="W168:W169"/>
    <mergeCell ref="X168:X169"/>
    <mergeCell ref="Y168:Y169"/>
    <mergeCell ref="Z168:Z169"/>
    <mergeCell ref="AA168:AA169"/>
    <mergeCell ref="AB168:AB169"/>
    <mergeCell ref="AC168:AC169"/>
    <mergeCell ref="AD168:AD169"/>
    <mergeCell ref="AK166:AK167"/>
    <mergeCell ref="AE168:AE169"/>
    <mergeCell ref="AF168:AF169"/>
    <mergeCell ref="AG168:AG169"/>
    <mergeCell ref="AH168:AH169"/>
    <mergeCell ref="AI168:AI169"/>
    <mergeCell ref="AJ168:AJ169"/>
    <mergeCell ref="AL168:AL169"/>
    <mergeCell ref="AN168:AN169"/>
    <mergeCell ref="AO168:AO169"/>
    <mergeCell ref="AD162:AD163"/>
    <mergeCell ref="AE162:AE163"/>
    <mergeCell ref="AF162:AF163"/>
    <mergeCell ref="AG162:AG163"/>
    <mergeCell ref="AF164:AF165"/>
    <mergeCell ref="AK162:AK163"/>
    <mergeCell ref="AG164:AG165"/>
    <mergeCell ref="AH164:AH165"/>
    <mergeCell ref="O162:Q163"/>
    <mergeCell ref="S162:S163"/>
    <mergeCell ref="T162:T163"/>
    <mergeCell ref="AK164:AK165"/>
    <mergeCell ref="U162:U163"/>
    <mergeCell ref="V162:V163"/>
    <mergeCell ref="W162:W163"/>
    <mergeCell ref="X162:X163"/>
    <mergeCell ref="Y162:Y163"/>
    <mergeCell ref="AQ160:AQ161"/>
    <mergeCell ref="AR160:AR161"/>
    <mergeCell ref="AK160:AK161"/>
    <mergeCell ref="M159:M160"/>
    <mergeCell ref="AQ164:AQ165"/>
    <mergeCell ref="AR164:AR165"/>
    <mergeCell ref="AB160:AB161"/>
    <mergeCell ref="AC160:AC161"/>
    <mergeCell ref="AO172:AO173"/>
    <mergeCell ref="AP172:AP173"/>
    <mergeCell ref="AQ172:AQ173"/>
    <mergeCell ref="AR172:AR173"/>
    <mergeCell ref="Z170:Z171"/>
    <mergeCell ref="AA170:AA171"/>
    <mergeCell ref="AB170:AB171"/>
    <mergeCell ref="AC170:AC171"/>
    <mergeCell ref="AD170:AD171"/>
    <mergeCell ref="AE170:AE171"/>
    <mergeCell ref="AF170:AF171"/>
    <mergeCell ref="AG170:AG171"/>
    <mergeCell ref="AH170:AH171"/>
    <mergeCell ref="AI170:AI171"/>
    <mergeCell ref="AJ170:AJ171"/>
    <mergeCell ref="AL170:AL171"/>
    <mergeCell ref="AN170:AN171"/>
    <mergeCell ref="AO170:AO171"/>
    <mergeCell ref="AP170:AP171"/>
    <mergeCell ref="AQ170:AQ171"/>
    <mergeCell ref="AR170:AR171"/>
    <mergeCell ref="AP168:AP169"/>
    <mergeCell ref="AQ168:AQ169"/>
    <mergeCell ref="AR168:AR169"/>
    <mergeCell ref="V174:V175"/>
    <mergeCell ref="W174:W175"/>
    <mergeCell ref="X174:X175"/>
    <mergeCell ref="Y174:Y175"/>
    <mergeCell ref="Z174:Z175"/>
    <mergeCell ref="AA174:AA175"/>
    <mergeCell ref="AB174:AB175"/>
    <mergeCell ref="AC174:AC175"/>
    <mergeCell ref="AD174:AD175"/>
    <mergeCell ref="AE174:AE175"/>
    <mergeCell ref="AF174:AF175"/>
    <mergeCell ref="AG174:AG175"/>
    <mergeCell ref="AH174:AH175"/>
    <mergeCell ref="AK174:AK175"/>
    <mergeCell ref="U172:U173"/>
    <mergeCell ref="V172:V173"/>
    <mergeCell ref="W172:W173"/>
    <mergeCell ref="X172:X173"/>
    <mergeCell ref="Y172:Y173"/>
    <mergeCell ref="Z172:Z173"/>
    <mergeCell ref="AA172:AA173"/>
    <mergeCell ref="AB172:AB173"/>
    <mergeCell ref="AC172:AC173"/>
    <mergeCell ref="AD172:AD173"/>
    <mergeCell ref="AE172:AE173"/>
    <mergeCell ref="AF172:AF173"/>
    <mergeCell ref="AG172:AG173"/>
    <mergeCell ref="AH172:AH173"/>
    <mergeCell ref="AI174:AI175"/>
    <mergeCell ref="AI176:AI177"/>
    <mergeCell ref="S174:S175"/>
    <mergeCell ref="T174:T175"/>
    <mergeCell ref="AK172:AK173"/>
    <mergeCell ref="AI172:AI173"/>
    <mergeCell ref="AJ172:AJ173"/>
    <mergeCell ref="AL172:AL173"/>
    <mergeCell ref="AN172:AN173"/>
    <mergeCell ref="AO176:AO177"/>
    <mergeCell ref="AP176:AP177"/>
    <mergeCell ref="AQ176:AQ177"/>
    <mergeCell ref="AR176:AR177"/>
    <mergeCell ref="A178:A181"/>
    <mergeCell ref="B178:F181"/>
    <mergeCell ref="G178:G181"/>
    <mergeCell ref="H178:H181"/>
    <mergeCell ref="I178:I181"/>
    <mergeCell ref="J178:J181"/>
    <mergeCell ref="K178:K181"/>
    <mergeCell ref="L178:L181"/>
    <mergeCell ref="N178:N181"/>
    <mergeCell ref="O178:Q179"/>
    <mergeCell ref="R178:R179"/>
    <mergeCell ref="S178:S179"/>
    <mergeCell ref="T178:T179"/>
    <mergeCell ref="U178:U179"/>
    <mergeCell ref="V178:V179"/>
    <mergeCell ref="W178:W179"/>
    <mergeCell ref="X178:X179"/>
    <mergeCell ref="Y178:Y179"/>
    <mergeCell ref="Z178:Z179"/>
    <mergeCell ref="U174:U175"/>
    <mergeCell ref="AA178:AA179"/>
    <mergeCell ref="S172:S173"/>
    <mergeCell ref="T172:T173"/>
    <mergeCell ref="AL174:AL175"/>
    <mergeCell ref="AN174:AN175"/>
    <mergeCell ref="AO174:AO175"/>
    <mergeCell ref="AP174:AP175"/>
    <mergeCell ref="AQ174:AQ175"/>
    <mergeCell ref="AR174:AR175"/>
    <mergeCell ref="M175:M176"/>
    <mergeCell ref="O176:O177"/>
    <mergeCell ref="P176:P177"/>
    <mergeCell ref="Q176:Q177"/>
    <mergeCell ref="R176:R177"/>
    <mergeCell ref="S176:S177"/>
    <mergeCell ref="T176:T177"/>
    <mergeCell ref="U176:U177"/>
    <mergeCell ref="V176:V177"/>
    <mergeCell ref="W176:W177"/>
    <mergeCell ref="X176:X177"/>
    <mergeCell ref="Y176:Y177"/>
    <mergeCell ref="Z176:Z177"/>
    <mergeCell ref="AA176:AA177"/>
    <mergeCell ref="AB176:AB177"/>
    <mergeCell ref="AC176:AC177"/>
    <mergeCell ref="AD176:AD177"/>
    <mergeCell ref="AE176:AE177"/>
    <mergeCell ref="AF176:AF177"/>
    <mergeCell ref="AG176:AG177"/>
    <mergeCell ref="AH176:AH177"/>
    <mergeCell ref="AL176:AL177"/>
    <mergeCell ref="AJ176:AJ177"/>
    <mergeCell ref="Y180:Y181"/>
    <mergeCell ref="Z180:Z181"/>
    <mergeCell ref="AA180:AA181"/>
    <mergeCell ref="AN176:AN177"/>
    <mergeCell ref="X182:X183"/>
    <mergeCell ref="Y182:Y183"/>
    <mergeCell ref="Z182:Z183"/>
    <mergeCell ref="AE178:AE179"/>
    <mergeCell ref="AF178:AF179"/>
    <mergeCell ref="AG178:AG179"/>
    <mergeCell ref="AH178:AH179"/>
    <mergeCell ref="AI178:AI179"/>
    <mergeCell ref="AJ178:AJ179"/>
    <mergeCell ref="M183:M184"/>
    <mergeCell ref="AH184:AH185"/>
    <mergeCell ref="AI184:AI185"/>
    <mergeCell ref="AJ184:AJ185"/>
    <mergeCell ref="AB178:AB179"/>
    <mergeCell ref="AC178:AC179"/>
    <mergeCell ref="AD178:AD179"/>
    <mergeCell ref="AB180:AB181"/>
    <mergeCell ref="AC180:AC181"/>
    <mergeCell ref="AD180:AD181"/>
    <mergeCell ref="AA182:AA183"/>
    <mergeCell ref="AB182:AB183"/>
    <mergeCell ref="AC182:AC183"/>
    <mergeCell ref="AD182:AD183"/>
    <mergeCell ref="AE182:AE183"/>
    <mergeCell ref="AF182:AF183"/>
    <mergeCell ref="AG182:AG183"/>
    <mergeCell ref="AH182:AH183"/>
    <mergeCell ref="AI182:AI183"/>
    <mergeCell ref="AL186:AL187"/>
    <mergeCell ref="AN186:AN187"/>
    <mergeCell ref="AO186:AO187"/>
    <mergeCell ref="AJ174:AJ175"/>
    <mergeCell ref="A182:A185"/>
    <mergeCell ref="B182:F185"/>
    <mergeCell ref="G182:G185"/>
    <mergeCell ref="H182:H185"/>
    <mergeCell ref="I182:I185"/>
    <mergeCell ref="J182:J185"/>
    <mergeCell ref="K182:K185"/>
    <mergeCell ref="L182:L185"/>
    <mergeCell ref="N182:N185"/>
    <mergeCell ref="O182:Q183"/>
    <mergeCell ref="R182:R183"/>
    <mergeCell ref="S182:S183"/>
    <mergeCell ref="T182:T183"/>
    <mergeCell ref="U182:U183"/>
    <mergeCell ref="V182:V183"/>
    <mergeCell ref="W182:W183"/>
    <mergeCell ref="M179:M180"/>
    <mergeCell ref="O180:O181"/>
    <mergeCell ref="P180:P181"/>
    <mergeCell ref="Q180:Q181"/>
    <mergeCell ref="R180:R181"/>
    <mergeCell ref="S180:S181"/>
    <mergeCell ref="T180:T181"/>
    <mergeCell ref="U180:U181"/>
    <mergeCell ref="V180:V181"/>
    <mergeCell ref="W180:W181"/>
    <mergeCell ref="X180:X181"/>
    <mergeCell ref="AK182:AK183"/>
    <mergeCell ref="AO182:AO183"/>
    <mergeCell ref="AP182:AP183"/>
    <mergeCell ref="AQ182:AQ183"/>
    <mergeCell ref="AR182:AR183"/>
    <mergeCell ref="AL178:AL179"/>
    <mergeCell ref="AN178:AN179"/>
    <mergeCell ref="AO178:AO179"/>
    <mergeCell ref="AP178:AP179"/>
    <mergeCell ref="AQ178:AQ179"/>
    <mergeCell ref="AR178:AR179"/>
    <mergeCell ref="AE180:AE181"/>
    <mergeCell ref="AF180:AF181"/>
    <mergeCell ref="AG180:AG181"/>
    <mergeCell ref="AH180:AH181"/>
    <mergeCell ref="AI180:AI181"/>
    <mergeCell ref="AJ180:AJ181"/>
    <mergeCell ref="AL180:AL181"/>
    <mergeCell ref="AN180:AN181"/>
    <mergeCell ref="AO180:AO181"/>
    <mergeCell ref="AK178:AK179"/>
    <mergeCell ref="AP180:AP181"/>
    <mergeCell ref="AQ180:AQ181"/>
    <mergeCell ref="AR180:AR181"/>
    <mergeCell ref="AJ182:AJ183"/>
    <mergeCell ref="AL182:AL183"/>
    <mergeCell ref="AN182:AN183"/>
    <mergeCell ref="AP186:AP187"/>
    <mergeCell ref="AQ186:AQ187"/>
    <mergeCell ref="AR186:AR187"/>
    <mergeCell ref="AL184:AL185"/>
    <mergeCell ref="AN184:AN185"/>
    <mergeCell ref="AO184:AO185"/>
    <mergeCell ref="AP184:AP185"/>
    <mergeCell ref="AQ184:AQ185"/>
    <mergeCell ref="AR184:AR185"/>
    <mergeCell ref="S184:S185"/>
    <mergeCell ref="T184:T185"/>
    <mergeCell ref="U184:U185"/>
    <mergeCell ref="V184:V185"/>
    <mergeCell ref="W184:W185"/>
    <mergeCell ref="X184:X185"/>
    <mergeCell ref="Y184:Y185"/>
    <mergeCell ref="Z184:Z185"/>
    <mergeCell ref="AA184:AA185"/>
    <mergeCell ref="AB184:AB185"/>
    <mergeCell ref="AC184:AC185"/>
    <mergeCell ref="AD184:AD185"/>
    <mergeCell ref="AE184:AE185"/>
    <mergeCell ref="AF184:AF185"/>
    <mergeCell ref="AG184:AG185"/>
    <mergeCell ref="AK186:AK187"/>
    <mergeCell ref="T186:T187"/>
    <mergeCell ref="U186:U187"/>
    <mergeCell ref="V186:V187"/>
    <mergeCell ref="W186:W187"/>
    <mergeCell ref="AE186:AE187"/>
    <mergeCell ref="AF186:AF187"/>
    <mergeCell ref="AG186:AG187"/>
    <mergeCell ref="AJ186:AJ187"/>
    <mergeCell ref="S188:S189"/>
    <mergeCell ref="T188:T189"/>
    <mergeCell ref="U188:U189"/>
    <mergeCell ref="V188:V189"/>
    <mergeCell ref="W188:W189"/>
    <mergeCell ref="X188:X189"/>
    <mergeCell ref="Y188:Y189"/>
    <mergeCell ref="Z188:Z189"/>
    <mergeCell ref="AA188:AA189"/>
    <mergeCell ref="AB188:AB189"/>
    <mergeCell ref="AC188:AC189"/>
    <mergeCell ref="AD188:AD189"/>
    <mergeCell ref="AE188:AE189"/>
    <mergeCell ref="AF188:AF189"/>
    <mergeCell ref="AG188:AG189"/>
    <mergeCell ref="AH188:AH189"/>
    <mergeCell ref="S186:S187"/>
    <mergeCell ref="X186:X187"/>
    <mergeCell ref="Y186:Y187"/>
    <mergeCell ref="Z186:Z187"/>
    <mergeCell ref="AA186:AA187"/>
    <mergeCell ref="AB186:AB187"/>
    <mergeCell ref="AC186:AC187"/>
    <mergeCell ref="AD186:AD187"/>
    <mergeCell ref="P188:P189"/>
    <mergeCell ref="AI188:AI189"/>
    <mergeCell ref="AH186:AH187"/>
    <mergeCell ref="AI186:AI187"/>
    <mergeCell ref="AA190:AA191"/>
    <mergeCell ref="AB190:AB191"/>
    <mergeCell ref="AC190:AC191"/>
    <mergeCell ref="AG190:AG191"/>
    <mergeCell ref="AH190:AH191"/>
    <mergeCell ref="AI190:AI191"/>
    <mergeCell ref="AE190:AE191"/>
    <mergeCell ref="AF190:AF191"/>
    <mergeCell ref="M191:M192"/>
    <mergeCell ref="O192:O193"/>
    <mergeCell ref="P192:P193"/>
    <mergeCell ref="Q192:Q193"/>
    <mergeCell ref="R192:R193"/>
    <mergeCell ref="S192:S193"/>
    <mergeCell ref="T192:T193"/>
    <mergeCell ref="U192:U193"/>
    <mergeCell ref="V192:V193"/>
    <mergeCell ref="W192:W193"/>
    <mergeCell ref="X192:X193"/>
    <mergeCell ref="Y192:Y193"/>
    <mergeCell ref="Z192:Z193"/>
    <mergeCell ref="AA192:AA193"/>
    <mergeCell ref="AB192:AB193"/>
    <mergeCell ref="AC192:AC193"/>
    <mergeCell ref="AD192:AD193"/>
    <mergeCell ref="AD190:AD191"/>
    <mergeCell ref="Y190:Y191"/>
    <mergeCell ref="Z190:Z191"/>
    <mergeCell ref="AJ190:AJ191"/>
    <mergeCell ref="AL190:AL191"/>
    <mergeCell ref="AN190:AN191"/>
    <mergeCell ref="AO190:AO191"/>
    <mergeCell ref="AP190:AP191"/>
    <mergeCell ref="AL188:AL189"/>
    <mergeCell ref="AN188:AN189"/>
    <mergeCell ref="AO188:AO189"/>
    <mergeCell ref="AP188:AP189"/>
    <mergeCell ref="AQ188:AQ189"/>
    <mergeCell ref="AR188:AR189"/>
    <mergeCell ref="AJ188:AJ189"/>
    <mergeCell ref="AI192:AI193"/>
    <mergeCell ref="AJ192:AJ193"/>
    <mergeCell ref="AL192:AL193"/>
    <mergeCell ref="AN192:AN193"/>
    <mergeCell ref="AO192:AO193"/>
    <mergeCell ref="AP192:AP193"/>
    <mergeCell ref="AQ192:AQ193"/>
    <mergeCell ref="AR192:AR193"/>
    <mergeCell ref="AQ190:AQ191"/>
    <mergeCell ref="AR190:AR191"/>
    <mergeCell ref="AH192:AH193"/>
    <mergeCell ref="M195:M196"/>
    <mergeCell ref="O196:O197"/>
    <mergeCell ref="P196:P197"/>
    <mergeCell ref="Q196:Q197"/>
    <mergeCell ref="AD194:AD195"/>
    <mergeCell ref="AE194:AE195"/>
    <mergeCell ref="AF194:AF195"/>
    <mergeCell ref="AG194:AG195"/>
    <mergeCell ref="AH194:AH195"/>
    <mergeCell ref="S190:S191"/>
    <mergeCell ref="T190:T191"/>
    <mergeCell ref="U190:U191"/>
    <mergeCell ref="V190:V191"/>
    <mergeCell ref="W190:W191"/>
    <mergeCell ref="X190:X191"/>
    <mergeCell ref="A194:A197"/>
    <mergeCell ref="B194:F197"/>
    <mergeCell ref="G194:G197"/>
    <mergeCell ref="H194:H197"/>
    <mergeCell ref="I194:I197"/>
    <mergeCell ref="J194:J197"/>
    <mergeCell ref="K194:K197"/>
    <mergeCell ref="L194:L197"/>
    <mergeCell ref="N194:N197"/>
    <mergeCell ref="O194:Q195"/>
    <mergeCell ref="R194:R195"/>
    <mergeCell ref="S194:S195"/>
    <mergeCell ref="Z194:Z195"/>
    <mergeCell ref="AA194:AA195"/>
    <mergeCell ref="AB194:AB195"/>
    <mergeCell ref="AC194:AC195"/>
    <mergeCell ref="AC196:AC197"/>
    <mergeCell ref="A190:A193"/>
    <mergeCell ref="B190:F193"/>
    <mergeCell ref="G190:G193"/>
    <mergeCell ref="H190:H193"/>
    <mergeCell ref="I190:I193"/>
    <mergeCell ref="AR198:AR199"/>
    <mergeCell ref="AJ200:AJ201"/>
    <mergeCell ref="AL200:AL201"/>
    <mergeCell ref="AN200:AN201"/>
    <mergeCell ref="AO200:AO201"/>
    <mergeCell ref="AP200:AP201"/>
    <mergeCell ref="AQ200:AQ201"/>
    <mergeCell ref="AR200:AR201"/>
    <mergeCell ref="AM194:AM195"/>
    <mergeCell ref="AM196:AM197"/>
    <mergeCell ref="AM198:AM199"/>
    <mergeCell ref="AM200:AM201"/>
    <mergeCell ref="AH200:AH201"/>
    <mergeCell ref="AI200:AI201"/>
    <mergeCell ref="AG200:AG201"/>
    <mergeCell ref="AE198:AE199"/>
    <mergeCell ref="AF198:AF199"/>
    <mergeCell ref="AQ196:AQ197"/>
    <mergeCell ref="AR196:AR197"/>
    <mergeCell ref="AI194:AI195"/>
    <mergeCell ref="AJ194:AJ195"/>
    <mergeCell ref="AJ196:AJ197"/>
    <mergeCell ref="AL196:AL197"/>
    <mergeCell ref="AN196:AN197"/>
    <mergeCell ref="AQ194:AQ195"/>
    <mergeCell ref="AR194:AR195"/>
    <mergeCell ref="R200:R201"/>
    <mergeCell ref="S200:S201"/>
    <mergeCell ref="T200:T201"/>
    <mergeCell ref="U200:U201"/>
    <mergeCell ref="V200:V201"/>
    <mergeCell ref="W200:W201"/>
    <mergeCell ref="X200:X201"/>
    <mergeCell ref="T194:T195"/>
    <mergeCell ref="U194:U195"/>
    <mergeCell ref="V194:V195"/>
    <mergeCell ref="W194:W195"/>
    <mergeCell ref="X194:X195"/>
    <mergeCell ref="Y194:Y195"/>
    <mergeCell ref="AL194:AL195"/>
    <mergeCell ref="AN194:AN195"/>
    <mergeCell ref="AO194:AO195"/>
    <mergeCell ref="AP194:AP195"/>
    <mergeCell ref="R198:R199"/>
    <mergeCell ref="S198:S199"/>
    <mergeCell ref="T198:T199"/>
    <mergeCell ref="U198:U199"/>
    <mergeCell ref="V198:V199"/>
    <mergeCell ref="R196:R197"/>
    <mergeCell ref="S196:S197"/>
    <mergeCell ref="T196:T197"/>
    <mergeCell ref="U196:U197"/>
    <mergeCell ref="V196:V197"/>
    <mergeCell ref="W196:W197"/>
    <mergeCell ref="X196:X197"/>
    <mergeCell ref="Y196:Y197"/>
    <mergeCell ref="Z196:Z197"/>
    <mergeCell ref="AA196:AA197"/>
    <mergeCell ref="AK196:AK197"/>
    <mergeCell ref="AK198:AK199"/>
    <mergeCell ref="AK200:AK201"/>
    <mergeCell ref="AI202:AI203"/>
    <mergeCell ref="AJ202:AJ203"/>
    <mergeCell ref="AL202:AL203"/>
    <mergeCell ref="AG198:AG199"/>
    <mergeCell ref="AH198:AH199"/>
    <mergeCell ref="AI198:AI199"/>
    <mergeCell ref="AJ198:AJ199"/>
    <mergeCell ref="AL198:AL199"/>
    <mergeCell ref="AE192:AE193"/>
    <mergeCell ref="AF192:AF193"/>
    <mergeCell ref="AG192:AG193"/>
    <mergeCell ref="AQ198:AQ199"/>
    <mergeCell ref="AR202:AR203"/>
    <mergeCell ref="AB196:AB197"/>
    <mergeCell ref="AN198:AN199"/>
    <mergeCell ref="AO198:AO199"/>
    <mergeCell ref="AP198:AP199"/>
    <mergeCell ref="AK192:AK193"/>
    <mergeCell ref="AK194:AK195"/>
    <mergeCell ref="AO196:AO197"/>
    <mergeCell ref="AP196:AP197"/>
    <mergeCell ref="AD196:AD197"/>
    <mergeCell ref="AE196:AE197"/>
    <mergeCell ref="AF196:AF197"/>
    <mergeCell ref="AG196:AG197"/>
    <mergeCell ref="AH196:AH197"/>
    <mergeCell ref="AI196:AI197"/>
    <mergeCell ref="AN202:AN203"/>
    <mergeCell ref="AO202:AO203"/>
    <mergeCell ref="AU202:AU203"/>
    <mergeCell ref="M203:M204"/>
    <mergeCell ref="O204:O205"/>
    <mergeCell ref="P204:P205"/>
    <mergeCell ref="Q204:Q205"/>
    <mergeCell ref="R204:R205"/>
    <mergeCell ref="S204:S205"/>
    <mergeCell ref="T204:T205"/>
    <mergeCell ref="U204:U205"/>
    <mergeCell ref="V204:V205"/>
    <mergeCell ref="N202:N205"/>
    <mergeCell ref="O202:Q203"/>
    <mergeCell ref="R202:R203"/>
    <mergeCell ref="S202:S203"/>
    <mergeCell ref="T202:T203"/>
    <mergeCell ref="U202:U203"/>
    <mergeCell ref="V202:V203"/>
    <mergeCell ref="W202:W203"/>
    <mergeCell ref="X202:X203"/>
    <mergeCell ref="Y202:Y203"/>
    <mergeCell ref="X204:X205"/>
    <mergeCell ref="Y204:Y205"/>
    <mergeCell ref="Z204:Z205"/>
    <mergeCell ref="Z202:Z203"/>
    <mergeCell ref="AA202:AA203"/>
    <mergeCell ref="AB202:AB203"/>
    <mergeCell ref="AC202:AC203"/>
    <mergeCell ref="AK202:AK203"/>
    <mergeCell ref="AK204:AK205"/>
    <mergeCell ref="AQ202:AQ203"/>
    <mergeCell ref="AP202:AP203"/>
    <mergeCell ref="H206:H209"/>
    <mergeCell ref="I206:I209"/>
    <mergeCell ref="J206:J209"/>
    <mergeCell ref="K206:K209"/>
    <mergeCell ref="L206:L209"/>
    <mergeCell ref="N206:N209"/>
    <mergeCell ref="O206:Q207"/>
    <mergeCell ref="R206:R207"/>
    <mergeCell ref="S206:S207"/>
    <mergeCell ref="T206:T207"/>
    <mergeCell ref="U206:U207"/>
    <mergeCell ref="V206:V207"/>
    <mergeCell ref="W206:W207"/>
    <mergeCell ref="O208:O209"/>
    <mergeCell ref="P208:P209"/>
    <mergeCell ref="Q208:Q209"/>
    <mergeCell ref="R208:R209"/>
    <mergeCell ref="S208:S209"/>
    <mergeCell ref="A202:A205"/>
    <mergeCell ref="B202:F205"/>
    <mergeCell ref="G202:G205"/>
    <mergeCell ref="H202:H205"/>
    <mergeCell ref="I202:I205"/>
    <mergeCell ref="J202:J205"/>
    <mergeCell ref="K202:K205"/>
    <mergeCell ref="L202:L205"/>
    <mergeCell ref="AD202:AD203"/>
    <mergeCell ref="W204:W205"/>
    <mergeCell ref="K198:K201"/>
    <mergeCell ref="L198:L201"/>
    <mergeCell ref="N198:N201"/>
    <mergeCell ref="O198:Q199"/>
    <mergeCell ref="M207:M208"/>
    <mergeCell ref="W198:W199"/>
    <mergeCell ref="X198:X199"/>
    <mergeCell ref="Y198:Y199"/>
    <mergeCell ref="Z198:Z199"/>
    <mergeCell ref="AA198:AA199"/>
    <mergeCell ref="AB198:AB199"/>
    <mergeCell ref="AC198:AC199"/>
    <mergeCell ref="AD198:AD199"/>
    <mergeCell ref="M199:M200"/>
    <mergeCell ref="O200:O201"/>
    <mergeCell ref="P200:P201"/>
    <mergeCell ref="Q200:Q201"/>
    <mergeCell ref="A206:A209"/>
    <mergeCell ref="B206:F209"/>
    <mergeCell ref="G206:G209"/>
    <mergeCell ref="Y200:Y201"/>
    <mergeCell ref="Z200:Z201"/>
    <mergeCell ref="AA206:AA207"/>
    <mergeCell ref="AB206:AB207"/>
    <mergeCell ref="AC206:AC207"/>
    <mergeCell ref="AD206:AD207"/>
    <mergeCell ref="AE206:AE207"/>
    <mergeCell ref="AF206:AF207"/>
    <mergeCell ref="AG206:AG207"/>
    <mergeCell ref="AH206:AH207"/>
    <mergeCell ref="AA204:AA205"/>
    <mergeCell ref="AB204:AB205"/>
    <mergeCell ref="AC204:AC205"/>
    <mergeCell ref="AD204:AD205"/>
    <mergeCell ref="X206:X207"/>
    <mergeCell ref="Y206:Y207"/>
    <mergeCell ref="Z206:Z207"/>
    <mergeCell ref="AE200:AE201"/>
    <mergeCell ref="AF200:AF201"/>
    <mergeCell ref="AA200:AA201"/>
    <mergeCell ref="AB200:AB201"/>
    <mergeCell ref="AC200:AC201"/>
    <mergeCell ref="AD200:AD201"/>
    <mergeCell ref="AI206:AI207"/>
    <mergeCell ref="AJ206:AJ207"/>
    <mergeCell ref="AL206:AL207"/>
    <mergeCell ref="AN206:AN207"/>
    <mergeCell ref="AO206:AO207"/>
    <mergeCell ref="AP206:AP207"/>
    <mergeCell ref="AQ206:AQ207"/>
    <mergeCell ref="AR206:AR207"/>
    <mergeCell ref="AE202:AE203"/>
    <mergeCell ref="AF202:AF203"/>
    <mergeCell ref="AG202:AG203"/>
    <mergeCell ref="AH202:AH203"/>
    <mergeCell ref="AU206:AU207"/>
    <mergeCell ref="AF204:AF205"/>
    <mergeCell ref="AG204:AG205"/>
    <mergeCell ref="AH204:AH205"/>
    <mergeCell ref="AI204:AI205"/>
    <mergeCell ref="AJ204:AJ205"/>
    <mergeCell ref="AL204:AL205"/>
    <mergeCell ref="AN204:AN205"/>
    <mergeCell ref="AO204:AO205"/>
    <mergeCell ref="AP204:AP205"/>
    <mergeCell ref="AQ204:AQ205"/>
    <mergeCell ref="AR204:AR205"/>
    <mergeCell ref="AU204:AU205"/>
    <mergeCell ref="AE204:AE205"/>
    <mergeCell ref="AS203:AS204"/>
    <mergeCell ref="AS207:AS208"/>
    <mergeCell ref="AG208:AG209"/>
    <mergeCell ref="AM202:AM203"/>
    <mergeCell ref="AM204:AM205"/>
    <mergeCell ref="AH208:AH209"/>
    <mergeCell ref="AI208:AI209"/>
    <mergeCell ref="AJ208:AJ209"/>
    <mergeCell ref="AL208:AL209"/>
    <mergeCell ref="AN208:AN209"/>
    <mergeCell ref="AO208:AO209"/>
    <mergeCell ref="AP208:AP209"/>
    <mergeCell ref="AQ208:AQ209"/>
    <mergeCell ref="AR208:AR209"/>
    <mergeCell ref="T210:T211"/>
    <mergeCell ref="U210:U211"/>
    <mergeCell ref="V210:V211"/>
    <mergeCell ref="W210:W211"/>
    <mergeCell ref="X210:X211"/>
    <mergeCell ref="Y210:Y211"/>
    <mergeCell ref="Z210:Z211"/>
    <mergeCell ref="AA210:AA211"/>
    <mergeCell ref="AB210:AB211"/>
    <mergeCell ref="AC210:AC211"/>
    <mergeCell ref="AD210:AD211"/>
    <mergeCell ref="AE210:AE211"/>
    <mergeCell ref="AF210:AF211"/>
    <mergeCell ref="AG210:AG211"/>
    <mergeCell ref="T208:T209"/>
    <mergeCell ref="U208:U209"/>
    <mergeCell ref="V208:V209"/>
    <mergeCell ref="W208:W209"/>
    <mergeCell ref="X208:X209"/>
    <mergeCell ref="Y208:Y209"/>
    <mergeCell ref="Z208:Z209"/>
    <mergeCell ref="AA208:AA209"/>
    <mergeCell ref="AB208:AB209"/>
    <mergeCell ref="AC208:AC209"/>
    <mergeCell ref="AD208:AD209"/>
    <mergeCell ref="AE208:AE209"/>
    <mergeCell ref="AF208:AF209"/>
    <mergeCell ref="AI212:AI213"/>
    <mergeCell ref="AJ212:AJ213"/>
    <mergeCell ref="AL212:AL213"/>
    <mergeCell ref="AN212:AN213"/>
    <mergeCell ref="AO212:AO213"/>
    <mergeCell ref="AP212:AP213"/>
    <mergeCell ref="AQ212:AQ213"/>
    <mergeCell ref="AR212:AR213"/>
    <mergeCell ref="A214:A217"/>
    <mergeCell ref="B214:F217"/>
    <mergeCell ref="G214:G217"/>
    <mergeCell ref="H214:H217"/>
    <mergeCell ref="I214:I217"/>
    <mergeCell ref="J214:J217"/>
    <mergeCell ref="K214:K217"/>
    <mergeCell ref="L214:L217"/>
    <mergeCell ref="N214:N217"/>
    <mergeCell ref="O214:Q215"/>
    <mergeCell ref="R214:R215"/>
    <mergeCell ref="S214:S215"/>
    <mergeCell ref="T214:T215"/>
    <mergeCell ref="U214:U215"/>
    <mergeCell ref="V214:V215"/>
    <mergeCell ref="W214:W215"/>
    <mergeCell ref="X214:X215"/>
    <mergeCell ref="Y214:Y215"/>
    <mergeCell ref="Z214:Z215"/>
    <mergeCell ref="AA214:AA215"/>
    <mergeCell ref="AH210:AH211"/>
    <mergeCell ref="AI210:AI211"/>
    <mergeCell ref="AJ210:AJ211"/>
    <mergeCell ref="AL210:AL211"/>
    <mergeCell ref="AN210:AN211"/>
    <mergeCell ref="AO210:AO211"/>
    <mergeCell ref="AP210:AP211"/>
    <mergeCell ref="AQ210:AQ211"/>
    <mergeCell ref="AR210:AR211"/>
    <mergeCell ref="M211:M212"/>
    <mergeCell ref="O212:O213"/>
    <mergeCell ref="P212:P213"/>
    <mergeCell ref="Q212:Q213"/>
    <mergeCell ref="R212:R213"/>
    <mergeCell ref="S212:S213"/>
    <mergeCell ref="T212:T213"/>
    <mergeCell ref="U212:U213"/>
    <mergeCell ref="V212:V213"/>
    <mergeCell ref="W212:W213"/>
    <mergeCell ref="X212:X213"/>
    <mergeCell ref="Y212:Y213"/>
    <mergeCell ref="Z212:Z213"/>
    <mergeCell ref="AA212:AA213"/>
    <mergeCell ref="AB212:AB213"/>
    <mergeCell ref="AC212:AC213"/>
    <mergeCell ref="AD212:AD213"/>
    <mergeCell ref="AE212:AE213"/>
    <mergeCell ref="AF212:AF213"/>
    <mergeCell ref="AG212:AG213"/>
    <mergeCell ref="AH212:AH213"/>
    <mergeCell ref="O210:Q211"/>
    <mergeCell ref="R210:R211"/>
    <mergeCell ref="S210:S211"/>
    <mergeCell ref="AE216:AE217"/>
    <mergeCell ref="AF216:AF217"/>
    <mergeCell ref="AG216:AG217"/>
    <mergeCell ref="AH216:AH217"/>
    <mergeCell ref="AI216:AI217"/>
    <mergeCell ref="AJ216:AJ217"/>
    <mergeCell ref="AL216:AL217"/>
    <mergeCell ref="AN216:AN217"/>
    <mergeCell ref="AO216:AO217"/>
    <mergeCell ref="AP216:AP217"/>
    <mergeCell ref="AQ216:AQ217"/>
    <mergeCell ref="AR216:AR217"/>
    <mergeCell ref="A218:A221"/>
    <mergeCell ref="B218:F221"/>
    <mergeCell ref="G218:G221"/>
    <mergeCell ref="H218:H221"/>
    <mergeCell ref="I218:I221"/>
    <mergeCell ref="J218:J221"/>
    <mergeCell ref="K218:K221"/>
    <mergeCell ref="L218:L221"/>
    <mergeCell ref="N218:N221"/>
    <mergeCell ref="O218:Q219"/>
    <mergeCell ref="R218:R219"/>
    <mergeCell ref="S218:S219"/>
    <mergeCell ref="T218:T219"/>
    <mergeCell ref="U218:U219"/>
    <mergeCell ref="V218:V219"/>
    <mergeCell ref="W218:W219"/>
    <mergeCell ref="X218:X219"/>
    <mergeCell ref="Y218:Y219"/>
    <mergeCell ref="Q220:Q221"/>
    <mergeCell ref="AN220:AN221"/>
    <mergeCell ref="AQ214:AQ215"/>
    <mergeCell ref="AR214:AR215"/>
    <mergeCell ref="M215:M216"/>
    <mergeCell ref="O216:O217"/>
    <mergeCell ref="P216:P217"/>
    <mergeCell ref="Q216:Q217"/>
    <mergeCell ref="R216:R217"/>
    <mergeCell ref="S216:S217"/>
    <mergeCell ref="T216:T217"/>
    <mergeCell ref="U216:U217"/>
    <mergeCell ref="V216:V217"/>
    <mergeCell ref="W216:W217"/>
    <mergeCell ref="X216:X217"/>
    <mergeCell ref="Y216:Y217"/>
    <mergeCell ref="Z216:Z217"/>
    <mergeCell ref="AA216:AA217"/>
    <mergeCell ref="AB216:AB217"/>
    <mergeCell ref="AC216:AC217"/>
    <mergeCell ref="AD216:AD217"/>
    <mergeCell ref="AB214:AB215"/>
    <mergeCell ref="AC214:AC215"/>
    <mergeCell ref="AD214:AD215"/>
    <mergeCell ref="AE214:AE215"/>
    <mergeCell ref="AF214:AF215"/>
    <mergeCell ref="AG214:AG215"/>
    <mergeCell ref="AH214:AH215"/>
    <mergeCell ref="AI214:AI215"/>
    <mergeCell ref="AJ214:AJ215"/>
    <mergeCell ref="AL214:AL215"/>
    <mergeCell ref="AN214:AN215"/>
    <mergeCell ref="AO214:AO215"/>
    <mergeCell ref="AP214:AP215"/>
    <mergeCell ref="AI226:AI227"/>
    <mergeCell ref="AJ226:AJ227"/>
    <mergeCell ref="S220:S221"/>
    <mergeCell ref="T220:T221"/>
    <mergeCell ref="AM222:AM223"/>
    <mergeCell ref="U220:U221"/>
    <mergeCell ref="V220:V221"/>
    <mergeCell ref="W220:W221"/>
    <mergeCell ref="X220:X221"/>
    <mergeCell ref="Y220:Y221"/>
    <mergeCell ref="Z220:Z221"/>
    <mergeCell ref="AA220:AA221"/>
    <mergeCell ref="AB220:AB221"/>
    <mergeCell ref="AC220:AC221"/>
    <mergeCell ref="AD220:AD221"/>
    <mergeCell ref="AE220:AE221"/>
    <mergeCell ref="AF220:AF221"/>
    <mergeCell ref="AG220:AG221"/>
    <mergeCell ref="AH220:AH221"/>
    <mergeCell ref="AI220:AI221"/>
    <mergeCell ref="AJ220:AJ221"/>
    <mergeCell ref="AL220:AL221"/>
    <mergeCell ref="S222:S223"/>
    <mergeCell ref="T222:T223"/>
    <mergeCell ref="U222:U223"/>
    <mergeCell ref="V222:V223"/>
    <mergeCell ref="W222:W223"/>
    <mergeCell ref="X222:X223"/>
    <mergeCell ref="Y222:Y223"/>
    <mergeCell ref="Z222:Z223"/>
    <mergeCell ref="AA222:AA223"/>
    <mergeCell ref="AB222:AB223"/>
    <mergeCell ref="AC222:AC223"/>
    <mergeCell ref="AD222:AD223"/>
    <mergeCell ref="AQ220:AQ221"/>
    <mergeCell ref="AR220:AR221"/>
    <mergeCell ref="Z218:Z219"/>
    <mergeCell ref="AA218:AA219"/>
    <mergeCell ref="AB218:AB219"/>
    <mergeCell ref="AC218:AC219"/>
    <mergeCell ref="AD218:AD219"/>
    <mergeCell ref="AE218:AE219"/>
    <mergeCell ref="AF218:AF219"/>
    <mergeCell ref="AG218:AG219"/>
    <mergeCell ref="AH218:AH219"/>
    <mergeCell ref="AI218:AI219"/>
    <mergeCell ref="AJ218:AJ219"/>
    <mergeCell ref="AL218:AL219"/>
    <mergeCell ref="AN218:AN219"/>
    <mergeCell ref="AO218:AO219"/>
    <mergeCell ref="AP218:AP219"/>
    <mergeCell ref="AQ218:AQ219"/>
    <mergeCell ref="AR218:AR219"/>
    <mergeCell ref="AM218:AM219"/>
    <mergeCell ref="AM220:AM221"/>
    <mergeCell ref="AE222:AE223"/>
    <mergeCell ref="AF222:AF223"/>
    <mergeCell ref="AG222:AG223"/>
    <mergeCell ref="AH222:AH223"/>
    <mergeCell ref="AO220:AO221"/>
    <mergeCell ref="AP220:AP221"/>
    <mergeCell ref="AN226:AN227"/>
    <mergeCell ref="AO226:AO227"/>
    <mergeCell ref="AP226:AP227"/>
    <mergeCell ref="AQ226:AQ227"/>
    <mergeCell ref="AR226:AR227"/>
    <mergeCell ref="AU226:AU227"/>
    <mergeCell ref="M227:M228"/>
    <mergeCell ref="O228:O229"/>
    <mergeCell ref="P228:P229"/>
    <mergeCell ref="Q228:Q229"/>
    <mergeCell ref="R228:R229"/>
    <mergeCell ref="S228:S229"/>
    <mergeCell ref="T228:T229"/>
    <mergeCell ref="U228:U229"/>
    <mergeCell ref="V228:V229"/>
    <mergeCell ref="W228:W229"/>
    <mergeCell ref="X228:X229"/>
    <mergeCell ref="Y228:Y229"/>
    <mergeCell ref="Z228:Z229"/>
    <mergeCell ref="AA228:AA229"/>
    <mergeCell ref="AB228:AB229"/>
    <mergeCell ref="AC228:AC229"/>
    <mergeCell ref="AD228:AD229"/>
    <mergeCell ref="AE228:AE229"/>
    <mergeCell ref="U226:U227"/>
    <mergeCell ref="V226:V227"/>
    <mergeCell ref="W226:W227"/>
    <mergeCell ref="X226:X227"/>
    <mergeCell ref="Y226:Y227"/>
    <mergeCell ref="Z226:Z227"/>
    <mergeCell ref="AA226:AA227"/>
    <mergeCell ref="AB226:AB227"/>
    <mergeCell ref="AR224:AR225"/>
    <mergeCell ref="N226:N229"/>
    <mergeCell ref="O226:Q227"/>
    <mergeCell ref="R226:R227"/>
    <mergeCell ref="S226:S227"/>
    <mergeCell ref="T226:T227"/>
    <mergeCell ref="AC226:AC227"/>
    <mergeCell ref="AD226:AD227"/>
    <mergeCell ref="AM224:AM225"/>
    <mergeCell ref="AM226:AM227"/>
    <mergeCell ref="S224:S225"/>
    <mergeCell ref="T224:T225"/>
    <mergeCell ref="U224:U225"/>
    <mergeCell ref="V224:V225"/>
    <mergeCell ref="W224:W225"/>
    <mergeCell ref="X224:X225"/>
    <mergeCell ref="Y224:Y225"/>
    <mergeCell ref="Z224:Z225"/>
    <mergeCell ref="AL226:AL227"/>
    <mergeCell ref="AF224:AF225"/>
    <mergeCell ref="AG224:AG225"/>
    <mergeCell ref="AH224:AH225"/>
    <mergeCell ref="AI224:AI225"/>
    <mergeCell ref="AA224:AA225"/>
    <mergeCell ref="AB224:AB225"/>
    <mergeCell ref="AC224:AC225"/>
    <mergeCell ref="AD224:AD225"/>
    <mergeCell ref="AE224:AE225"/>
    <mergeCell ref="AE226:AE227"/>
    <mergeCell ref="AF226:AF227"/>
    <mergeCell ref="AG226:AG227"/>
    <mergeCell ref="AH226:AH227"/>
    <mergeCell ref="A226:A229"/>
    <mergeCell ref="B226:F229"/>
    <mergeCell ref="G226:G229"/>
    <mergeCell ref="H226:H229"/>
    <mergeCell ref="I226:I229"/>
    <mergeCell ref="J226:J229"/>
    <mergeCell ref="K226:K229"/>
    <mergeCell ref="L226:L229"/>
    <mergeCell ref="M231:M232"/>
    <mergeCell ref="O232:O233"/>
    <mergeCell ref="P232:P233"/>
    <mergeCell ref="AS223:AS224"/>
    <mergeCell ref="AS227:AS228"/>
    <mergeCell ref="AI222:AI223"/>
    <mergeCell ref="AJ222:AJ223"/>
    <mergeCell ref="AL222:AL223"/>
    <mergeCell ref="AN222:AN223"/>
    <mergeCell ref="AO222:AO223"/>
    <mergeCell ref="AP222:AP223"/>
    <mergeCell ref="AQ222:AQ223"/>
    <mergeCell ref="AR222:AR223"/>
    <mergeCell ref="M223:M224"/>
    <mergeCell ref="O224:O225"/>
    <mergeCell ref="P224:P225"/>
    <mergeCell ref="Q224:Q225"/>
    <mergeCell ref="R224:R225"/>
    <mergeCell ref="AJ224:AJ225"/>
    <mergeCell ref="AL224:AL225"/>
    <mergeCell ref="AN224:AN225"/>
    <mergeCell ref="AO224:AO225"/>
    <mergeCell ref="AP224:AP225"/>
    <mergeCell ref="AQ224:AQ225"/>
    <mergeCell ref="AB230:AB231"/>
    <mergeCell ref="AC230:AC231"/>
    <mergeCell ref="AD230:AD231"/>
    <mergeCell ref="AE230:AE231"/>
    <mergeCell ref="AF230:AF231"/>
    <mergeCell ref="AG230:AG231"/>
    <mergeCell ref="AH230:AH231"/>
    <mergeCell ref="AI230:AI231"/>
    <mergeCell ref="AJ230:AJ231"/>
    <mergeCell ref="AO234:AO235"/>
    <mergeCell ref="AP234:AP235"/>
    <mergeCell ref="AQ234:AQ235"/>
    <mergeCell ref="AQ230:AQ231"/>
    <mergeCell ref="A230:A233"/>
    <mergeCell ref="B230:F233"/>
    <mergeCell ref="G230:G233"/>
    <mergeCell ref="H230:H233"/>
    <mergeCell ref="I230:I233"/>
    <mergeCell ref="J230:J233"/>
    <mergeCell ref="K230:K233"/>
    <mergeCell ref="L230:L233"/>
    <mergeCell ref="N230:N233"/>
    <mergeCell ref="O230:Q231"/>
    <mergeCell ref="R230:R231"/>
    <mergeCell ref="S230:S231"/>
    <mergeCell ref="T230:T231"/>
    <mergeCell ref="U230:U231"/>
    <mergeCell ref="V230:V231"/>
    <mergeCell ref="W230:W231"/>
    <mergeCell ref="AR230:AR231"/>
    <mergeCell ref="X230:X231"/>
    <mergeCell ref="Y230:Y231"/>
    <mergeCell ref="Z230:Z231"/>
    <mergeCell ref="AU230:AU231"/>
    <mergeCell ref="AF228:AF229"/>
    <mergeCell ref="AG228:AG229"/>
    <mergeCell ref="AH228:AH229"/>
    <mergeCell ref="AI228:AI229"/>
    <mergeCell ref="AJ228:AJ229"/>
    <mergeCell ref="AL228:AL229"/>
    <mergeCell ref="AN228:AN229"/>
    <mergeCell ref="AO228:AO229"/>
    <mergeCell ref="AP228:AP229"/>
    <mergeCell ref="AQ228:AQ229"/>
    <mergeCell ref="AR228:AR229"/>
    <mergeCell ref="AU228:AU229"/>
    <mergeCell ref="AM228:AM229"/>
    <mergeCell ref="AM230:AM231"/>
    <mergeCell ref="AS231:AS232"/>
    <mergeCell ref="AG232:AG233"/>
    <mergeCell ref="AL232:AL233"/>
    <mergeCell ref="AN232:AN233"/>
    <mergeCell ref="AO232:AO233"/>
    <mergeCell ref="AP232:AP233"/>
    <mergeCell ref="AQ232:AQ233"/>
    <mergeCell ref="AR232:AR233"/>
    <mergeCell ref="AK230:AK231"/>
    <mergeCell ref="AH232:AH233"/>
    <mergeCell ref="AI232:AI233"/>
    <mergeCell ref="AJ232:AJ233"/>
    <mergeCell ref="AA230:AA231"/>
    <mergeCell ref="AR234:AR235"/>
    <mergeCell ref="AL230:AL231"/>
    <mergeCell ref="AN230:AN231"/>
    <mergeCell ref="AO230:AO231"/>
    <mergeCell ref="AP230:AP231"/>
    <mergeCell ref="Q232:Q233"/>
    <mergeCell ref="R232:R233"/>
    <mergeCell ref="S232:S233"/>
    <mergeCell ref="T232:T233"/>
    <mergeCell ref="U232:U233"/>
    <mergeCell ref="V232:V233"/>
    <mergeCell ref="W232:W233"/>
    <mergeCell ref="X232:X233"/>
    <mergeCell ref="Y232:Y233"/>
    <mergeCell ref="Z232:Z233"/>
    <mergeCell ref="AA232:AA233"/>
    <mergeCell ref="AB232:AB233"/>
    <mergeCell ref="AC232:AC233"/>
    <mergeCell ref="AD232:AD233"/>
    <mergeCell ref="AE232:AE233"/>
    <mergeCell ref="AF232:AF233"/>
    <mergeCell ref="W234:W235"/>
    <mergeCell ref="X234:X235"/>
    <mergeCell ref="Y234:Y235"/>
    <mergeCell ref="Z234:Z235"/>
    <mergeCell ref="AA234:AA235"/>
    <mergeCell ref="AB234:AB235"/>
    <mergeCell ref="AC234:AC235"/>
    <mergeCell ref="AD234:AD235"/>
    <mergeCell ref="AE234:AE235"/>
    <mergeCell ref="AF234:AF235"/>
    <mergeCell ref="AG234:AG235"/>
    <mergeCell ref="AI236:AI237"/>
    <mergeCell ref="AH234:AH235"/>
    <mergeCell ref="AI234:AI235"/>
    <mergeCell ref="AF236:AF237"/>
    <mergeCell ref="AG236:AG237"/>
    <mergeCell ref="AH236:AH237"/>
    <mergeCell ref="O234:Q235"/>
    <mergeCell ref="R234:R235"/>
    <mergeCell ref="S234:S235"/>
    <mergeCell ref="T234:T235"/>
    <mergeCell ref="U234:U235"/>
    <mergeCell ref="V234:V235"/>
    <mergeCell ref="AJ236:AJ237"/>
    <mergeCell ref="AL236:AL237"/>
    <mergeCell ref="AN236:AN237"/>
    <mergeCell ref="AO236:AO237"/>
    <mergeCell ref="AP236:AP237"/>
    <mergeCell ref="T236:T237"/>
    <mergeCell ref="U236:U237"/>
    <mergeCell ref="V236:V237"/>
    <mergeCell ref="W236:W237"/>
    <mergeCell ref="X236:X237"/>
    <mergeCell ref="Y236:Y237"/>
    <mergeCell ref="Z236:Z237"/>
    <mergeCell ref="AA236:AA237"/>
    <mergeCell ref="AB236:AB237"/>
    <mergeCell ref="AC236:AC237"/>
    <mergeCell ref="AD236:AD237"/>
    <mergeCell ref="AE236:AE237"/>
    <mergeCell ref="AJ234:AJ235"/>
    <mergeCell ref="AL234:AL235"/>
    <mergeCell ref="AN234:AN235"/>
    <mergeCell ref="AQ236:AQ237"/>
    <mergeCell ref="AR236:AR237"/>
    <mergeCell ref="A238:A241"/>
    <mergeCell ref="B238:F241"/>
    <mergeCell ref="G238:G241"/>
    <mergeCell ref="H238:H241"/>
    <mergeCell ref="I238:I241"/>
    <mergeCell ref="J238:J241"/>
    <mergeCell ref="K238:K241"/>
    <mergeCell ref="L238:L241"/>
    <mergeCell ref="N238:N241"/>
    <mergeCell ref="O238:Q239"/>
    <mergeCell ref="R238:R239"/>
    <mergeCell ref="S238:S239"/>
    <mergeCell ref="T238:T239"/>
    <mergeCell ref="U238:U239"/>
    <mergeCell ref="V238:V239"/>
    <mergeCell ref="W238:W239"/>
    <mergeCell ref="X238:X239"/>
    <mergeCell ref="Y238:Y239"/>
    <mergeCell ref="Z238:Z239"/>
    <mergeCell ref="AA238:AA239"/>
    <mergeCell ref="AB238:AB239"/>
    <mergeCell ref="AC238:AC239"/>
    <mergeCell ref="AD240:AD241"/>
    <mergeCell ref="M235:M236"/>
    <mergeCell ref="O236:O237"/>
    <mergeCell ref="P236:P237"/>
    <mergeCell ref="Q236:Q237"/>
    <mergeCell ref="R236:R237"/>
    <mergeCell ref="S236:S237"/>
    <mergeCell ref="AE240:AE241"/>
    <mergeCell ref="A242:A245"/>
    <mergeCell ref="B242:F245"/>
    <mergeCell ref="G242:G245"/>
    <mergeCell ref="H242:H245"/>
    <mergeCell ref="I242:I245"/>
    <mergeCell ref="J242:J245"/>
    <mergeCell ref="K242:K245"/>
    <mergeCell ref="L242:L245"/>
    <mergeCell ref="N242:N245"/>
    <mergeCell ref="O242:Q243"/>
    <mergeCell ref="R242:R243"/>
    <mergeCell ref="S242:S243"/>
    <mergeCell ref="T242:T243"/>
    <mergeCell ref="U242:U243"/>
    <mergeCell ref="V242:V243"/>
    <mergeCell ref="S244:S245"/>
    <mergeCell ref="T244:T245"/>
    <mergeCell ref="R244:R245"/>
    <mergeCell ref="O244:O245"/>
    <mergeCell ref="P244:P245"/>
    <mergeCell ref="Q244:Q245"/>
    <mergeCell ref="W242:W243"/>
    <mergeCell ref="X242:X243"/>
    <mergeCell ref="Y242:Y243"/>
    <mergeCell ref="AD238:AD239"/>
    <mergeCell ref="AE238:AE239"/>
    <mergeCell ref="AF238:AF239"/>
    <mergeCell ref="AG238:AG239"/>
    <mergeCell ref="AH238:AH239"/>
    <mergeCell ref="AI238:AI239"/>
    <mergeCell ref="AJ238:AJ239"/>
    <mergeCell ref="AL238:AL239"/>
    <mergeCell ref="AN238:AN239"/>
    <mergeCell ref="AO238:AO239"/>
    <mergeCell ref="AP238:AP239"/>
    <mergeCell ref="AQ238:AQ239"/>
    <mergeCell ref="AR238:AR239"/>
    <mergeCell ref="M239:M240"/>
    <mergeCell ref="O240:O241"/>
    <mergeCell ref="P240:P241"/>
    <mergeCell ref="Q240:Q241"/>
    <mergeCell ref="R240:R241"/>
    <mergeCell ref="S240:S241"/>
    <mergeCell ref="T240:T241"/>
    <mergeCell ref="U240:U241"/>
    <mergeCell ref="V240:V241"/>
    <mergeCell ref="W240:W241"/>
    <mergeCell ref="X240:X241"/>
    <mergeCell ref="Y240:Y241"/>
    <mergeCell ref="Z240:Z241"/>
    <mergeCell ref="AA240:AA241"/>
    <mergeCell ref="AB240:AB241"/>
    <mergeCell ref="AC240:AC241"/>
    <mergeCell ref="AI244:AI245"/>
    <mergeCell ref="AJ244:AJ245"/>
    <mergeCell ref="AL244:AL245"/>
    <mergeCell ref="AN244:AN245"/>
    <mergeCell ref="AO244:AO245"/>
    <mergeCell ref="AP244:AP245"/>
    <mergeCell ref="AQ244:AQ245"/>
    <mergeCell ref="AR244:AR245"/>
    <mergeCell ref="Z242:Z243"/>
    <mergeCell ref="AA242:AA243"/>
    <mergeCell ref="AB242:AB243"/>
    <mergeCell ref="AC242:AC243"/>
    <mergeCell ref="AD242:AD243"/>
    <mergeCell ref="AE242:AE243"/>
    <mergeCell ref="AF242:AF243"/>
    <mergeCell ref="AG242:AG243"/>
    <mergeCell ref="AH242:AH243"/>
    <mergeCell ref="AI242:AI243"/>
    <mergeCell ref="AJ242:AJ243"/>
    <mergeCell ref="AL242:AL243"/>
    <mergeCell ref="AN242:AN243"/>
    <mergeCell ref="AO242:AO243"/>
    <mergeCell ref="AP242:AP243"/>
    <mergeCell ref="AQ242:AQ243"/>
    <mergeCell ref="AR242:AR243"/>
    <mergeCell ref="AA244:AA245"/>
    <mergeCell ref="AB244:AB245"/>
    <mergeCell ref="AC244:AC245"/>
    <mergeCell ref="AD244:AD245"/>
    <mergeCell ref="AE244:AE245"/>
    <mergeCell ref="AF244:AF245"/>
    <mergeCell ref="AG244:AG245"/>
    <mergeCell ref="AF240:AF241"/>
    <mergeCell ref="AG240:AG241"/>
    <mergeCell ref="AH240:AH241"/>
    <mergeCell ref="AI240:AI241"/>
    <mergeCell ref="AJ240:AJ241"/>
    <mergeCell ref="AL240:AL241"/>
    <mergeCell ref="AN240:AN241"/>
    <mergeCell ref="AO240:AO241"/>
    <mergeCell ref="AP240:AP241"/>
    <mergeCell ref="AQ240:AQ241"/>
    <mergeCell ref="AR240:AR241"/>
    <mergeCell ref="U246:U247"/>
    <mergeCell ref="V246:V247"/>
    <mergeCell ref="W246:W247"/>
    <mergeCell ref="X246:X247"/>
    <mergeCell ref="Y246:Y247"/>
    <mergeCell ref="Z246:Z247"/>
    <mergeCell ref="AA246:AA247"/>
    <mergeCell ref="AB246:AB247"/>
    <mergeCell ref="AC246:AC247"/>
    <mergeCell ref="AD246:AD247"/>
    <mergeCell ref="AE246:AE247"/>
    <mergeCell ref="AF246:AF247"/>
    <mergeCell ref="AG246:AG247"/>
    <mergeCell ref="AH246:AH247"/>
    <mergeCell ref="U244:U245"/>
    <mergeCell ref="V244:V245"/>
    <mergeCell ref="W244:W245"/>
    <mergeCell ref="X244:X245"/>
    <mergeCell ref="Y244:Y245"/>
    <mergeCell ref="Z244:Z245"/>
    <mergeCell ref="AH244:AH245"/>
    <mergeCell ref="AR248:AR249"/>
    <mergeCell ref="A250:A253"/>
    <mergeCell ref="B250:F253"/>
    <mergeCell ref="G250:G253"/>
    <mergeCell ref="H250:H253"/>
    <mergeCell ref="I250:I253"/>
    <mergeCell ref="J250:J253"/>
    <mergeCell ref="K250:K253"/>
    <mergeCell ref="L250:L253"/>
    <mergeCell ref="N250:N253"/>
    <mergeCell ref="O250:Q251"/>
    <mergeCell ref="R250:R251"/>
    <mergeCell ref="S250:S251"/>
    <mergeCell ref="T250:T251"/>
    <mergeCell ref="U250:U251"/>
    <mergeCell ref="V250:V251"/>
    <mergeCell ref="W250:W251"/>
    <mergeCell ref="X250:X251"/>
    <mergeCell ref="Y250:Y251"/>
    <mergeCell ref="Z250:Z251"/>
    <mergeCell ref="AA250:AA251"/>
    <mergeCell ref="AB250:AB251"/>
    <mergeCell ref="AC250:AC251"/>
    <mergeCell ref="AD250:AD251"/>
    <mergeCell ref="A246:A249"/>
    <mergeCell ref="AK248:AK249"/>
    <mergeCell ref="AL246:AL247"/>
    <mergeCell ref="AN246:AN247"/>
    <mergeCell ref="AO246:AO247"/>
    <mergeCell ref="AP246:AP247"/>
    <mergeCell ref="AQ246:AQ247"/>
    <mergeCell ref="AR246:AR247"/>
    <mergeCell ref="M247:M248"/>
    <mergeCell ref="O248:O249"/>
    <mergeCell ref="P248:P249"/>
    <mergeCell ref="Q248:Q249"/>
    <mergeCell ref="R248:R249"/>
    <mergeCell ref="S248:S249"/>
    <mergeCell ref="T248:T249"/>
    <mergeCell ref="U248:U249"/>
    <mergeCell ref="V248:V249"/>
    <mergeCell ref="W248:W249"/>
    <mergeCell ref="X248:X249"/>
    <mergeCell ref="Y248:Y249"/>
    <mergeCell ref="Z248:Z249"/>
    <mergeCell ref="AA248:AA249"/>
    <mergeCell ref="AB248:AB249"/>
    <mergeCell ref="AC248:AC249"/>
    <mergeCell ref="AD248:AD249"/>
    <mergeCell ref="AF248:AF249"/>
    <mergeCell ref="AG248:AG249"/>
    <mergeCell ref="AH248:AH249"/>
    <mergeCell ref="AI248:AI249"/>
    <mergeCell ref="R246:R247"/>
    <mergeCell ref="S246:S247"/>
    <mergeCell ref="N246:N249"/>
    <mergeCell ref="AI246:AI247"/>
    <mergeCell ref="AL248:AL249"/>
    <mergeCell ref="AN248:AN249"/>
    <mergeCell ref="AO248:AO249"/>
    <mergeCell ref="AP248:AP249"/>
    <mergeCell ref="AQ248:AQ249"/>
    <mergeCell ref="AE250:AE251"/>
    <mergeCell ref="AF250:AF251"/>
    <mergeCell ref="AG250:AG251"/>
    <mergeCell ref="AH250:AH251"/>
    <mergeCell ref="AI250:AI251"/>
    <mergeCell ref="AK250:AK251"/>
    <mergeCell ref="B246:F249"/>
    <mergeCell ref="G246:G249"/>
    <mergeCell ref="H246:H249"/>
    <mergeCell ref="I246:I249"/>
    <mergeCell ref="J246:J249"/>
    <mergeCell ref="AJ246:AJ247"/>
    <mergeCell ref="V252:V253"/>
    <mergeCell ref="W252:W253"/>
    <mergeCell ref="X252:X253"/>
    <mergeCell ref="Y252:Y253"/>
    <mergeCell ref="Z252:Z253"/>
    <mergeCell ref="AA252:AA253"/>
    <mergeCell ref="AB252:AB253"/>
    <mergeCell ref="AJ248:AJ249"/>
    <mergeCell ref="A254:A257"/>
    <mergeCell ref="B254:F257"/>
    <mergeCell ref="G254:G257"/>
    <mergeCell ref="H254:H257"/>
    <mergeCell ref="I254:I257"/>
    <mergeCell ref="J254:J257"/>
    <mergeCell ref="K254:K257"/>
    <mergeCell ref="L254:L257"/>
    <mergeCell ref="N254:N257"/>
    <mergeCell ref="O254:Q255"/>
    <mergeCell ref="R254:R255"/>
    <mergeCell ref="S254:S255"/>
    <mergeCell ref="T254:T255"/>
    <mergeCell ref="U254:U255"/>
    <mergeCell ref="V254:V255"/>
    <mergeCell ref="AJ256:AJ257"/>
    <mergeCell ref="V256:V257"/>
    <mergeCell ref="AE248:AE249"/>
    <mergeCell ref="AL256:AL257"/>
    <mergeCell ref="AC254:AC255"/>
    <mergeCell ref="AD254:AD255"/>
    <mergeCell ref="AE254:AE255"/>
    <mergeCell ref="AF254:AF255"/>
    <mergeCell ref="AG254:AG255"/>
    <mergeCell ref="AH254:AH255"/>
    <mergeCell ref="AI254:AI255"/>
    <mergeCell ref="AJ254:AJ255"/>
    <mergeCell ref="AL254:AL255"/>
    <mergeCell ref="W254:W255"/>
    <mergeCell ref="X254:X255"/>
    <mergeCell ref="Y254:Y255"/>
    <mergeCell ref="Z254:Z255"/>
    <mergeCell ref="AN256:AN257"/>
    <mergeCell ref="AO256:AO257"/>
    <mergeCell ref="AP256:AP257"/>
    <mergeCell ref="W256:W257"/>
    <mergeCell ref="X256:X257"/>
    <mergeCell ref="Y256:Y257"/>
    <mergeCell ref="Z256:Z257"/>
    <mergeCell ref="AA256:AA257"/>
    <mergeCell ref="AB256:AB257"/>
    <mergeCell ref="AC256:AC257"/>
    <mergeCell ref="AD256:AD257"/>
    <mergeCell ref="AE256:AE257"/>
    <mergeCell ref="AF256:AF257"/>
    <mergeCell ref="AG256:AG257"/>
    <mergeCell ref="AQ256:AQ257"/>
    <mergeCell ref="AR256:AR257"/>
    <mergeCell ref="O246:Q247"/>
    <mergeCell ref="M255:M256"/>
    <mergeCell ref="AH256:AH257"/>
    <mergeCell ref="AI256:AI257"/>
    <mergeCell ref="O256:O257"/>
    <mergeCell ref="P256:P257"/>
    <mergeCell ref="Q256:Q257"/>
    <mergeCell ref="R256:R257"/>
    <mergeCell ref="S256:S257"/>
    <mergeCell ref="T246:T247"/>
    <mergeCell ref="AJ250:AJ251"/>
    <mergeCell ref="AL250:AL251"/>
    <mergeCell ref="AN250:AN251"/>
    <mergeCell ref="AO250:AO251"/>
    <mergeCell ref="AP250:AP251"/>
    <mergeCell ref="AQ250:AQ251"/>
    <mergeCell ref="AR250:AR251"/>
    <mergeCell ref="M251:M252"/>
    <mergeCell ref="O252:O253"/>
    <mergeCell ref="P252:P253"/>
    <mergeCell ref="Q252:Q253"/>
    <mergeCell ref="R252:R253"/>
    <mergeCell ref="S252:S253"/>
    <mergeCell ref="T252:T253"/>
    <mergeCell ref="U252:U253"/>
    <mergeCell ref="AA254:AA255"/>
    <mergeCell ref="AB254:AB255"/>
    <mergeCell ref="AN254:AN255"/>
    <mergeCell ref="AO254:AO255"/>
    <mergeCell ref="AP254:AP255"/>
    <mergeCell ref="AQ254:AQ255"/>
    <mergeCell ref="AR254:AR255"/>
    <mergeCell ref="AO252:AO253"/>
    <mergeCell ref="AP252:AP253"/>
    <mergeCell ref="AQ252:AQ253"/>
    <mergeCell ref="AR252:AR253"/>
    <mergeCell ref="AC252:AC253"/>
    <mergeCell ref="AD252:AD253"/>
    <mergeCell ref="AE252:AE253"/>
    <mergeCell ref="AF252:AF253"/>
    <mergeCell ref="AG252:AG253"/>
    <mergeCell ref="AH252:AH253"/>
    <mergeCell ref="AI252:AI253"/>
    <mergeCell ref="AJ252:AJ253"/>
    <mergeCell ref="AL252:AL253"/>
    <mergeCell ref="AN252:AN253"/>
    <mergeCell ref="T258:T259"/>
    <mergeCell ref="U258:U259"/>
    <mergeCell ref="V258:V259"/>
    <mergeCell ref="W258:W259"/>
    <mergeCell ref="X258:X259"/>
    <mergeCell ref="Y258:Y259"/>
    <mergeCell ref="Z258:Z259"/>
    <mergeCell ref="AA258:AA259"/>
    <mergeCell ref="AB258:AB259"/>
    <mergeCell ref="AC258:AC259"/>
    <mergeCell ref="AD258:AD259"/>
    <mergeCell ref="AE258:AE259"/>
    <mergeCell ref="AF258:AF259"/>
    <mergeCell ref="AG258:AG259"/>
    <mergeCell ref="T256:T257"/>
    <mergeCell ref="U256:U257"/>
    <mergeCell ref="AI260:AI261"/>
    <mergeCell ref="AJ260:AJ261"/>
    <mergeCell ref="AL260:AL261"/>
    <mergeCell ref="AN260:AN261"/>
    <mergeCell ref="AO260:AO261"/>
    <mergeCell ref="AP260:AP261"/>
    <mergeCell ref="AQ260:AQ261"/>
    <mergeCell ref="AR260:AR261"/>
    <mergeCell ref="A262:A265"/>
    <mergeCell ref="B262:F265"/>
    <mergeCell ref="G262:G265"/>
    <mergeCell ref="H262:H265"/>
    <mergeCell ref="I262:I265"/>
    <mergeCell ref="J262:J265"/>
    <mergeCell ref="K262:K265"/>
    <mergeCell ref="L262:L265"/>
    <mergeCell ref="N262:N265"/>
    <mergeCell ref="O262:Q263"/>
    <mergeCell ref="R262:R263"/>
    <mergeCell ref="S262:S263"/>
    <mergeCell ref="T262:T263"/>
    <mergeCell ref="U262:U263"/>
    <mergeCell ref="V262:V263"/>
    <mergeCell ref="W262:W263"/>
    <mergeCell ref="X262:X263"/>
    <mergeCell ref="Y262:Y263"/>
    <mergeCell ref="Z262:Z263"/>
    <mergeCell ref="AA262:AA263"/>
    <mergeCell ref="AB262:AB263"/>
    <mergeCell ref="AC262:AC263"/>
    <mergeCell ref="AD262:AD263"/>
    <mergeCell ref="AF262:AF263"/>
    <mergeCell ref="AH258:AH259"/>
    <mergeCell ref="AI258:AI259"/>
    <mergeCell ref="AJ258:AJ259"/>
    <mergeCell ref="AL258:AL259"/>
    <mergeCell ref="AN258:AN259"/>
    <mergeCell ref="AO258:AO259"/>
    <mergeCell ref="AP258:AP259"/>
    <mergeCell ref="AQ258:AQ259"/>
    <mergeCell ref="AR258:AR259"/>
    <mergeCell ref="M259:M260"/>
    <mergeCell ref="O260:O261"/>
    <mergeCell ref="P260:P261"/>
    <mergeCell ref="Q260:Q261"/>
    <mergeCell ref="R260:R261"/>
    <mergeCell ref="S260:S261"/>
    <mergeCell ref="T260:T261"/>
    <mergeCell ref="U260:U261"/>
    <mergeCell ref="V260:V261"/>
    <mergeCell ref="W260:W261"/>
    <mergeCell ref="X260:X261"/>
    <mergeCell ref="Y260:Y261"/>
    <mergeCell ref="Z260:Z261"/>
    <mergeCell ref="AA260:AA261"/>
    <mergeCell ref="AB260:AB261"/>
    <mergeCell ref="AC260:AC261"/>
    <mergeCell ref="AD260:AD261"/>
    <mergeCell ref="AE260:AE261"/>
    <mergeCell ref="AF260:AF261"/>
    <mergeCell ref="AG260:AG261"/>
    <mergeCell ref="AH260:AH261"/>
    <mergeCell ref="O258:Q259"/>
    <mergeCell ref="R258:R259"/>
    <mergeCell ref="S258:S259"/>
    <mergeCell ref="AE264:AE265"/>
    <mergeCell ref="AF264:AF265"/>
    <mergeCell ref="AG264:AG265"/>
    <mergeCell ref="AH264:AH265"/>
    <mergeCell ref="AI264:AI265"/>
    <mergeCell ref="AJ264:AJ265"/>
    <mergeCell ref="AL264:AL265"/>
    <mergeCell ref="AN264:AN265"/>
    <mergeCell ref="AO264:AO265"/>
    <mergeCell ref="AP264:AP265"/>
    <mergeCell ref="AQ264:AQ265"/>
    <mergeCell ref="AR264:AR265"/>
    <mergeCell ref="A266:A269"/>
    <mergeCell ref="B266:F269"/>
    <mergeCell ref="G266:G269"/>
    <mergeCell ref="H266:H269"/>
    <mergeCell ref="I266:I269"/>
    <mergeCell ref="J266:J269"/>
    <mergeCell ref="K266:K269"/>
    <mergeCell ref="L266:L269"/>
    <mergeCell ref="N266:N269"/>
    <mergeCell ref="O266:Q267"/>
    <mergeCell ref="R266:R267"/>
    <mergeCell ref="S266:S267"/>
    <mergeCell ref="T266:T267"/>
    <mergeCell ref="U266:U267"/>
    <mergeCell ref="V266:V267"/>
    <mergeCell ref="W266:W267"/>
    <mergeCell ref="X266:X267"/>
    <mergeCell ref="Y266:Y267"/>
    <mergeCell ref="AE262:AE263"/>
    <mergeCell ref="AG262:AG263"/>
    <mergeCell ref="AH262:AH263"/>
    <mergeCell ref="AI262:AI263"/>
    <mergeCell ref="AJ262:AJ263"/>
    <mergeCell ref="AL262:AL263"/>
    <mergeCell ref="AN262:AN263"/>
    <mergeCell ref="AO262:AO263"/>
    <mergeCell ref="AP262:AP263"/>
    <mergeCell ref="AQ262:AQ263"/>
    <mergeCell ref="AR262:AR263"/>
    <mergeCell ref="M263:M264"/>
    <mergeCell ref="O264:O265"/>
    <mergeCell ref="P264:P265"/>
    <mergeCell ref="Q264:Q265"/>
    <mergeCell ref="R264:R265"/>
    <mergeCell ref="S264:S265"/>
    <mergeCell ref="T264:T265"/>
    <mergeCell ref="U264:U265"/>
    <mergeCell ref="V264:V265"/>
    <mergeCell ref="W264:W265"/>
    <mergeCell ref="X264:X265"/>
    <mergeCell ref="Y264:Y265"/>
    <mergeCell ref="Z264:Z265"/>
    <mergeCell ref="AA264:AA265"/>
    <mergeCell ref="AB264:AB265"/>
    <mergeCell ref="AC264:AC265"/>
    <mergeCell ref="AD264:AD265"/>
    <mergeCell ref="AM264:AM265"/>
    <mergeCell ref="R268:R269"/>
    <mergeCell ref="S268:S269"/>
    <mergeCell ref="T268:T269"/>
    <mergeCell ref="U268:U269"/>
    <mergeCell ref="V268:V269"/>
    <mergeCell ref="W268:W269"/>
    <mergeCell ref="X268:X269"/>
    <mergeCell ref="Y268:Y269"/>
    <mergeCell ref="Z268:Z269"/>
    <mergeCell ref="AA268:AA269"/>
    <mergeCell ref="AB268:AB269"/>
    <mergeCell ref="AC268:AC269"/>
    <mergeCell ref="AD268:AD269"/>
    <mergeCell ref="AE268:AE269"/>
    <mergeCell ref="AF268:AF269"/>
    <mergeCell ref="AG268:AG269"/>
    <mergeCell ref="AH268:AH269"/>
    <mergeCell ref="AI268:AI269"/>
    <mergeCell ref="AJ268:AJ269"/>
    <mergeCell ref="AL268:AL269"/>
    <mergeCell ref="AN268:AN269"/>
    <mergeCell ref="AO268:AO269"/>
    <mergeCell ref="AP268:AP269"/>
    <mergeCell ref="AQ268:AQ269"/>
    <mergeCell ref="AR268:AR269"/>
    <mergeCell ref="Z266:Z267"/>
    <mergeCell ref="AA266:AA267"/>
    <mergeCell ref="AB266:AB267"/>
    <mergeCell ref="AC266:AC267"/>
    <mergeCell ref="AD266:AD267"/>
    <mergeCell ref="AE266:AE267"/>
    <mergeCell ref="AF266:AF267"/>
    <mergeCell ref="AG266:AG267"/>
    <mergeCell ref="AH266:AH267"/>
    <mergeCell ref="AI266:AI267"/>
    <mergeCell ref="AJ266:AJ267"/>
    <mergeCell ref="AL266:AL267"/>
    <mergeCell ref="AN266:AN267"/>
    <mergeCell ref="AO266:AO267"/>
    <mergeCell ref="AP266:AP267"/>
    <mergeCell ref="AQ266:AQ267"/>
    <mergeCell ref="AR266:AR267"/>
    <mergeCell ref="AK268:AK269"/>
    <mergeCell ref="AM268:AM269"/>
    <mergeCell ref="AM266:AM267"/>
    <mergeCell ref="T272:T273"/>
    <mergeCell ref="U272:U273"/>
    <mergeCell ref="V272:V273"/>
    <mergeCell ref="W272:W273"/>
    <mergeCell ref="X272:X273"/>
    <mergeCell ref="Y272:Y273"/>
    <mergeCell ref="Z272:Z273"/>
    <mergeCell ref="AA272:AA273"/>
    <mergeCell ref="AB272:AB273"/>
    <mergeCell ref="AC272:AC273"/>
    <mergeCell ref="AD272:AD273"/>
    <mergeCell ref="R270:R271"/>
    <mergeCell ref="S270:S271"/>
    <mergeCell ref="T270:T271"/>
    <mergeCell ref="U270:U271"/>
    <mergeCell ref="V270:V271"/>
    <mergeCell ref="W270:W271"/>
    <mergeCell ref="X270:X271"/>
    <mergeCell ref="Y270:Y271"/>
    <mergeCell ref="Z270:Z271"/>
    <mergeCell ref="AA270:AA271"/>
    <mergeCell ref="AB270:AB271"/>
    <mergeCell ref="AC270:AC271"/>
    <mergeCell ref="AD270:AD271"/>
    <mergeCell ref="AE270:AE271"/>
    <mergeCell ref="AF270:AF271"/>
    <mergeCell ref="AG270:AG271"/>
    <mergeCell ref="AH270:AH271"/>
    <mergeCell ref="AK270:AK271"/>
    <mergeCell ref="AF274:AF275"/>
    <mergeCell ref="AG274:AG275"/>
    <mergeCell ref="AH274:AH275"/>
    <mergeCell ref="AI274:AI275"/>
    <mergeCell ref="AJ274:AJ275"/>
    <mergeCell ref="AL274:AL275"/>
    <mergeCell ref="AN274:AN275"/>
    <mergeCell ref="AO274:AO275"/>
    <mergeCell ref="AJ272:AJ273"/>
    <mergeCell ref="AL272:AL273"/>
    <mergeCell ref="AN272:AN273"/>
    <mergeCell ref="AO272:AO273"/>
    <mergeCell ref="AM270:AM271"/>
    <mergeCell ref="AK274:AK275"/>
    <mergeCell ref="AE272:AE273"/>
    <mergeCell ref="AF272:AF273"/>
    <mergeCell ref="AG272:AG273"/>
    <mergeCell ref="AH272:AH273"/>
    <mergeCell ref="AI272:AI273"/>
    <mergeCell ref="AI270:AI271"/>
    <mergeCell ref="AJ270:AJ271"/>
    <mergeCell ref="AL270:AL271"/>
    <mergeCell ref="AN270:AN271"/>
    <mergeCell ref="AO270:AO271"/>
    <mergeCell ref="Q276:Q277"/>
    <mergeCell ref="R276:R277"/>
    <mergeCell ref="S276:S277"/>
    <mergeCell ref="T276:T277"/>
    <mergeCell ref="U276:U277"/>
    <mergeCell ref="V276:V277"/>
    <mergeCell ref="W276:W277"/>
    <mergeCell ref="X276:X277"/>
    <mergeCell ref="Y276:Y277"/>
    <mergeCell ref="Z276:Z277"/>
    <mergeCell ref="AA276:AA277"/>
    <mergeCell ref="AB276:AB277"/>
    <mergeCell ref="AC276:AC277"/>
    <mergeCell ref="AD276:AD277"/>
    <mergeCell ref="AR272:AR273"/>
    <mergeCell ref="O274:Q275"/>
    <mergeCell ref="R274:R275"/>
    <mergeCell ref="S274:S275"/>
    <mergeCell ref="T274:T275"/>
    <mergeCell ref="U274:U275"/>
    <mergeCell ref="V274:V275"/>
    <mergeCell ref="W274:W275"/>
    <mergeCell ref="X274:X275"/>
    <mergeCell ref="Y274:Y275"/>
    <mergeCell ref="Z274:Z275"/>
    <mergeCell ref="AA274:AA275"/>
    <mergeCell ref="AB274:AB275"/>
    <mergeCell ref="AC274:AC275"/>
    <mergeCell ref="AD274:AD275"/>
    <mergeCell ref="AK272:AK273"/>
    <mergeCell ref="R272:R273"/>
    <mergeCell ref="S272:S273"/>
    <mergeCell ref="AP270:AP271"/>
    <mergeCell ref="AQ270:AQ271"/>
    <mergeCell ref="AR280:AR281"/>
    <mergeCell ref="AM278:AM279"/>
    <mergeCell ref="AM280:AM281"/>
    <mergeCell ref="AP272:AP273"/>
    <mergeCell ref="AQ272:AQ273"/>
    <mergeCell ref="AF276:AF277"/>
    <mergeCell ref="AG276:AG277"/>
    <mergeCell ref="AH276:AH277"/>
    <mergeCell ref="AI276:AI277"/>
    <mergeCell ref="AJ276:AJ277"/>
    <mergeCell ref="AL276:AL277"/>
    <mergeCell ref="AN276:AN277"/>
    <mergeCell ref="AO276:AO277"/>
    <mergeCell ref="AP276:AP277"/>
    <mergeCell ref="AQ276:AQ277"/>
    <mergeCell ref="AR276:AR277"/>
    <mergeCell ref="AM276:AM277"/>
    <mergeCell ref="AR270:AR271"/>
    <mergeCell ref="AE280:AE281"/>
    <mergeCell ref="AH280:AH281"/>
    <mergeCell ref="AI280:AI281"/>
    <mergeCell ref="AJ280:AJ281"/>
    <mergeCell ref="AL280:AL281"/>
    <mergeCell ref="AN280:AN281"/>
    <mergeCell ref="AO280:AO281"/>
    <mergeCell ref="AP280:AP281"/>
    <mergeCell ref="AQ280:AQ281"/>
    <mergeCell ref="AK276:AK277"/>
    <mergeCell ref="AM272:AM273"/>
    <mergeCell ref="AM274:AM275"/>
    <mergeCell ref="AP274:AP275"/>
    <mergeCell ref="AQ274:AQ275"/>
    <mergeCell ref="AR274:AR275"/>
    <mergeCell ref="AE276:AE277"/>
    <mergeCell ref="AE274:AE275"/>
    <mergeCell ref="AK278:AK279"/>
    <mergeCell ref="AK280:AK281"/>
    <mergeCell ref="Y278:Y279"/>
    <mergeCell ref="AS275:AS276"/>
    <mergeCell ref="Z278:Z279"/>
    <mergeCell ref="A274:A277"/>
    <mergeCell ref="B274:F277"/>
    <mergeCell ref="G274:G277"/>
    <mergeCell ref="H274:H277"/>
    <mergeCell ref="I274:I277"/>
    <mergeCell ref="J274:J277"/>
    <mergeCell ref="K274:K277"/>
    <mergeCell ref="L274:L277"/>
    <mergeCell ref="M279:M280"/>
    <mergeCell ref="AA278:AA279"/>
    <mergeCell ref="AB278:AB279"/>
    <mergeCell ref="AC278:AC279"/>
    <mergeCell ref="AD278:AD279"/>
    <mergeCell ref="AE278:AE279"/>
    <mergeCell ref="AF278:AF279"/>
    <mergeCell ref="AG278:AG279"/>
    <mergeCell ref="AH278:AH279"/>
    <mergeCell ref="AI278:AI279"/>
    <mergeCell ref="AJ278:AJ279"/>
    <mergeCell ref="AL278:AL279"/>
    <mergeCell ref="AN278:AN279"/>
    <mergeCell ref="AO278:AO279"/>
    <mergeCell ref="AP278:AP279"/>
    <mergeCell ref="AQ278:AQ279"/>
    <mergeCell ref="AR278:AR279"/>
    <mergeCell ref="AB280:AB281"/>
    <mergeCell ref="O280:O281"/>
    <mergeCell ref="AC280:AC281"/>
    <mergeCell ref="AD280:AD281"/>
    <mergeCell ref="P280:P281"/>
    <mergeCell ref="Q280:Q281"/>
    <mergeCell ref="R280:R281"/>
    <mergeCell ref="S280:S281"/>
    <mergeCell ref="T280:T281"/>
    <mergeCell ref="U280:U281"/>
    <mergeCell ref="V280:V281"/>
    <mergeCell ref="W280:W281"/>
    <mergeCell ref="X280:X281"/>
    <mergeCell ref="Y280:Y281"/>
    <mergeCell ref="Z280:Z281"/>
    <mergeCell ref="AA280:AA281"/>
    <mergeCell ref="AF280:AF281"/>
    <mergeCell ref="AG280:AG281"/>
    <mergeCell ref="AU276:AU277"/>
    <mergeCell ref="A278:A281"/>
    <mergeCell ref="B278:F281"/>
    <mergeCell ref="G278:G281"/>
    <mergeCell ref="H278:H281"/>
    <mergeCell ref="I278:I281"/>
    <mergeCell ref="J278:J281"/>
    <mergeCell ref="K278:K281"/>
    <mergeCell ref="L278:L281"/>
    <mergeCell ref="N278:N281"/>
    <mergeCell ref="O278:Q279"/>
    <mergeCell ref="R278:R279"/>
    <mergeCell ref="S278:S279"/>
    <mergeCell ref="T278:T279"/>
    <mergeCell ref="U278:U279"/>
    <mergeCell ref="V278:V279"/>
    <mergeCell ref="W278:W279"/>
    <mergeCell ref="X278:X279"/>
    <mergeCell ref="Y286:Y287"/>
    <mergeCell ref="Z286:Z287"/>
    <mergeCell ref="AA286:AA287"/>
    <mergeCell ref="AB286:AB287"/>
    <mergeCell ref="AC286:AC287"/>
    <mergeCell ref="AH282:AH283"/>
    <mergeCell ref="AI282:AI283"/>
    <mergeCell ref="AJ282:AJ283"/>
    <mergeCell ref="AL282:AL283"/>
    <mergeCell ref="AN282:AN283"/>
    <mergeCell ref="V282:V283"/>
    <mergeCell ref="W282:W283"/>
    <mergeCell ref="X282:X283"/>
    <mergeCell ref="Y282:Y283"/>
    <mergeCell ref="Z282:Z283"/>
    <mergeCell ref="AE286:AE287"/>
    <mergeCell ref="AF286:AF287"/>
    <mergeCell ref="AG286:AG287"/>
    <mergeCell ref="AH286:AH287"/>
    <mergeCell ref="AI286:AI287"/>
    <mergeCell ref="AJ286:AJ287"/>
    <mergeCell ref="AL286:AL287"/>
    <mergeCell ref="AN286:AN287"/>
    <mergeCell ref="AI284:AI285"/>
    <mergeCell ref="AJ284:AJ285"/>
    <mergeCell ref="AB282:AB283"/>
    <mergeCell ref="AC282:AC283"/>
    <mergeCell ref="AD282:AD283"/>
    <mergeCell ref="AE282:AE283"/>
    <mergeCell ref="AF282:AF283"/>
    <mergeCell ref="AG282:AG283"/>
    <mergeCell ref="AL284:AL285"/>
    <mergeCell ref="AO282:AO283"/>
    <mergeCell ref="AP282:AP283"/>
    <mergeCell ref="AQ282:AQ283"/>
    <mergeCell ref="AA282:AA283"/>
    <mergeCell ref="AD286:AD287"/>
    <mergeCell ref="AR282:AR283"/>
    <mergeCell ref="M283:M284"/>
    <mergeCell ref="O284:O285"/>
    <mergeCell ref="P284:P285"/>
    <mergeCell ref="Q284:Q285"/>
    <mergeCell ref="R284:R285"/>
    <mergeCell ref="S284:S285"/>
    <mergeCell ref="T284:T285"/>
    <mergeCell ref="U284:U285"/>
    <mergeCell ref="V284:V285"/>
    <mergeCell ref="W284:W285"/>
    <mergeCell ref="X284:X285"/>
    <mergeCell ref="Y284:Y285"/>
    <mergeCell ref="Z284:Z285"/>
    <mergeCell ref="AA284:AA285"/>
    <mergeCell ref="AB284:AB285"/>
    <mergeCell ref="AC284:AC285"/>
    <mergeCell ref="AD284:AD285"/>
    <mergeCell ref="AE284:AE285"/>
    <mergeCell ref="AF284:AF285"/>
    <mergeCell ref="AG284:AG285"/>
    <mergeCell ref="AH284:AH285"/>
    <mergeCell ref="O282:Q283"/>
    <mergeCell ref="R282:R283"/>
    <mergeCell ref="S282:S283"/>
    <mergeCell ref="T282:T283"/>
    <mergeCell ref="U282:U283"/>
    <mergeCell ref="AO286:AO287"/>
    <mergeCell ref="AP286:AP287"/>
    <mergeCell ref="AQ286:AQ287"/>
    <mergeCell ref="AR286:AR287"/>
    <mergeCell ref="M287:M288"/>
    <mergeCell ref="O288:O289"/>
    <mergeCell ref="P288:P289"/>
    <mergeCell ref="Q288:Q289"/>
    <mergeCell ref="R288:R289"/>
    <mergeCell ref="S288:S289"/>
    <mergeCell ref="T288:T289"/>
    <mergeCell ref="U288:U289"/>
    <mergeCell ref="V288:V289"/>
    <mergeCell ref="W288:W289"/>
    <mergeCell ref="X288:X289"/>
    <mergeCell ref="Y288:Y289"/>
    <mergeCell ref="Z288:Z289"/>
    <mergeCell ref="AA288:AA289"/>
    <mergeCell ref="AB288:AB289"/>
    <mergeCell ref="AC288:AC289"/>
    <mergeCell ref="AD288:AD289"/>
    <mergeCell ref="AL288:AL289"/>
    <mergeCell ref="AN288:AN289"/>
    <mergeCell ref="AO288:AO289"/>
    <mergeCell ref="AR288:AR289"/>
    <mergeCell ref="R286:R287"/>
    <mergeCell ref="S286:S287"/>
    <mergeCell ref="T286:T287"/>
    <mergeCell ref="U286:U287"/>
    <mergeCell ref="V286:V287"/>
    <mergeCell ref="W286:W287"/>
    <mergeCell ref="X286:X287"/>
    <mergeCell ref="AN284:AN285"/>
    <mergeCell ref="AO284:AO285"/>
    <mergeCell ref="AP284:AP285"/>
    <mergeCell ref="AQ284:AQ285"/>
    <mergeCell ref="AR284:AR285"/>
    <mergeCell ref="AR292:AR293"/>
    <mergeCell ref="Z290:Z291"/>
    <mergeCell ref="AA290:AA291"/>
    <mergeCell ref="AB290:AB291"/>
    <mergeCell ref="AC290:AC291"/>
    <mergeCell ref="AD290:AD291"/>
    <mergeCell ref="AE290:AE291"/>
    <mergeCell ref="AF290:AF291"/>
    <mergeCell ref="AG290:AG291"/>
    <mergeCell ref="AH290:AH291"/>
    <mergeCell ref="AI290:AI291"/>
    <mergeCell ref="AJ290:AJ291"/>
    <mergeCell ref="AL290:AL291"/>
    <mergeCell ref="AN290:AN291"/>
    <mergeCell ref="AO290:AO291"/>
    <mergeCell ref="AP290:AP291"/>
    <mergeCell ref="AQ290:AQ291"/>
    <mergeCell ref="AR290:AR291"/>
    <mergeCell ref="AE288:AE289"/>
    <mergeCell ref="AF288:AF289"/>
    <mergeCell ref="AG288:AG289"/>
    <mergeCell ref="AH288:AH289"/>
    <mergeCell ref="AI288:AI289"/>
    <mergeCell ref="AJ288:AJ289"/>
    <mergeCell ref="AP288:AP289"/>
    <mergeCell ref="AQ288:AQ289"/>
    <mergeCell ref="AG292:AG293"/>
    <mergeCell ref="R290:R291"/>
    <mergeCell ref="S290:S291"/>
    <mergeCell ref="T290:T291"/>
    <mergeCell ref="U290:U291"/>
    <mergeCell ref="V290:V291"/>
    <mergeCell ref="W290:W291"/>
    <mergeCell ref="X290:X291"/>
    <mergeCell ref="Y290:Y291"/>
    <mergeCell ref="Z294:Z295"/>
    <mergeCell ref="AA294:AA295"/>
    <mergeCell ref="AB294:AB295"/>
    <mergeCell ref="AC294:AC295"/>
    <mergeCell ref="AD294:AD295"/>
    <mergeCell ref="AE294:AE295"/>
    <mergeCell ref="AF294:AF295"/>
    <mergeCell ref="AG294:AG295"/>
    <mergeCell ref="AH294:AH295"/>
    <mergeCell ref="R292:R293"/>
    <mergeCell ref="S292:S293"/>
    <mergeCell ref="T292:T293"/>
    <mergeCell ref="U292:U293"/>
    <mergeCell ref="V292:V293"/>
    <mergeCell ref="W292:W293"/>
    <mergeCell ref="X292:X293"/>
    <mergeCell ref="Y292:Y293"/>
    <mergeCell ref="Z292:Z293"/>
    <mergeCell ref="AA292:AA293"/>
    <mergeCell ref="AB292:AB293"/>
    <mergeCell ref="AC292:AC293"/>
    <mergeCell ref="AD292:AD293"/>
    <mergeCell ref="AE292:AE293"/>
    <mergeCell ref="AF292:AF293"/>
    <mergeCell ref="AH292:AH293"/>
    <mergeCell ref="AI292:AI293"/>
    <mergeCell ref="AJ292:AJ293"/>
    <mergeCell ref="AL292:AL293"/>
    <mergeCell ref="AN292:AN293"/>
    <mergeCell ref="AO292:AO293"/>
    <mergeCell ref="AP292:AP293"/>
    <mergeCell ref="Y294:Y295"/>
    <mergeCell ref="AQ292:AQ293"/>
    <mergeCell ref="X300:X301"/>
    <mergeCell ref="Y300:Y301"/>
    <mergeCell ref="Z300:Z301"/>
    <mergeCell ref="AA300:AA301"/>
    <mergeCell ref="AB300:AB301"/>
    <mergeCell ref="AC300:AC301"/>
    <mergeCell ref="AD300:AD301"/>
    <mergeCell ref="AE300:AE301"/>
    <mergeCell ref="AJ296:AJ297"/>
    <mergeCell ref="AL296:AL297"/>
    <mergeCell ref="AN296:AN297"/>
    <mergeCell ref="AO296:AO297"/>
    <mergeCell ref="AP296:AP297"/>
    <mergeCell ref="AQ296:AQ297"/>
    <mergeCell ref="Z296:Z297"/>
    <mergeCell ref="AA296:AA297"/>
    <mergeCell ref="AB296:AB297"/>
    <mergeCell ref="AC296:AC297"/>
    <mergeCell ref="AD296:AD297"/>
    <mergeCell ref="AM300:AM301"/>
    <mergeCell ref="AR296:AR297"/>
    <mergeCell ref="N298:N301"/>
    <mergeCell ref="O298:Q299"/>
    <mergeCell ref="R298:R299"/>
    <mergeCell ref="S298:S299"/>
    <mergeCell ref="T298:T299"/>
    <mergeCell ref="U298:U299"/>
    <mergeCell ref="V298:V299"/>
    <mergeCell ref="W298:W299"/>
    <mergeCell ref="X298:X299"/>
    <mergeCell ref="Y298:Y299"/>
    <mergeCell ref="Z298:Z299"/>
    <mergeCell ref="AA298:AA299"/>
    <mergeCell ref="AB298:AB299"/>
    <mergeCell ref="AC298:AC299"/>
    <mergeCell ref="AD298:AD299"/>
    <mergeCell ref="AI294:AI295"/>
    <mergeCell ref="AJ294:AJ295"/>
    <mergeCell ref="AL294:AL295"/>
    <mergeCell ref="AN294:AN295"/>
    <mergeCell ref="AO294:AO295"/>
    <mergeCell ref="AP294:AP295"/>
    <mergeCell ref="AQ294:AQ295"/>
    <mergeCell ref="AR294:AR295"/>
    <mergeCell ref="R296:R297"/>
    <mergeCell ref="S296:S297"/>
    <mergeCell ref="T296:T297"/>
    <mergeCell ref="U296:U297"/>
    <mergeCell ref="V296:V297"/>
    <mergeCell ref="W296:W297"/>
    <mergeCell ref="X296:X297"/>
    <mergeCell ref="Y296:Y297"/>
    <mergeCell ref="X302:X303"/>
    <mergeCell ref="Y302:Y303"/>
    <mergeCell ref="Z302:Z303"/>
    <mergeCell ref="A298:A301"/>
    <mergeCell ref="B298:F301"/>
    <mergeCell ref="G298:G301"/>
    <mergeCell ref="H298:H301"/>
    <mergeCell ref="I298:I301"/>
    <mergeCell ref="AE296:AE297"/>
    <mergeCell ref="AF296:AF297"/>
    <mergeCell ref="AG296:AG297"/>
    <mergeCell ref="AH296:AH297"/>
    <mergeCell ref="AI296:AI297"/>
    <mergeCell ref="R294:R295"/>
    <mergeCell ref="S294:S295"/>
    <mergeCell ref="T294:T295"/>
    <mergeCell ref="U294:U295"/>
    <mergeCell ref="V294:V295"/>
    <mergeCell ref="W294:W295"/>
    <mergeCell ref="X294:X295"/>
    <mergeCell ref="AF300:AF301"/>
    <mergeCell ref="AG300:AG301"/>
    <mergeCell ref="AH300:AH301"/>
    <mergeCell ref="AI300:AI301"/>
    <mergeCell ref="AE298:AE299"/>
    <mergeCell ref="AF298:AF299"/>
    <mergeCell ref="AG298:AG299"/>
    <mergeCell ref="AH298:AH299"/>
    <mergeCell ref="AI298:AI299"/>
    <mergeCell ref="A302:A305"/>
    <mergeCell ref="B302:F305"/>
    <mergeCell ref="G302:G305"/>
    <mergeCell ref="R302:R303"/>
    <mergeCell ref="S302:S303"/>
    <mergeCell ref="T302:T303"/>
    <mergeCell ref="U302:U303"/>
    <mergeCell ref="V302:V303"/>
    <mergeCell ref="W302:W303"/>
    <mergeCell ref="AL298:AL299"/>
    <mergeCell ref="AN298:AN299"/>
    <mergeCell ref="AO298:AO299"/>
    <mergeCell ref="AP298:AP299"/>
    <mergeCell ref="AQ298:AQ299"/>
    <mergeCell ref="AR298:AR299"/>
    <mergeCell ref="AU298:AU299"/>
    <mergeCell ref="M299:M300"/>
    <mergeCell ref="O300:O301"/>
    <mergeCell ref="P300:P301"/>
    <mergeCell ref="Q300:Q301"/>
    <mergeCell ref="R300:R301"/>
    <mergeCell ref="S300:S301"/>
    <mergeCell ref="T300:T301"/>
    <mergeCell ref="U300:U301"/>
    <mergeCell ref="V300:V301"/>
    <mergeCell ref="W300:W301"/>
    <mergeCell ref="AL300:AL301"/>
    <mergeCell ref="AN300:AN301"/>
    <mergeCell ref="AO300:AO301"/>
    <mergeCell ref="AP300:AP301"/>
    <mergeCell ref="AQ300:AQ301"/>
    <mergeCell ref="AR300:AR301"/>
    <mergeCell ref="AU300:AU301"/>
    <mergeCell ref="AJ300:AJ301"/>
    <mergeCell ref="AJ298:AJ299"/>
    <mergeCell ref="R304:R305"/>
    <mergeCell ref="S304:S305"/>
    <mergeCell ref="T304:T305"/>
    <mergeCell ref="U304:U305"/>
    <mergeCell ref="V304:V305"/>
    <mergeCell ref="W304:W305"/>
    <mergeCell ref="X304:X305"/>
    <mergeCell ref="Y304:Y305"/>
    <mergeCell ref="Z304:Z305"/>
    <mergeCell ref="AA304:AA305"/>
    <mergeCell ref="AB304:AB305"/>
    <mergeCell ref="AC304:AC305"/>
    <mergeCell ref="AD304:AD305"/>
    <mergeCell ref="AE304:AE305"/>
    <mergeCell ref="AF304:AF305"/>
    <mergeCell ref="AG304:AG305"/>
    <mergeCell ref="AH304:AH305"/>
    <mergeCell ref="AI304:AI305"/>
    <mergeCell ref="AJ304:AJ305"/>
    <mergeCell ref="AL304:AL305"/>
    <mergeCell ref="AN304:AN305"/>
    <mergeCell ref="AO304:AO305"/>
    <mergeCell ref="AP304:AP305"/>
    <mergeCell ref="AQ304:AQ305"/>
    <mergeCell ref="AR304:AR305"/>
    <mergeCell ref="AK302:AK303"/>
    <mergeCell ref="AK304:AK305"/>
    <mergeCell ref="AA302:AA303"/>
    <mergeCell ref="AB302:AB303"/>
    <mergeCell ref="AC302:AC303"/>
    <mergeCell ref="AD302:AD303"/>
    <mergeCell ref="AE302:AE303"/>
    <mergeCell ref="AF302:AF303"/>
    <mergeCell ref="AG302:AG303"/>
    <mergeCell ref="AH302:AH303"/>
    <mergeCell ref="AI302:AI303"/>
    <mergeCell ref="AJ302:AJ303"/>
    <mergeCell ref="AL302:AL303"/>
    <mergeCell ref="AN302:AN303"/>
    <mergeCell ref="AO302:AO303"/>
    <mergeCell ref="AP302:AP303"/>
    <mergeCell ref="AQ302:AQ303"/>
    <mergeCell ref="AR302:AR303"/>
    <mergeCell ref="AM302:AM303"/>
    <mergeCell ref="AM304:AM305"/>
    <mergeCell ref="AN306:AN307"/>
    <mergeCell ref="AO306:AO307"/>
    <mergeCell ref="AP306:AP307"/>
    <mergeCell ref="AQ306:AQ307"/>
    <mergeCell ref="AR306:AR307"/>
    <mergeCell ref="M307:M308"/>
    <mergeCell ref="O308:O309"/>
    <mergeCell ref="P308:P309"/>
    <mergeCell ref="Q308:Q309"/>
    <mergeCell ref="R308:R309"/>
    <mergeCell ref="S308:S309"/>
    <mergeCell ref="T308:T309"/>
    <mergeCell ref="U308:U309"/>
    <mergeCell ref="V308:V309"/>
    <mergeCell ref="W308:W309"/>
    <mergeCell ref="X308:X309"/>
    <mergeCell ref="Y308:Y309"/>
    <mergeCell ref="Z308:Z309"/>
    <mergeCell ref="AA308:AA309"/>
    <mergeCell ref="AB308:AB309"/>
    <mergeCell ref="AC308:AC309"/>
    <mergeCell ref="AD308:AD309"/>
    <mergeCell ref="AE308:AE309"/>
    <mergeCell ref="AF308:AF309"/>
    <mergeCell ref="AG308:AG309"/>
    <mergeCell ref="AH308:AH309"/>
    <mergeCell ref="O306:Q307"/>
    <mergeCell ref="R306:R307"/>
    <mergeCell ref="S306:S307"/>
    <mergeCell ref="T306:T307"/>
    <mergeCell ref="U306:U307"/>
    <mergeCell ref="V306:V307"/>
    <mergeCell ref="W306:W307"/>
    <mergeCell ref="X306:X307"/>
    <mergeCell ref="Y306:Y307"/>
    <mergeCell ref="Z306:Z307"/>
    <mergeCell ref="AA306:AA307"/>
    <mergeCell ref="AB306:AB307"/>
    <mergeCell ref="AC306:AC307"/>
    <mergeCell ref="AD306:AD307"/>
    <mergeCell ref="AE306:AE307"/>
    <mergeCell ref="AF306:AF307"/>
    <mergeCell ref="AG306:AG307"/>
    <mergeCell ref="AI310:AI311"/>
    <mergeCell ref="AJ310:AJ311"/>
    <mergeCell ref="AI308:AI309"/>
    <mergeCell ref="AJ308:AJ309"/>
    <mergeCell ref="AH306:AH307"/>
    <mergeCell ref="AI306:AI307"/>
    <mergeCell ref="AJ306:AJ307"/>
    <mergeCell ref="AJ312:AJ313"/>
    <mergeCell ref="AL312:AL313"/>
    <mergeCell ref="AN312:AN313"/>
    <mergeCell ref="AO312:AO313"/>
    <mergeCell ref="AP312:AP313"/>
    <mergeCell ref="AQ312:AQ313"/>
    <mergeCell ref="AR312:AR313"/>
    <mergeCell ref="AL310:AL311"/>
    <mergeCell ref="AN310:AN311"/>
    <mergeCell ref="AO310:AO311"/>
    <mergeCell ref="AP310:AP311"/>
    <mergeCell ref="AQ310:AQ311"/>
    <mergeCell ref="AR310:AR311"/>
    <mergeCell ref="M311:M312"/>
    <mergeCell ref="O312:O313"/>
    <mergeCell ref="P312:P313"/>
    <mergeCell ref="Q312:Q313"/>
    <mergeCell ref="R312:R313"/>
    <mergeCell ref="S312:S313"/>
    <mergeCell ref="T312:T313"/>
    <mergeCell ref="U312:U313"/>
    <mergeCell ref="V312:V313"/>
    <mergeCell ref="W312:W313"/>
    <mergeCell ref="X312:X313"/>
    <mergeCell ref="Y312:Y313"/>
    <mergeCell ref="Z312:Z313"/>
    <mergeCell ref="AA312:AA313"/>
    <mergeCell ref="AB312:AB313"/>
    <mergeCell ref="AC312:AC313"/>
    <mergeCell ref="AD312:AD313"/>
    <mergeCell ref="AM312:AM313"/>
    <mergeCell ref="X316:X317"/>
    <mergeCell ref="Y316:Y317"/>
    <mergeCell ref="Z316:Z317"/>
    <mergeCell ref="AA316:AA317"/>
    <mergeCell ref="AB316:AB317"/>
    <mergeCell ref="AC316:AC317"/>
    <mergeCell ref="AD316:AD317"/>
    <mergeCell ref="AE316:AE317"/>
    <mergeCell ref="AN308:AN309"/>
    <mergeCell ref="AO308:AO309"/>
    <mergeCell ref="AP308:AP309"/>
    <mergeCell ref="AQ308:AQ309"/>
    <mergeCell ref="AR308:AR309"/>
    <mergeCell ref="N310:N313"/>
    <mergeCell ref="O310:Q311"/>
    <mergeCell ref="R310:R311"/>
    <mergeCell ref="S310:S311"/>
    <mergeCell ref="T310:T311"/>
    <mergeCell ref="U310:U311"/>
    <mergeCell ref="V310:V311"/>
    <mergeCell ref="W310:W311"/>
    <mergeCell ref="X310:X311"/>
    <mergeCell ref="Y310:Y311"/>
    <mergeCell ref="Z310:Z311"/>
    <mergeCell ref="AA310:AA311"/>
    <mergeCell ref="AB310:AB311"/>
    <mergeCell ref="AC310:AC311"/>
    <mergeCell ref="AE312:AE313"/>
    <mergeCell ref="AF312:AF313"/>
    <mergeCell ref="AG312:AG313"/>
    <mergeCell ref="AH312:AH313"/>
    <mergeCell ref="AI312:AI313"/>
    <mergeCell ref="G314:G317"/>
    <mergeCell ref="H314:H317"/>
    <mergeCell ref="I314:I317"/>
    <mergeCell ref="J314:J317"/>
    <mergeCell ref="K314:K317"/>
    <mergeCell ref="L314:L317"/>
    <mergeCell ref="N314:N317"/>
    <mergeCell ref="O314:Q315"/>
    <mergeCell ref="R314:R315"/>
    <mergeCell ref="S314:S315"/>
    <mergeCell ref="T314:T315"/>
    <mergeCell ref="U314:U315"/>
    <mergeCell ref="V314:V315"/>
    <mergeCell ref="W314:W315"/>
    <mergeCell ref="V316:V317"/>
    <mergeCell ref="W316:W317"/>
    <mergeCell ref="AQ316:AQ317"/>
    <mergeCell ref="Z314:Z315"/>
    <mergeCell ref="AA314:AA315"/>
    <mergeCell ref="AB314:AB315"/>
    <mergeCell ref="AC314:AC315"/>
    <mergeCell ref="AD314:AD315"/>
    <mergeCell ref="AE314:AE315"/>
    <mergeCell ref="AF314:AF315"/>
    <mergeCell ref="AG314:AG315"/>
    <mergeCell ref="AH314:AH315"/>
    <mergeCell ref="AI314:AI315"/>
    <mergeCell ref="AJ314:AJ315"/>
    <mergeCell ref="AL314:AL315"/>
    <mergeCell ref="AN314:AN315"/>
    <mergeCell ref="AO314:AO315"/>
    <mergeCell ref="AP314:AP315"/>
    <mergeCell ref="A310:A313"/>
    <mergeCell ref="B310:F313"/>
    <mergeCell ref="G310:G313"/>
    <mergeCell ref="H310:H313"/>
    <mergeCell ref="I310:I313"/>
    <mergeCell ref="J310:J313"/>
    <mergeCell ref="K310:K313"/>
    <mergeCell ref="L310:L313"/>
    <mergeCell ref="AD310:AD311"/>
    <mergeCell ref="AE310:AE311"/>
    <mergeCell ref="AF310:AF311"/>
    <mergeCell ref="AG310:AG311"/>
    <mergeCell ref="AH310:AH311"/>
    <mergeCell ref="AA318:AA319"/>
    <mergeCell ref="AB318:AB319"/>
    <mergeCell ref="AC318:AC319"/>
    <mergeCell ref="AD318:AD319"/>
    <mergeCell ref="AE318:AE319"/>
    <mergeCell ref="AF318:AF319"/>
    <mergeCell ref="AG318:AG319"/>
    <mergeCell ref="AH318:AH319"/>
    <mergeCell ref="M315:M316"/>
    <mergeCell ref="A318:A321"/>
    <mergeCell ref="O316:O317"/>
    <mergeCell ref="P316:P317"/>
    <mergeCell ref="Q316:Q317"/>
    <mergeCell ref="R316:R317"/>
    <mergeCell ref="S316:S317"/>
    <mergeCell ref="T316:T317"/>
    <mergeCell ref="U316:U317"/>
    <mergeCell ref="A314:A317"/>
    <mergeCell ref="B314:F317"/>
    <mergeCell ref="AR322:AR323"/>
    <mergeCell ref="M323:M324"/>
    <mergeCell ref="O324:O325"/>
    <mergeCell ref="P324:P325"/>
    <mergeCell ref="Q324:Q325"/>
    <mergeCell ref="AH320:AH321"/>
    <mergeCell ref="AQ318:AQ319"/>
    <mergeCell ref="AR318:AR319"/>
    <mergeCell ref="M319:M320"/>
    <mergeCell ref="O320:O321"/>
    <mergeCell ref="P320:P321"/>
    <mergeCell ref="Q320:Q321"/>
    <mergeCell ref="R320:R321"/>
    <mergeCell ref="S320:S321"/>
    <mergeCell ref="T320:T321"/>
    <mergeCell ref="U320:U321"/>
    <mergeCell ref="X314:X315"/>
    <mergeCell ref="Y314:Y315"/>
    <mergeCell ref="AR316:AR317"/>
    <mergeCell ref="AQ314:AQ315"/>
    <mergeCell ref="AR314:AR315"/>
    <mergeCell ref="AM314:AM315"/>
    <mergeCell ref="AF316:AF317"/>
    <mergeCell ref="AG316:AG317"/>
    <mergeCell ref="AH316:AH317"/>
    <mergeCell ref="AI316:AI317"/>
    <mergeCell ref="AJ316:AJ317"/>
    <mergeCell ref="AL316:AL317"/>
    <mergeCell ref="AN316:AN317"/>
    <mergeCell ref="AO316:AO317"/>
    <mergeCell ref="AP316:AP317"/>
    <mergeCell ref="AM316:AM317"/>
    <mergeCell ref="W322:W323"/>
    <mergeCell ref="X320:X321"/>
    <mergeCell ref="Y320:Y321"/>
    <mergeCell ref="Z320:Z321"/>
    <mergeCell ref="AA320:AA321"/>
    <mergeCell ref="AB320:AB321"/>
    <mergeCell ref="AC320:AC321"/>
    <mergeCell ref="AD320:AD321"/>
    <mergeCell ref="AE320:AE321"/>
    <mergeCell ref="B318:F321"/>
    <mergeCell ref="G318:G321"/>
    <mergeCell ref="H318:H321"/>
    <mergeCell ref="I318:I321"/>
    <mergeCell ref="J318:J321"/>
    <mergeCell ref="K318:K321"/>
    <mergeCell ref="L318:L321"/>
    <mergeCell ref="N318:N321"/>
    <mergeCell ref="O318:Q319"/>
    <mergeCell ref="R318:R319"/>
    <mergeCell ref="S318:S319"/>
    <mergeCell ref="T318:T319"/>
    <mergeCell ref="U318:U319"/>
    <mergeCell ref="V318:V319"/>
    <mergeCell ref="W318:W319"/>
    <mergeCell ref="M327:M328"/>
    <mergeCell ref="A326:A329"/>
    <mergeCell ref="B326:F329"/>
    <mergeCell ref="G326:G329"/>
    <mergeCell ref="H326:H329"/>
    <mergeCell ref="I326:I329"/>
    <mergeCell ref="J326:J329"/>
    <mergeCell ref="K326:K329"/>
    <mergeCell ref="L326:L329"/>
    <mergeCell ref="N326:N329"/>
    <mergeCell ref="O326:Q327"/>
    <mergeCell ref="R326:R327"/>
    <mergeCell ref="S326:S327"/>
    <mergeCell ref="T326:T327"/>
    <mergeCell ref="U326:U327"/>
    <mergeCell ref="V320:V321"/>
    <mergeCell ref="W320:W321"/>
    <mergeCell ref="A322:A325"/>
    <mergeCell ref="B322:F325"/>
    <mergeCell ref="G322:G325"/>
    <mergeCell ref="H322:H325"/>
    <mergeCell ref="I322:I325"/>
    <mergeCell ref="J322:J325"/>
    <mergeCell ref="K322:K325"/>
    <mergeCell ref="L322:L325"/>
    <mergeCell ref="N322:N325"/>
    <mergeCell ref="O322:Q323"/>
    <mergeCell ref="R322:R323"/>
    <mergeCell ref="S322:S323"/>
    <mergeCell ref="T322:T323"/>
    <mergeCell ref="U322:U323"/>
    <mergeCell ref="V322:V323"/>
    <mergeCell ref="AF320:AF321"/>
    <mergeCell ref="AG320:AG321"/>
    <mergeCell ref="AQ320:AQ321"/>
    <mergeCell ref="X318:X319"/>
    <mergeCell ref="Y318:Y319"/>
    <mergeCell ref="AR320:AR321"/>
    <mergeCell ref="X322:X323"/>
    <mergeCell ref="Y322:Y323"/>
    <mergeCell ref="Z322:Z323"/>
    <mergeCell ref="AA322:AA323"/>
    <mergeCell ref="AP322:AP323"/>
    <mergeCell ref="AM320:AM321"/>
    <mergeCell ref="AM322:AM323"/>
    <mergeCell ref="AI320:AI321"/>
    <mergeCell ref="AJ320:AJ321"/>
    <mergeCell ref="AL320:AL321"/>
    <mergeCell ref="AN320:AN321"/>
    <mergeCell ref="AO320:AO321"/>
    <mergeCell ref="AP320:AP321"/>
    <mergeCell ref="AN322:AN323"/>
    <mergeCell ref="AO322:AO323"/>
    <mergeCell ref="AI322:AI323"/>
    <mergeCell ref="AJ322:AJ323"/>
    <mergeCell ref="AI318:AI319"/>
    <mergeCell ref="AJ318:AJ319"/>
    <mergeCell ref="AL318:AL319"/>
    <mergeCell ref="AN318:AN319"/>
    <mergeCell ref="AO318:AO319"/>
    <mergeCell ref="AP318:AP319"/>
    <mergeCell ref="Z318:Z319"/>
    <mergeCell ref="AM318:AM319"/>
    <mergeCell ref="AQ322:AQ323"/>
    <mergeCell ref="AN324:AN325"/>
    <mergeCell ref="AF328:AF329"/>
    <mergeCell ref="AG328:AG329"/>
    <mergeCell ref="AE324:AE325"/>
    <mergeCell ref="AB322:AB323"/>
    <mergeCell ref="AC322:AC323"/>
    <mergeCell ref="AD322:AD323"/>
    <mergeCell ref="AE322:AE323"/>
    <mergeCell ref="AF322:AF323"/>
    <mergeCell ref="AG322:AG323"/>
    <mergeCell ref="AH322:AH323"/>
    <mergeCell ref="AJ328:AJ329"/>
    <mergeCell ref="AF324:AF325"/>
    <mergeCell ref="AG324:AG325"/>
    <mergeCell ref="AH324:AH325"/>
    <mergeCell ref="AI324:AI325"/>
    <mergeCell ref="AJ324:AJ325"/>
    <mergeCell ref="AB326:AB327"/>
    <mergeCell ref="AC326:AC327"/>
    <mergeCell ref="AM324:AM325"/>
    <mergeCell ref="AM326:AM327"/>
    <mergeCell ref="AM328:AM329"/>
    <mergeCell ref="V326:V327"/>
    <mergeCell ref="O328:O329"/>
    <mergeCell ref="P328:P329"/>
    <mergeCell ref="Q328:Q329"/>
    <mergeCell ref="R328:R329"/>
    <mergeCell ref="S328:S329"/>
    <mergeCell ref="T328:T329"/>
    <mergeCell ref="U328:U329"/>
    <mergeCell ref="V328:V329"/>
    <mergeCell ref="AD326:AD327"/>
    <mergeCell ref="AE326:AE327"/>
    <mergeCell ref="AF326:AF327"/>
    <mergeCell ref="R324:R325"/>
    <mergeCell ref="S324:S325"/>
    <mergeCell ref="T324:T325"/>
    <mergeCell ref="U324:U325"/>
    <mergeCell ref="V324:V325"/>
    <mergeCell ref="W324:W325"/>
    <mergeCell ref="X324:X325"/>
    <mergeCell ref="Y324:Y325"/>
    <mergeCell ref="Z324:Z325"/>
    <mergeCell ref="AA324:AA325"/>
    <mergeCell ref="AB324:AB325"/>
    <mergeCell ref="AC324:AC325"/>
    <mergeCell ref="AD324:AD325"/>
    <mergeCell ref="W326:W327"/>
    <mergeCell ref="X326:X327"/>
    <mergeCell ref="Y326:Y327"/>
    <mergeCell ref="Z326:Z327"/>
    <mergeCell ref="AA326:AA327"/>
    <mergeCell ref="W328:W329"/>
    <mergeCell ref="AO324:AO325"/>
    <mergeCell ref="AP324:AP325"/>
    <mergeCell ref="AQ324:AQ325"/>
    <mergeCell ref="AG326:AG327"/>
    <mergeCell ref="AH326:AH327"/>
    <mergeCell ref="AI326:AI327"/>
    <mergeCell ref="AJ326:AJ327"/>
    <mergeCell ref="AL326:AL327"/>
    <mergeCell ref="AN326:AN327"/>
    <mergeCell ref="AO326:AO327"/>
    <mergeCell ref="AP326:AP327"/>
    <mergeCell ref="AQ326:AQ327"/>
    <mergeCell ref="AR326:AR327"/>
    <mergeCell ref="AR324:AR325"/>
    <mergeCell ref="O332:O333"/>
    <mergeCell ref="P332:P333"/>
    <mergeCell ref="Q332:Q333"/>
    <mergeCell ref="R332:R333"/>
    <mergeCell ref="S332:S333"/>
    <mergeCell ref="T332:T333"/>
    <mergeCell ref="U332:U333"/>
    <mergeCell ref="V332:V333"/>
    <mergeCell ref="W332:W333"/>
    <mergeCell ref="X332:X333"/>
    <mergeCell ref="Y332:Y333"/>
    <mergeCell ref="Z332:Z333"/>
    <mergeCell ref="AA332:AA333"/>
    <mergeCell ref="AB332:AB333"/>
    <mergeCell ref="AC332:AC333"/>
    <mergeCell ref="AH328:AH329"/>
    <mergeCell ref="AD328:AD329"/>
    <mergeCell ref="AE328:AE329"/>
    <mergeCell ref="AP330:AP331"/>
    <mergeCell ref="X328:X329"/>
    <mergeCell ref="Y328:Y329"/>
    <mergeCell ref="Z328:Z329"/>
    <mergeCell ref="AA328:AA329"/>
    <mergeCell ref="AB328:AB329"/>
    <mergeCell ref="AC328:AC329"/>
    <mergeCell ref="AR334:AR335"/>
    <mergeCell ref="M335:M336"/>
    <mergeCell ref="O336:O337"/>
    <mergeCell ref="P336:P337"/>
    <mergeCell ref="AL328:AL329"/>
    <mergeCell ref="AN328:AN329"/>
    <mergeCell ref="AO328:AO329"/>
    <mergeCell ref="AP328:AP329"/>
    <mergeCell ref="AQ328:AQ329"/>
    <mergeCell ref="AR328:AR329"/>
    <mergeCell ref="N330:N333"/>
    <mergeCell ref="O330:Q331"/>
    <mergeCell ref="R330:R331"/>
    <mergeCell ref="S330:S331"/>
    <mergeCell ref="T330:T331"/>
    <mergeCell ref="U330:U331"/>
    <mergeCell ref="V330:V331"/>
    <mergeCell ref="W330:W331"/>
    <mergeCell ref="X330:X331"/>
    <mergeCell ref="Y330:Y331"/>
    <mergeCell ref="AQ330:AQ331"/>
    <mergeCell ref="AR330:AR331"/>
    <mergeCell ref="AI328:AI329"/>
    <mergeCell ref="AO330:AO331"/>
    <mergeCell ref="Z330:Z331"/>
    <mergeCell ref="AA330:AA331"/>
    <mergeCell ref="AB330:AB331"/>
    <mergeCell ref="Z334:Z335"/>
    <mergeCell ref="AA334:AA335"/>
    <mergeCell ref="AB334:AB335"/>
    <mergeCell ref="AC334:AC335"/>
    <mergeCell ref="AD334:AD335"/>
    <mergeCell ref="AE334:AE335"/>
    <mergeCell ref="AF334:AF335"/>
    <mergeCell ref="AG334:AG335"/>
    <mergeCell ref="AH334:AH335"/>
    <mergeCell ref="AI334:AI335"/>
    <mergeCell ref="AJ334:AJ335"/>
    <mergeCell ref="AL334:AL335"/>
    <mergeCell ref="AN334:AN335"/>
    <mergeCell ref="AO334:AO335"/>
    <mergeCell ref="AC330:AC331"/>
    <mergeCell ref="AD330:AD331"/>
    <mergeCell ref="AE330:AE331"/>
    <mergeCell ref="AF330:AF331"/>
    <mergeCell ref="AG330:AG331"/>
    <mergeCell ref="AH330:AH331"/>
    <mergeCell ref="AI330:AI331"/>
    <mergeCell ref="AJ330:AJ331"/>
    <mergeCell ref="AL330:AL331"/>
    <mergeCell ref="AN330:AN331"/>
    <mergeCell ref="AM330:AM331"/>
    <mergeCell ref="AQ334:AQ335"/>
    <mergeCell ref="AD332:AD333"/>
    <mergeCell ref="AE332:AE333"/>
    <mergeCell ref="AF332:AF333"/>
    <mergeCell ref="AG332:AG333"/>
    <mergeCell ref="AH332:AH333"/>
    <mergeCell ref="AI332:AI333"/>
    <mergeCell ref="AJ332:AJ333"/>
    <mergeCell ref="AL332:AL333"/>
    <mergeCell ref="AN332:AN333"/>
    <mergeCell ref="AO332:AO333"/>
    <mergeCell ref="AP332:AP333"/>
    <mergeCell ref="AQ332:AQ333"/>
    <mergeCell ref="AK334:AK335"/>
    <mergeCell ref="AR332:AR333"/>
    <mergeCell ref="Y336:Y337"/>
    <mergeCell ref="Z336:Z337"/>
    <mergeCell ref="AA336:AA337"/>
    <mergeCell ref="AB336:AB337"/>
    <mergeCell ref="AC336:AC337"/>
    <mergeCell ref="AD336:AD337"/>
    <mergeCell ref="AE336:AE337"/>
    <mergeCell ref="AF336:AF337"/>
    <mergeCell ref="AG336:AG337"/>
    <mergeCell ref="AH336:AH337"/>
    <mergeCell ref="AI336:AI337"/>
    <mergeCell ref="AJ336:AJ337"/>
    <mergeCell ref="AN336:AN337"/>
    <mergeCell ref="AM332:AM333"/>
    <mergeCell ref="H334:H337"/>
    <mergeCell ref="I334:I337"/>
    <mergeCell ref="J334:J337"/>
    <mergeCell ref="K334:K337"/>
    <mergeCell ref="L334:L337"/>
    <mergeCell ref="N334:N337"/>
    <mergeCell ref="O334:Q335"/>
    <mergeCell ref="R334:R335"/>
    <mergeCell ref="S334:S335"/>
    <mergeCell ref="T334:T335"/>
    <mergeCell ref="U334:U335"/>
    <mergeCell ref="V334:V335"/>
    <mergeCell ref="W334:W335"/>
    <mergeCell ref="X334:X335"/>
    <mergeCell ref="AL336:AL337"/>
    <mergeCell ref="Y334:Y335"/>
    <mergeCell ref="AP334:AP335"/>
    <mergeCell ref="AM334:AM335"/>
    <mergeCell ref="AM336:AM337"/>
    <mergeCell ref="T338:T339"/>
    <mergeCell ref="U338:U339"/>
    <mergeCell ref="V338:V339"/>
    <mergeCell ref="W338:W339"/>
    <mergeCell ref="X338:X339"/>
    <mergeCell ref="Q336:Q337"/>
    <mergeCell ref="R336:R337"/>
    <mergeCell ref="S336:S337"/>
    <mergeCell ref="T336:T337"/>
    <mergeCell ref="U336:U337"/>
    <mergeCell ref="V336:V337"/>
    <mergeCell ref="W336:W337"/>
    <mergeCell ref="X336:X337"/>
    <mergeCell ref="A330:A333"/>
    <mergeCell ref="B330:F333"/>
    <mergeCell ref="G330:G333"/>
    <mergeCell ref="H330:H333"/>
    <mergeCell ref="I330:I333"/>
    <mergeCell ref="J330:J333"/>
    <mergeCell ref="K330:K333"/>
    <mergeCell ref="L330:L333"/>
    <mergeCell ref="A338:A341"/>
    <mergeCell ref="B338:F341"/>
    <mergeCell ref="G338:G341"/>
    <mergeCell ref="H338:H341"/>
    <mergeCell ref="I338:I341"/>
    <mergeCell ref="J338:J341"/>
    <mergeCell ref="K338:K341"/>
    <mergeCell ref="L338:L341"/>
    <mergeCell ref="M331:M332"/>
    <mergeCell ref="B334:F337"/>
    <mergeCell ref="G334:G337"/>
    <mergeCell ref="AO340:AO341"/>
    <mergeCell ref="AP340:AP341"/>
    <mergeCell ref="AQ340:AQ341"/>
    <mergeCell ref="AR340:AR341"/>
    <mergeCell ref="A342:A345"/>
    <mergeCell ref="B342:F345"/>
    <mergeCell ref="G342:G345"/>
    <mergeCell ref="H342:H345"/>
    <mergeCell ref="I342:I345"/>
    <mergeCell ref="J342:J345"/>
    <mergeCell ref="K342:K345"/>
    <mergeCell ref="L342:L345"/>
    <mergeCell ref="N342:N345"/>
    <mergeCell ref="O342:Q343"/>
    <mergeCell ref="R342:R343"/>
    <mergeCell ref="S342:S343"/>
    <mergeCell ref="T342:T343"/>
    <mergeCell ref="U342:U343"/>
    <mergeCell ref="V342:V343"/>
    <mergeCell ref="W342:W343"/>
    <mergeCell ref="X342:X343"/>
    <mergeCell ref="Y342:Y343"/>
    <mergeCell ref="Z342:Z343"/>
    <mergeCell ref="AA342:AA343"/>
    <mergeCell ref="AB342:AB343"/>
    <mergeCell ref="AC342:AC343"/>
    <mergeCell ref="N338:N341"/>
    <mergeCell ref="O338:Q339"/>
    <mergeCell ref="R338:R339"/>
    <mergeCell ref="S338:S339"/>
    <mergeCell ref="AN338:AN339"/>
    <mergeCell ref="AO338:AO339"/>
    <mergeCell ref="AP338:AP339"/>
    <mergeCell ref="AQ338:AQ339"/>
    <mergeCell ref="AR338:AR339"/>
    <mergeCell ref="A334:A337"/>
    <mergeCell ref="M339:M340"/>
    <mergeCell ref="O340:O341"/>
    <mergeCell ref="P340:P341"/>
    <mergeCell ref="Q340:Q341"/>
    <mergeCell ref="R340:R341"/>
    <mergeCell ref="S340:S341"/>
    <mergeCell ref="T340:T341"/>
    <mergeCell ref="U340:U341"/>
    <mergeCell ref="V340:V341"/>
    <mergeCell ref="W340:W341"/>
    <mergeCell ref="X340:X341"/>
    <mergeCell ref="Y340:Y341"/>
    <mergeCell ref="Z340:Z341"/>
    <mergeCell ref="AA340:AA341"/>
    <mergeCell ref="AB340:AB341"/>
    <mergeCell ref="AC340:AC341"/>
    <mergeCell ref="AD340:AD341"/>
    <mergeCell ref="AE340:AE341"/>
    <mergeCell ref="AF340:AF341"/>
    <mergeCell ref="AG340:AG341"/>
    <mergeCell ref="AH340:AH341"/>
    <mergeCell ref="AI340:AI341"/>
    <mergeCell ref="AO336:AO337"/>
    <mergeCell ref="AP336:AP337"/>
    <mergeCell ref="AQ336:AQ337"/>
    <mergeCell ref="AR336:AR337"/>
    <mergeCell ref="AJ340:AJ341"/>
    <mergeCell ref="AL340:AL341"/>
    <mergeCell ref="AN340:AN341"/>
    <mergeCell ref="AI344:AI345"/>
    <mergeCell ref="AJ344:AJ345"/>
    <mergeCell ref="AL344:AL345"/>
    <mergeCell ref="AN344:AN345"/>
    <mergeCell ref="AO344:AO345"/>
    <mergeCell ref="AP344:AP345"/>
    <mergeCell ref="AQ344:AQ345"/>
    <mergeCell ref="AR344:AR345"/>
    <mergeCell ref="AK340:AK341"/>
    <mergeCell ref="AK342:AK343"/>
    <mergeCell ref="AK344:AK345"/>
    <mergeCell ref="Y338:Y339"/>
    <mergeCell ref="Z338:Z339"/>
    <mergeCell ref="AA338:AA339"/>
    <mergeCell ref="AB338:AB339"/>
    <mergeCell ref="AC338:AC339"/>
    <mergeCell ref="AD338:AD339"/>
    <mergeCell ref="AE338:AE339"/>
    <mergeCell ref="AF338:AF339"/>
    <mergeCell ref="AG338:AG339"/>
    <mergeCell ref="AH338:AH339"/>
    <mergeCell ref="AI338:AI339"/>
    <mergeCell ref="AJ338:AJ339"/>
    <mergeCell ref="AL338:AL339"/>
    <mergeCell ref="AH342:AH343"/>
    <mergeCell ref="AI342:AI343"/>
    <mergeCell ref="AJ342:AJ343"/>
    <mergeCell ref="AL342:AL343"/>
    <mergeCell ref="AN342:AN343"/>
    <mergeCell ref="AO342:AO343"/>
    <mergeCell ref="AP342:AP343"/>
    <mergeCell ref="AQ342:AQ343"/>
    <mergeCell ref="AR342:AR343"/>
    <mergeCell ref="M343:M344"/>
    <mergeCell ref="O344:O345"/>
    <mergeCell ref="P344:P345"/>
    <mergeCell ref="Q344:Q345"/>
    <mergeCell ref="R344:R345"/>
    <mergeCell ref="S344:S345"/>
    <mergeCell ref="T344:T345"/>
    <mergeCell ref="U344:U345"/>
    <mergeCell ref="V344:V345"/>
    <mergeCell ref="W344:W345"/>
    <mergeCell ref="X344:X345"/>
    <mergeCell ref="Y344:Y345"/>
    <mergeCell ref="Z344:Z345"/>
    <mergeCell ref="AA344:AA345"/>
    <mergeCell ref="AB344:AB345"/>
    <mergeCell ref="AC344:AC345"/>
    <mergeCell ref="AD344:AD345"/>
    <mergeCell ref="AE344:AE345"/>
    <mergeCell ref="AF344:AF345"/>
    <mergeCell ref="AG344:AG345"/>
    <mergeCell ref="AH344:AH345"/>
    <mergeCell ref="AM342:AM343"/>
    <mergeCell ref="AM344:AM345"/>
    <mergeCell ref="AD342:AD343"/>
    <mergeCell ref="AE342:AE343"/>
    <mergeCell ref="AF342:AF343"/>
    <mergeCell ref="AG342:AG343"/>
    <mergeCell ref="AC346:AC347"/>
    <mergeCell ref="AQ348:AQ349"/>
    <mergeCell ref="AR348:AR349"/>
    <mergeCell ref="AM346:AM347"/>
    <mergeCell ref="AM348:AM349"/>
    <mergeCell ref="AE348:AE349"/>
    <mergeCell ref="AF348:AF349"/>
    <mergeCell ref="AG348:AG349"/>
    <mergeCell ref="AH348:AH349"/>
    <mergeCell ref="AI348:AI349"/>
    <mergeCell ref="AJ348:AJ349"/>
    <mergeCell ref="AL348:AL349"/>
    <mergeCell ref="AN348:AN349"/>
    <mergeCell ref="AO348:AO349"/>
    <mergeCell ref="AP348:AP349"/>
    <mergeCell ref="AD346:AD347"/>
    <mergeCell ref="AE346:AE347"/>
    <mergeCell ref="AF346:AF347"/>
    <mergeCell ref="AG346:AG347"/>
    <mergeCell ref="AH346:AH347"/>
    <mergeCell ref="AI346:AI347"/>
    <mergeCell ref="AJ346:AJ347"/>
    <mergeCell ref="AL346:AL347"/>
    <mergeCell ref="AN346:AN347"/>
    <mergeCell ref="AO346:AO347"/>
    <mergeCell ref="AP346:AP347"/>
    <mergeCell ref="AK346:AK347"/>
    <mergeCell ref="AK348:AK349"/>
    <mergeCell ref="N346:N349"/>
    <mergeCell ref="O346:Q347"/>
    <mergeCell ref="R346:R347"/>
    <mergeCell ref="S346:S347"/>
    <mergeCell ref="T346:T347"/>
    <mergeCell ref="U346:U347"/>
    <mergeCell ref="V346:V347"/>
    <mergeCell ref="W346:W347"/>
    <mergeCell ref="AQ346:AQ347"/>
    <mergeCell ref="AR346:AR347"/>
    <mergeCell ref="M347:M348"/>
    <mergeCell ref="O348:O349"/>
    <mergeCell ref="P348:P349"/>
    <mergeCell ref="Q348:Q349"/>
    <mergeCell ref="R348:R349"/>
    <mergeCell ref="S348:S349"/>
    <mergeCell ref="T348:T349"/>
    <mergeCell ref="U348:U349"/>
    <mergeCell ref="V348:V349"/>
    <mergeCell ref="W348:W349"/>
    <mergeCell ref="X348:X349"/>
    <mergeCell ref="Y348:Y349"/>
    <mergeCell ref="Z348:Z349"/>
    <mergeCell ref="AA348:AA349"/>
    <mergeCell ref="AB348:AB349"/>
    <mergeCell ref="AC348:AC349"/>
    <mergeCell ref="AD348:AD349"/>
    <mergeCell ref="X346:X347"/>
    <mergeCell ref="Y346:Y347"/>
    <mergeCell ref="Z346:Z347"/>
    <mergeCell ref="AA346:AA347"/>
    <mergeCell ref="AB346:AB347"/>
    <mergeCell ref="AJ352:AJ353"/>
    <mergeCell ref="AL352:AL353"/>
    <mergeCell ref="AN352:AN353"/>
    <mergeCell ref="AO352:AO353"/>
    <mergeCell ref="AP352:AP353"/>
    <mergeCell ref="AK350:AK351"/>
    <mergeCell ref="AK352:AK353"/>
    <mergeCell ref="M351:M352"/>
    <mergeCell ref="O352:O353"/>
    <mergeCell ref="P352:P353"/>
    <mergeCell ref="Q352:Q353"/>
    <mergeCell ref="R352:R353"/>
    <mergeCell ref="S352:S353"/>
    <mergeCell ref="T352:T353"/>
    <mergeCell ref="U352:U353"/>
    <mergeCell ref="V352:V353"/>
    <mergeCell ref="W352:W353"/>
    <mergeCell ref="X350:X351"/>
    <mergeCell ref="Y350:Y351"/>
    <mergeCell ref="L350:L353"/>
    <mergeCell ref="N350:N353"/>
    <mergeCell ref="O350:Q351"/>
    <mergeCell ref="R350:R351"/>
    <mergeCell ref="S350:S351"/>
    <mergeCell ref="T350:T351"/>
    <mergeCell ref="U350:U351"/>
    <mergeCell ref="V350:V351"/>
    <mergeCell ref="W350:W351"/>
    <mergeCell ref="AQ352:AQ353"/>
    <mergeCell ref="AR352:AR353"/>
    <mergeCell ref="Z350:Z351"/>
    <mergeCell ref="AA350:AA351"/>
    <mergeCell ref="AB350:AB351"/>
    <mergeCell ref="AC350:AC351"/>
    <mergeCell ref="AD350:AD351"/>
    <mergeCell ref="AE350:AE351"/>
    <mergeCell ref="AF350:AF351"/>
    <mergeCell ref="AG350:AG351"/>
    <mergeCell ref="AH350:AH351"/>
    <mergeCell ref="AI350:AI351"/>
    <mergeCell ref="AJ350:AJ351"/>
    <mergeCell ref="AL350:AL351"/>
    <mergeCell ref="AN350:AN351"/>
    <mergeCell ref="AO350:AO351"/>
    <mergeCell ref="AP350:AP351"/>
    <mergeCell ref="AQ350:AQ351"/>
    <mergeCell ref="AR350:AR351"/>
    <mergeCell ref="AM350:AM351"/>
    <mergeCell ref="AG352:AG353"/>
    <mergeCell ref="AH352:AH353"/>
    <mergeCell ref="AI352:AI353"/>
    <mergeCell ref="A358:A361"/>
    <mergeCell ref="A346:A349"/>
    <mergeCell ref="B346:F349"/>
    <mergeCell ref="G346:G349"/>
    <mergeCell ref="H346:H349"/>
    <mergeCell ref="I346:I349"/>
    <mergeCell ref="J346:J349"/>
    <mergeCell ref="K346:K349"/>
    <mergeCell ref="L346:L349"/>
    <mergeCell ref="AA354:AA355"/>
    <mergeCell ref="AB354:AB355"/>
    <mergeCell ref="AC354:AC355"/>
    <mergeCell ref="AD354:AD355"/>
    <mergeCell ref="AE354:AE355"/>
    <mergeCell ref="AF354:AF355"/>
    <mergeCell ref="X352:X353"/>
    <mergeCell ref="Y352:Y353"/>
    <mergeCell ref="Z352:Z353"/>
    <mergeCell ref="AA352:AA353"/>
    <mergeCell ref="AB352:AB353"/>
    <mergeCell ref="AC352:AC353"/>
    <mergeCell ref="AD352:AD353"/>
    <mergeCell ref="AE352:AE353"/>
    <mergeCell ref="AF352:AF353"/>
    <mergeCell ref="A350:A353"/>
    <mergeCell ref="B350:F353"/>
    <mergeCell ref="G350:G353"/>
    <mergeCell ref="H350:H353"/>
    <mergeCell ref="I350:I353"/>
    <mergeCell ref="J350:J353"/>
    <mergeCell ref="K350:K353"/>
    <mergeCell ref="B358:F361"/>
    <mergeCell ref="AN354:AN355"/>
    <mergeCell ref="AO354:AO355"/>
    <mergeCell ref="AP354:AP355"/>
    <mergeCell ref="A354:A357"/>
    <mergeCell ref="B354:F357"/>
    <mergeCell ref="G354:G357"/>
    <mergeCell ref="H354:H357"/>
    <mergeCell ref="I354:I357"/>
    <mergeCell ref="J354:J357"/>
    <mergeCell ref="K354:K357"/>
    <mergeCell ref="L354:L357"/>
    <mergeCell ref="N354:N357"/>
    <mergeCell ref="O354:Q355"/>
    <mergeCell ref="R354:R355"/>
    <mergeCell ref="S354:S355"/>
    <mergeCell ref="T354:T355"/>
    <mergeCell ref="U354:U355"/>
    <mergeCell ref="V354:V355"/>
    <mergeCell ref="W354:W355"/>
    <mergeCell ref="G358:G361"/>
    <mergeCell ref="H358:H361"/>
    <mergeCell ref="I358:I361"/>
    <mergeCell ref="J358:J361"/>
    <mergeCell ref="K358:K361"/>
    <mergeCell ref="L358:L361"/>
    <mergeCell ref="N358:N361"/>
    <mergeCell ref="O358:Q359"/>
    <mergeCell ref="R358:R359"/>
    <mergeCell ref="S358:S359"/>
    <mergeCell ref="T358:T359"/>
    <mergeCell ref="U358:U359"/>
    <mergeCell ref="V358:V359"/>
    <mergeCell ref="W358:W359"/>
    <mergeCell ref="AQ354:AQ355"/>
    <mergeCell ref="AP356:AP357"/>
    <mergeCell ref="AQ356:AQ357"/>
    <mergeCell ref="AP358:AP359"/>
    <mergeCell ref="AQ358:AQ359"/>
    <mergeCell ref="AP360:AP361"/>
    <mergeCell ref="AQ360:AQ361"/>
    <mergeCell ref="AE358:AE359"/>
    <mergeCell ref="AF358:AF359"/>
    <mergeCell ref="AG358:AG359"/>
    <mergeCell ref="AH358:AH359"/>
    <mergeCell ref="AI358:AI359"/>
    <mergeCell ref="AJ358:AJ359"/>
    <mergeCell ref="AG354:AG355"/>
    <mergeCell ref="AH354:AH355"/>
    <mergeCell ref="AI354:AI355"/>
    <mergeCell ref="AJ354:AJ355"/>
    <mergeCell ref="AL354:AL355"/>
    <mergeCell ref="AR354:AR355"/>
    <mergeCell ref="M355:M356"/>
    <mergeCell ref="O356:O357"/>
    <mergeCell ref="P356:P357"/>
    <mergeCell ref="Q356:Q357"/>
    <mergeCell ref="R356:R357"/>
    <mergeCell ref="S356:S357"/>
    <mergeCell ref="T356:T357"/>
    <mergeCell ref="U356:U357"/>
    <mergeCell ref="V356:V357"/>
    <mergeCell ref="W356:W357"/>
    <mergeCell ref="X356:X357"/>
    <mergeCell ref="Y356:Y357"/>
    <mergeCell ref="Z356:Z357"/>
    <mergeCell ref="AA356:AA357"/>
    <mergeCell ref="AB356:AB357"/>
    <mergeCell ref="AC356:AC357"/>
    <mergeCell ref="AD356:AD357"/>
    <mergeCell ref="AE356:AE357"/>
    <mergeCell ref="X354:X355"/>
    <mergeCell ref="Y354:Y355"/>
    <mergeCell ref="Z354:Z355"/>
    <mergeCell ref="AK354:AK355"/>
    <mergeCell ref="AR356:AR357"/>
    <mergeCell ref="AF356:AF357"/>
    <mergeCell ref="AG356:AG357"/>
    <mergeCell ref="AH356:AH357"/>
    <mergeCell ref="AI356:AI357"/>
    <mergeCell ref="AJ356:AJ357"/>
    <mergeCell ref="AL356:AL357"/>
    <mergeCell ref="AN356:AN357"/>
    <mergeCell ref="AO356:AO357"/>
    <mergeCell ref="AR364:AR365"/>
    <mergeCell ref="AI362:AI363"/>
    <mergeCell ref="AJ362:AJ363"/>
    <mergeCell ref="AL362:AL363"/>
    <mergeCell ref="AN362:AN363"/>
    <mergeCell ref="AO362:AO363"/>
    <mergeCell ref="AP362:AP363"/>
    <mergeCell ref="AQ362:AQ363"/>
    <mergeCell ref="AR362:AR363"/>
    <mergeCell ref="AK356:AK357"/>
    <mergeCell ref="A362:A365"/>
    <mergeCell ref="B362:F365"/>
    <mergeCell ref="G362:G365"/>
    <mergeCell ref="H362:H365"/>
    <mergeCell ref="I362:I365"/>
    <mergeCell ref="J362:J365"/>
    <mergeCell ref="K362:K365"/>
    <mergeCell ref="L362:L365"/>
    <mergeCell ref="N362:N365"/>
    <mergeCell ref="O362:Q363"/>
    <mergeCell ref="R362:R363"/>
    <mergeCell ref="S362:S363"/>
    <mergeCell ref="T362:T363"/>
    <mergeCell ref="U362:U363"/>
    <mergeCell ref="V362:V363"/>
    <mergeCell ref="W362:W363"/>
    <mergeCell ref="M363:M364"/>
    <mergeCell ref="O364:O365"/>
    <mergeCell ref="P364:P365"/>
    <mergeCell ref="Q364:Q365"/>
    <mergeCell ref="R364:R365"/>
    <mergeCell ref="S364:S365"/>
    <mergeCell ref="T364:T365"/>
    <mergeCell ref="U364:U365"/>
    <mergeCell ref="V364:V365"/>
    <mergeCell ref="W364:W365"/>
    <mergeCell ref="X362:X363"/>
    <mergeCell ref="Y362:Y363"/>
    <mergeCell ref="Z362:Z363"/>
    <mergeCell ref="AA362:AA363"/>
    <mergeCell ref="AB362:AB363"/>
    <mergeCell ref="AC362:AC363"/>
    <mergeCell ref="AD362:AD363"/>
    <mergeCell ref="AE362:AE363"/>
    <mergeCell ref="AF362:AF363"/>
    <mergeCell ref="AL358:AL359"/>
    <mergeCell ref="AN358:AN359"/>
    <mergeCell ref="AO358:AO359"/>
    <mergeCell ref="AH364:AH365"/>
    <mergeCell ref="AI364:AI365"/>
    <mergeCell ref="AJ364:AJ365"/>
    <mergeCell ref="AL364:AL365"/>
    <mergeCell ref="AN364:AN365"/>
    <mergeCell ref="AO364:AO365"/>
    <mergeCell ref="AN360:AN361"/>
    <mergeCell ref="AO360:AO361"/>
    <mergeCell ref="Z364:Z365"/>
    <mergeCell ref="AA364:AA365"/>
    <mergeCell ref="AB364:AB365"/>
    <mergeCell ref="AC364:AC365"/>
    <mergeCell ref="AD364:AD365"/>
    <mergeCell ref="AP364:AP365"/>
    <mergeCell ref="AQ364:AQ365"/>
    <mergeCell ref="AK358:AK359"/>
    <mergeCell ref="AK360:AK361"/>
    <mergeCell ref="AK362:AK363"/>
    <mergeCell ref="AG360:AG361"/>
    <mergeCell ref="AH360:AH361"/>
    <mergeCell ref="AI360:AI361"/>
    <mergeCell ref="AJ360:AJ361"/>
    <mergeCell ref="AL360:AL361"/>
    <mergeCell ref="AG362:AG363"/>
    <mergeCell ref="AH362:AH363"/>
    <mergeCell ref="AR358:AR359"/>
    <mergeCell ref="M359:M360"/>
    <mergeCell ref="O360:O361"/>
    <mergeCell ref="P360:P361"/>
    <mergeCell ref="Q360:Q361"/>
    <mergeCell ref="R360:R361"/>
    <mergeCell ref="S360:S361"/>
    <mergeCell ref="T360:T361"/>
    <mergeCell ref="U360:U361"/>
    <mergeCell ref="V360:V361"/>
    <mergeCell ref="W360:W361"/>
    <mergeCell ref="X360:X361"/>
    <mergeCell ref="Y360:Y361"/>
    <mergeCell ref="Z360:Z361"/>
    <mergeCell ref="AA360:AA361"/>
    <mergeCell ref="AB360:AB361"/>
    <mergeCell ref="AC360:AC361"/>
    <mergeCell ref="AD360:AD361"/>
    <mergeCell ref="AE360:AE361"/>
    <mergeCell ref="AF360:AF361"/>
    <mergeCell ref="AR360:AR361"/>
    <mergeCell ref="X358:X359"/>
    <mergeCell ref="Y358:Y359"/>
    <mergeCell ref="Z358:Z359"/>
    <mergeCell ref="AA358:AA359"/>
    <mergeCell ref="AB358:AB359"/>
    <mergeCell ref="AC358:AC359"/>
    <mergeCell ref="AD358:AD359"/>
    <mergeCell ref="AP370:AP371"/>
    <mergeCell ref="AN366:AN367"/>
    <mergeCell ref="AO366:AO367"/>
    <mergeCell ref="AP366:AP367"/>
    <mergeCell ref="X370:X371"/>
    <mergeCell ref="AK364:AK365"/>
    <mergeCell ref="O366:Q367"/>
    <mergeCell ref="R366:R367"/>
    <mergeCell ref="S366:S367"/>
    <mergeCell ref="T366:T367"/>
    <mergeCell ref="U366:U367"/>
    <mergeCell ref="V366:V367"/>
    <mergeCell ref="W366:W367"/>
    <mergeCell ref="X366:X367"/>
    <mergeCell ref="Y366:Y367"/>
    <mergeCell ref="Z366:Z367"/>
    <mergeCell ref="AA366:AA367"/>
    <mergeCell ref="AB366:AB367"/>
    <mergeCell ref="AE364:AE365"/>
    <mergeCell ref="AF364:AF365"/>
    <mergeCell ref="AG364:AG365"/>
    <mergeCell ref="AL366:AL367"/>
    <mergeCell ref="X364:X365"/>
    <mergeCell ref="Y364:Y365"/>
    <mergeCell ref="AL370:AL371"/>
    <mergeCell ref="AN370:AN371"/>
    <mergeCell ref="AO370:AO371"/>
    <mergeCell ref="AK368:AK369"/>
    <mergeCell ref="AQ370:AQ371"/>
    <mergeCell ref="AD368:AD369"/>
    <mergeCell ref="AE368:AE369"/>
    <mergeCell ref="AF368:AF369"/>
    <mergeCell ref="AG368:AG369"/>
    <mergeCell ref="AH368:AH369"/>
    <mergeCell ref="AI368:AI369"/>
    <mergeCell ref="AJ368:AJ369"/>
    <mergeCell ref="AL368:AL369"/>
    <mergeCell ref="AN368:AN369"/>
    <mergeCell ref="AO368:AO369"/>
    <mergeCell ref="AP368:AP369"/>
    <mergeCell ref="AQ368:AQ369"/>
    <mergeCell ref="AH370:AH371"/>
    <mergeCell ref="AI370:AI371"/>
    <mergeCell ref="A366:A369"/>
    <mergeCell ref="B366:F369"/>
    <mergeCell ref="G366:G369"/>
    <mergeCell ref="H366:H369"/>
    <mergeCell ref="I366:I369"/>
    <mergeCell ref="J366:J369"/>
    <mergeCell ref="K366:K369"/>
    <mergeCell ref="L366:L369"/>
    <mergeCell ref="AC366:AC367"/>
    <mergeCell ref="AD366:AD367"/>
    <mergeCell ref="AE366:AE367"/>
    <mergeCell ref="AF366:AF367"/>
    <mergeCell ref="AG366:AG367"/>
    <mergeCell ref="AH366:AH367"/>
    <mergeCell ref="AI366:AI367"/>
    <mergeCell ref="AJ366:AJ367"/>
    <mergeCell ref="AQ366:AQ367"/>
    <mergeCell ref="AR366:AR367"/>
    <mergeCell ref="M367:M368"/>
    <mergeCell ref="O368:O369"/>
    <mergeCell ref="P368:P369"/>
    <mergeCell ref="Q368:Q369"/>
    <mergeCell ref="R368:R369"/>
    <mergeCell ref="S368:S369"/>
    <mergeCell ref="T368:T369"/>
    <mergeCell ref="U368:U369"/>
    <mergeCell ref="V368:V369"/>
    <mergeCell ref="W368:W369"/>
    <mergeCell ref="X368:X369"/>
    <mergeCell ref="Y368:Y369"/>
    <mergeCell ref="Z368:Z369"/>
    <mergeCell ref="AA368:AA369"/>
    <mergeCell ref="AB368:AB369"/>
    <mergeCell ref="AC368:AC369"/>
    <mergeCell ref="N366:N369"/>
    <mergeCell ref="AK366:AK367"/>
    <mergeCell ref="AR368:AR369"/>
    <mergeCell ref="A374:A377"/>
    <mergeCell ref="B374:F377"/>
    <mergeCell ref="G374:G377"/>
    <mergeCell ref="H374:H377"/>
    <mergeCell ref="I374:I377"/>
    <mergeCell ref="J374:J377"/>
    <mergeCell ref="K374:K377"/>
    <mergeCell ref="L374:L377"/>
    <mergeCell ref="N374:N377"/>
    <mergeCell ref="O374:Q375"/>
    <mergeCell ref="R374:R375"/>
    <mergeCell ref="S374:S375"/>
    <mergeCell ref="T374:T375"/>
    <mergeCell ref="U374:U375"/>
    <mergeCell ref="V374:V375"/>
    <mergeCell ref="W374:W375"/>
    <mergeCell ref="A378:A381"/>
    <mergeCell ref="B378:F381"/>
    <mergeCell ref="G378:G381"/>
    <mergeCell ref="H378:H381"/>
    <mergeCell ref="I378:I381"/>
    <mergeCell ref="J378:J381"/>
    <mergeCell ref="K378:K381"/>
    <mergeCell ref="L378:L381"/>
    <mergeCell ref="N378:N381"/>
    <mergeCell ref="O378:Q379"/>
    <mergeCell ref="R378:R379"/>
    <mergeCell ref="R376:R377"/>
    <mergeCell ref="S376:S377"/>
    <mergeCell ref="T376:T377"/>
    <mergeCell ref="U376:U377"/>
    <mergeCell ref="V376:V377"/>
    <mergeCell ref="A370:A373"/>
    <mergeCell ref="B370:F373"/>
    <mergeCell ref="G370:G373"/>
    <mergeCell ref="H370:H373"/>
    <mergeCell ref="I370:I373"/>
    <mergeCell ref="J370:J373"/>
    <mergeCell ref="K370:K373"/>
    <mergeCell ref="L370:L373"/>
    <mergeCell ref="N370:N373"/>
    <mergeCell ref="O370:Q371"/>
    <mergeCell ref="R370:R371"/>
    <mergeCell ref="S370:S371"/>
    <mergeCell ref="T370:T371"/>
    <mergeCell ref="U370:U371"/>
    <mergeCell ref="V370:V371"/>
    <mergeCell ref="W370:W371"/>
    <mergeCell ref="R372:R373"/>
    <mergeCell ref="S372:S373"/>
    <mergeCell ref="T372:T373"/>
    <mergeCell ref="U372:U373"/>
    <mergeCell ref="V372:V373"/>
    <mergeCell ref="W372:W373"/>
    <mergeCell ref="Q372:Q373"/>
    <mergeCell ref="M371:M372"/>
    <mergeCell ref="O372:O373"/>
    <mergeCell ref="P372:P373"/>
    <mergeCell ref="AR378:AR379"/>
    <mergeCell ref="M379:M380"/>
    <mergeCell ref="O380:O381"/>
    <mergeCell ref="P380:P381"/>
    <mergeCell ref="Q380:Q381"/>
    <mergeCell ref="R380:R381"/>
    <mergeCell ref="S380:S381"/>
    <mergeCell ref="T380:T381"/>
    <mergeCell ref="U380:U381"/>
    <mergeCell ref="V380:V381"/>
    <mergeCell ref="W380:W381"/>
    <mergeCell ref="X380:X381"/>
    <mergeCell ref="Y380:Y381"/>
    <mergeCell ref="Z380:Z381"/>
    <mergeCell ref="AC378:AC379"/>
    <mergeCell ref="AD378:AD379"/>
    <mergeCell ref="AE378:AE379"/>
    <mergeCell ref="AF378:AF379"/>
    <mergeCell ref="AG378:AG379"/>
    <mergeCell ref="AQ380:AQ381"/>
    <mergeCell ref="AR380:AR381"/>
    <mergeCell ref="AH378:AH379"/>
    <mergeCell ref="AJ380:AJ381"/>
    <mergeCell ref="AL380:AL381"/>
    <mergeCell ref="AN380:AN381"/>
    <mergeCell ref="S378:S379"/>
    <mergeCell ref="T378:T379"/>
    <mergeCell ref="U378:U379"/>
    <mergeCell ref="V378:V379"/>
    <mergeCell ref="W378:W379"/>
    <mergeCell ref="X378:X379"/>
    <mergeCell ref="Y378:Y379"/>
    <mergeCell ref="AH374:AH375"/>
    <mergeCell ref="AI374:AI375"/>
    <mergeCell ref="AJ374:AJ375"/>
    <mergeCell ref="AL374:AL375"/>
    <mergeCell ref="AR370:AR371"/>
    <mergeCell ref="M375:M376"/>
    <mergeCell ref="O376:O377"/>
    <mergeCell ref="P376:P377"/>
    <mergeCell ref="Z370:Z371"/>
    <mergeCell ref="AA370:AA371"/>
    <mergeCell ref="AB370:AB371"/>
    <mergeCell ref="AC370:AC371"/>
    <mergeCell ref="AD370:AD371"/>
    <mergeCell ref="AN374:AN375"/>
    <mergeCell ref="AO374:AO375"/>
    <mergeCell ref="AP374:AP375"/>
    <mergeCell ref="AQ374:AQ375"/>
    <mergeCell ref="AR374:AR375"/>
    <mergeCell ref="X374:X375"/>
    <mergeCell ref="Y374:Y375"/>
    <mergeCell ref="Z374:Z375"/>
    <mergeCell ref="AA374:AA375"/>
    <mergeCell ref="AB374:AB375"/>
    <mergeCell ref="AC374:AC375"/>
    <mergeCell ref="AD374:AD375"/>
    <mergeCell ref="AE370:AE371"/>
    <mergeCell ref="AF370:AF371"/>
    <mergeCell ref="AG370:AG371"/>
    <mergeCell ref="X372:X373"/>
    <mergeCell ref="Y372:Y373"/>
    <mergeCell ref="Q376:Q377"/>
    <mergeCell ref="AJ370:AJ371"/>
    <mergeCell ref="Z372:Z373"/>
    <mergeCell ref="AA372:AA373"/>
    <mergeCell ref="AB372:AB373"/>
    <mergeCell ref="AC372:AC373"/>
    <mergeCell ref="AD372:AD373"/>
    <mergeCell ref="AE372:AE373"/>
    <mergeCell ref="AF372:AF373"/>
    <mergeCell ref="AG372:AG373"/>
    <mergeCell ref="AH372:AH373"/>
    <mergeCell ref="AQ372:AQ373"/>
    <mergeCell ref="AR372:AR373"/>
    <mergeCell ref="Y370:Y371"/>
    <mergeCell ref="AO376:AO377"/>
    <mergeCell ref="AP376:AP377"/>
    <mergeCell ref="AQ376:AQ377"/>
    <mergeCell ref="AR376:AR377"/>
    <mergeCell ref="AH376:AH377"/>
    <mergeCell ref="AI376:AI377"/>
    <mergeCell ref="AJ376:AJ377"/>
    <mergeCell ref="AL376:AL377"/>
    <mergeCell ref="AN376:AN377"/>
    <mergeCell ref="AK370:AK371"/>
    <mergeCell ref="AK372:AK373"/>
    <mergeCell ref="AI372:AI373"/>
    <mergeCell ref="AJ372:AJ373"/>
    <mergeCell ref="AL372:AL373"/>
    <mergeCell ref="AN372:AN373"/>
    <mergeCell ref="AO372:AO373"/>
    <mergeCell ref="AP372:AP373"/>
    <mergeCell ref="AE374:AE375"/>
    <mergeCell ref="AF374:AF375"/>
    <mergeCell ref="AG374:AG375"/>
    <mergeCell ref="W376:W377"/>
    <mergeCell ref="X376:X377"/>
    <mergeCell ref="Y376:Y377"/>
    <mergeCell ref="Z376:Z377"/>
    <mergeCell ref="AA376:AA377"/>
    <mergeCell ref="AB376:AB377"/>
    <mergeCell ref="AC376:AC377"/>
    <mergeCell ref="AD376:AD377"/>
    <mergeCell ref="AE376:AE377"/>
    <mergeCell ref="AF376:AF377"/>
    <mergeCell ref="AG376:AG377"/>
    <mergeCell ref="AQ388:AQ389"/>
    <mergeCell ref="AQ384:AQ385"/>
    <mergeCell ref="AP380:AP381"/>
    <mergeCell ref="AQ382:AQ383"/>
    <mergeCell ref="AI378:AI379"/>
    <mergeCell ref="AJ378:AJ379"/>
    <mergeCell ref="AL378:AL379"/>
    <mergeCell ref="AN378:AN379"/>
    <mergeCell ref="AO378:AO379"/>
    <mergeCell ref="AP378:AP379"/>
    <mergeCell ref="AQ378:AQ379"/>
    <mergeCell ref="Z378:Z379"/>
    <mergeCell ref="AA378:AA379"/>
    <mergeCell ref="AB378:AB379"/>
    <mergeCell ref="AR388:AR389"/>
    <mergeCell ref="Z386:Z387"/>
    <mergeCell ref="AA386:AA387"/>
    <mergeCell ref="AB386:AB387"/>
    <mergeCell ref="AC386:AC387"/>
    <mergeCell ref="AD386:AD387"/>
    <mergeCell ref="AE386:AE387"/>
    <mergeCell ref="AF386:AF387"/>
    <mergeCell ref="AG386:AG387"/>
    <mergeCell ref="AH386:AH387"/>
    <mergeCell ref="AI386:AI387"/>
    <mergeCell ref="AJ386:AJ387"/>
    <mergeCell ref="AL386:AL387"/>
    <mergeCell ref="AN386:AN387"/>
    <mergeCell ref="AO386:AO387"/>
    <mergeCell ref="AP386:AP387"/>
    <mergeCell ref="AQ386:AQ387"/>
    <mergeCell ref="AR386:AR387"/>
    <mergeCell ref="AM386:AM387"/>
    <mergeCell ref="AF388:AF389"/>
    <mergeCell ref="AG388:AG389"/>
    <mergeCell ref="AH388:AH389"/>
    <mergeCell ref="AI388:AI389"/>
    <mergeCell ref="AJ388:AJ389"/>
    <mergeCell ref="AL388:AL389"/>
    <mergeCell ref="AN388:AN389"/>
    <mergeCell ref="AO388:AO389"/>
    <mergeCell ref="AP388:AP389"/>
    <mergeCell ref="AM388:AM389"/>
    <mergeCell ref="AR384:AR385"/>
    <mergeCell ref="AG380:AG381"/>
    <mergeCell ref="AA380:AA381"/>
    <mergeCell ref="AB380:AB381"/>
    <mergeCell ref="AC380:AC381"/>
    <mergeCell ref="AD380:AD381"/>
    <mergeCell ref="AE380:AE381"/>
    <mergeCell ref="AF380:AF381"/>
    <mergeCell ref="AH380:AH381"/>
    <mergeCell ref="AE384:AE385"/>
    <mergeCell ref="AF384:AF385"/>
    <mergeCell ref="AG384:AG385"/>
    <mergeCell ref="AH384:AH385"/>
    <mergeCell ref="AI384:AI385"/>
    <mergeCell ref="AJ384:AJ385"/>
    <mergeCell ref="AL384:AL385"/>
    <mergeCell ref="AN384:AN385"/>
    <mergeCell ref="AO384:AO385"/>
    <mergeCell ref="AP384:AP385"/>
    <mergeCell ref="AD382:AD383"/>
    <mergeCell ref="AE382:AE383"/>
    <mergeCell ref="AF382:AF383"/>
    <mergeCell ref="AG382:AG383"/>
    <mergeCell ref="AH382:AH383"/>
    <mergeCell ref="AI382:AI383"/>
    <mergeCell ref="AJ382:AJ383"/>
    <mergeCell ref="AL382:AL383"/>
    <mergeCell ref="AN382:AN383"/>
    <mergeCell ref="AO382:AO383"/>
    <mergeCell ref="AP382:AP383"/>
    <mergeCell ref="AI380:AI381"/>
    <mergeCell ref="AO380:AO381"/>
    <mergeCell ref="AR382:AR383"/>
    <mergeCell ref="Z384:Z385"/>
    <mergeCell ref="AA384:AA385"/>
    <mergeCell ref="AB384:AB385"/>
    <mergeCell ref="AC384:AC385"/>
    <mergeCell ref="AD384:AD385"/>
    <mergeCell ref="Y386:Y387"/>
    <mergeCell ref="A382:A385"/>
    <mergeCell ref="B382:F385"/>
    <mergeCell ref="G382:G385"/>
    <mergeCell ref="H382:H385"/>
    <mergeCell ref="I382:I385"/>
    <mergeCell ref="J382:J385"/>
    <mergeCell ref="K382:K385"/>
    <mergeCell ref="L382:L385"/>
    <mergeCell ref="Q384:Q385"/>
    <mergeCell ref="R384:R385"/>
    <mergeCell ref="S384:S385"/>
    <mergeCell ref="T384:T385"/>
    <mergeCell ref="U384:U385"/>
    <mergeCell ref="V384:V385"/>
    <mergeCell ref="W384:W385"/>
    <mergeCell ref="X384:X385"/>
    <mergeCell ref="Y384:Y385"/>
    <mergeCell ref="A386:A389"/>
    <mergeCell ref="B386:F389"/>
    <mergeCell ref="G386:G389"/>
    <mergeCell ref="H386:H389"/>
    <mergeCell ref="I386:I389"/>
    <mergeCell ref="J386:J389"/>
    <mergeCell ref="K386:K389"/>
    <mergeCell ref="L386:L389"/>
    <mergeCell ref="AE390:AE391"/>
    <mergeCell ref="M387:M388"/>
    <mergeCell ref="O388:O389"/>
    <mergeCell ref="P388:P389"/>
    <mergeCell ref="Q388:Q389"/>
    <mergeCell ref="R388:R389"/>
    <mergeCell ref="S388:S389"/>
    <mergeCell ref="T388:T389"/>
    <mergeCell ref="U388:U389"/>
    <mergeCell ref="V388:V389"/>
    <mergeCell ref="W388:W389"/>
    <mergeCell ref="X388:X389"/>
    <mergeCell ref="Y388:Y389"/>
    <mergeCell ref="Z388:Z389"/>
    <mergeCell ref="AA388:AA389"/>
    <mergeCell ref="AB388:AB389"/>
    <mergeCell ref="AC388:AC389"/>
    <mergeCell ref="AD388:AD389"/>
    <mergeCell ref="AE388:AE389"/>
    <mergeCell ref="N386:N389"/>
    <mergeCell ref="O386:Q387"/>
    <mergeCell ref="R386:R387"/>
    <mergeCell ref="S386:S387"/>
    <mergeCell ref="T386:T387"/>
    <mergeCell ref="U386:U387"/>
    <mergeCell ref="V386:V387"/>
    <mergeCell ref="W386:W387"/>
    <mergeCell ref="X386:X387"/>
    <mergeCell ref="N382:N385"/>
    <mergeCell ref="O382:Q383"/>
    <mergeCell ref="R382:R383"/>
    <mergeCell ref="S382:S383"/>
    <mergeCell ref="T382:T383"/>
    <mergeCell ref="U382:U383"/>
    <mergeCell ref="V382:V383"/>
    <mergeCell ref="W382:W383"/>
    <mergeCell ref="X382:X383"/>
    <mergeCell ref="Y382:Y383"/>
    <mergeCell ref="Z382:Z383"/>
    <mergeCell ref="AA382:AA383"/>
    <mergeCell ref="AB382:AB383"/>
    <mergeCell ref="AC382:AC383"/>
    <mergeCell ref="M383:M384"/>
    <mergeCell ref="O384:O385"/>
    <mergeCell ref="P384:P385"/>
    <mergeCell ref="AJ390:AJ391"/>
    <mergeCell ref="AL390:AL391"/>
    <mergeCell ref="AN390:AN391"/>
    <mergeCell ref="AO390:AO391"/>
    <mergeCell ref="AP390:AP391"/>
    <mergeCell ref="A390:A393"/>
    <mergeCell ref="B390:F393"/>
    <mergeCell ref="G390:G393"/>
    <mergeCell ref="H390:H393"/>
    <mergeCell ref="I390:I393"/>
    <mergeCell ref="J390:J393"/>
    <mergeCell ref="K390:K393"/>
    <mergeCell ref="L390:L393"/>
    <mergeCell ref="N390:N393"/>
    <mergeCell ref="O390:Q391"/>
    <mergeCell ref="R390:R391"/>
    <mergeCell ref="S390:S391"/>
    <mergeCell ref="T390:T391"/>
    <mergeCell ref="U390:U391"/>
    <mergeCell ref="V390:V391"/>
    <mergeCell ref="W390:W391"/>
    <mergeCell ref="AM390:AM391"/>
    <mergeCell ref="AM392:AM393"/>
    <mergeCell ref="AG392:AG393"/>
    <mergeCell ref="AH392:AH393"/>
    <mergeCell ref="AI392:AI393"/>
    <mergeCell ref="AJ392:AJ393"/>
    <mergeCell ref="Z390:Z391"/>
    <mergeCell ref="AA390:AA391"/>
    <mergeCell ref="AB390:AB391"/>
    <mergeCell ref="AC390:AC391"/>
    <mergeCell ref="AD390:AD391"/>
    <mergeCell ref="AR392:AR393"/>
    <mergeCell ref="A394:A397"/>
    <mergeCell ref="B394:F397"/>
    <mergeCell ref="G394:G397"/>
    <mergeCell ref="H394:H397"/>
    <mergeCell ref="I394:I397"/>
    <mergeCell ref="J394:J397"/>
    <mergeCell ref="K394:K397"/>
    <mergeCell ref="L394:L397"/>
    <mergeCell ref="N394:N397"/>
    <mergeCell ref="O394:Q395"/>
    <mergeCell ref="R394:R395"/>
    <mergeCell ref="S394:S395"/>
    <mergeCell ref="T394:T395"/>
    <mergeCell ref="U394:U395"/>
    <mergeCell ref="V394:V395"/>
    <mergeCell ref="W394:W395"/>
    <mergeCell ref="X394:X395"/>
    <mergeCell ref="Y394:Y395"/>
    <mergeCell ref="Z394:Z395"/>
    <mergeCell ref="AA394:AA395"/>
    <mergeCell ref="AB394:AB395"/>
    <mergeCell ref="AC394:AC395"/>
    <mergeCell ref="AD394:AD395"/>
    <mergeCell ref="AE394:AE395"/>
    <mergeCell ref="AF394:AF395"/>
    <mergeCell ref="AO394:AO395"/>
    <mergeCell ref="AP394:AP395"/>
    <mergeCell ref="AQ394:AQ395"/>
    <mergeCell ref="AR394:AR395"/>
    <mergeCell ref="AC396:AC397"/>
    <mergeCell ref="AD396:AD397"/>
    <mergeCell ref="AQ390:AQ391"/>
    <mergeCell ref="AR390:AR391"/>
    <mergeCell ref="M391:M392"/>
    <mergeCell ref="O392:O393"/>
    <mergeCell ref="P392:P393"/>
    <mergeCell ref="Q392:Q393"/>
    <mergeCell ref="R392:R393"/>
    <mergeCell ref="S392:S393"/>
    <mergeCell ref="T392:T393"/>
    <mergeCell ref="U392:U393"/>
    <mergeCell ref="V392:V393"/>
    <mergeCell ref="W392:W393"/>
    <mergeCell ref="X392:X393"/>
    <mergeCell ref="Y392:Y393"/>
    <mergeCell ref="Z392:Z393"/>
    <mergeCell ref="AA392:AA393"/>
    <mergeCell ref="AB392:AB393"/>
    <mergeCell ref="AC392:AC393"/>
    <mergeCell ref="AD392:AD393"/>
    <mergeCell ref="AE392:AE393"/>
    <mergeCell ref="AF392:AF393"/>
    <mergeCell ref="AL392:AL393"/>
    <mergeCell ref="AN392:AN393"/>
    <mergeCell ref="AO392:AO393"/>
    <mergeCell ref="AP392:AP393"/>
    <mergeCell ref="AQ392:AQ393"/>
    <mergeCell ref="X390:X391"/>
    <mergeCell ref="Y390:Y391"/>
    <mergeCell ref="AF390:AF391"/>
    <mergeCell ref="AG390:AG391"/>
    <mergeCell ref="AH390:AH391"/>
    <mergeCell ref="AI390:AI391"/>
    <mergeCell ref="A398:A401"/>
    <mergeCell ref="B398:F401"/>
    <mergeCell ref="G398:G401"/>
    <mergeCell ref="H398:H401"/>
    <mergeCell ref="I398:I401"/>
    <mergeCell ref="J398:J401"/>
    <mergeCell ref="K398:K401"/>
    <mergeCell ref="L398:L401"/>
    <mergeCell ref="N398:N401"/>
    <mergeCell ref="O398:Q399"/>
    <mergeCell ref="R398:R399"/>
    <mergeCell ref="S398:S399"/>
    <mergeCell ref="T398:T399"/>
    <mergeCell ref="U398:U399"/>
    <mergeCell ref="V398:V399"/>
    <mergeCell ref="W398:W399"/>
    <mergeCell ref="AN394:AN395"/>
    <mergeCell ref="M395:M396"/>
    <mergeCell ref="O396:O397"/>
    <mergeCell ref="P396:P397"/>
    <mergeCell ref="Q396:Q397"/>
    <mergeCell ref="R396:R397"/>
    <mergeCell ref="S396:S397"/>
    <mergeCell ref="T396:T397"/>
    <mergeCell ref="U396:U397"/>
    <mergeCell ref="V396:V397"/>
    <mergeCell ref="W396:W397"/>
    <mergeCell ref="X396:X397"/>
    <mergeCell ref="Y396:Y397"/>
    <mergeCell ref="Z396:Z397"/>
    <mergeCell ref="AA396:AA397"/>
    <mergeCell ref="AB396:AB397"/>
    <mergeCell ref="AH394:AH395"/>
    <mergeCell ref="AI394:AI395"/>
    <mergeCell ref="AJ394:AJ395"/>
    <mergeCell ref="AH396:AH397"/>
    <mergeCell ref="AI396:AI397"/>
    <mergeCell ref="AJ396:AJ397"/>
    <mergeCell ref="AL396:AL397"/>
    <mergeCell ref="M399:M400"/>
    <mergeCell ref="O400:O401"/>
    <mergeCell ref="P400:P401"/>
    <mergeCell ref="Q400:Q401"/>
    <mergeCell ref="R400:R401"/>
    <mergeCell ref="S400:S401"/>
    <mergeCell ref="T400:T401"/>
    <mergeCell ref="U400:U401"/>
    <mergeCell ref="V400:V401"/>
    <mergeCell ref="W400:W401"/>
    <mergeCell ref="X400:X401"/>
    <mergeCell ref="Y400:Y401"/>
    <mergeCell ref="Z400:Z401"/>
    <mergeCell ref="AA400:AA401"/>
    <mergeCell ref="AB400:AB401"/>
    <mergeCell ref="AC400:AC401"/>
    <mergeCell ref="AD400:AD401"/>
    <mergeCell ref="AA398:AA399"/>
    <mergeCell ref="AB398:AB399"/>
    <mergeCell ref="AC398:AC399"/>
    <mergeCell ref="AD398:AD399"/>
    <mergeCell ref="Z398:Z399"/>
    <mergeCell ref="AF400:AF401"/>
    <mergeCell ref="AL394:AL395"/>
    <mergeCell ref="AG394:AG395"/>
    <mergeCell ref="AO396:AO397"/>
    <mergeCell ref="AP396:AP397"/>
    <mergeCell ref="AQ396:AQ397"/>
    <mergeCell ref="AR396:AR397"/>
    <mergeCell ref="AC402:AC403"/>
    <mergeCell ref="AD402:AD403"/>
    <mergeCell ref="AE402:AE403"/>
    <mergeCell ref="AF402:AF403"/>
    <mergeCell ref="AG402:AG403"/>
    <mergeCell ref="AH402:AH403"/>
    <mergeCell ref="AI402:AI403"/>
    <mergeCell ref="AJ402:AJ403"/>
    <mergeCell ref="AL402:AL403"/>
    <mergeCell ref="AN402:AN403"/>
    <mergeCell ref="AO402:AO403"/>
    <mergeCell ref="AP402:AP403"/>
    <mergeCell ref="AQ402:AQ403"/>
    <mergeCell ref="AR402:AR403"/>
    <mergeCell ref="AI400:AI401"/>
    <mergeCell ref="AJ400:AJ401"/>
    <mergeCell ref="AG398:AG399"/>
    <mergeCell ref="AH398:AH399"/>
    <mergeCell ref="AI398:AI399"/>
    <mergeCell ref="AJ398:AJ399"/>
    <mergeCell ref="AL398:AL399"/>
    <mergeCell ref="AE396:AE397"/>
    <mergeCell ref="AF396:AF397"/>
    <mergeCell ref="AG396:AG397"/>
    <mergeCell ref="AR398:AR399"/>
    <mergeCell ref="AE400:AE401"/>
    <mergeCell ref="AO400:AO401"/>
    <mergeCell ref="AP400:AP401"/>
    <mergeCell ref="AR400:AR401"/>
    <mergeCell ref="N402:N405"/>
    <mergeCell ref="O402:Q403"/>
    <mergeCell ref="R402:R403"/>
    <mergeCell ref="S402:S403"/>
    <mergeCell ref="T402:T403"/>
    <mergeCell ref="U402:U403"/>
    <mergeCell ref="V402:V403"/>
    <mergeCell ref="W402:W403"/>
    <mergeCell ref="X402:X403"/>
    <mergeCell ref="Y402:Y403"/>
    <mergeCell ref="Z402:Z403"/>
    <mergeCell ref="AA402:AA403"/>
    <mergeCell ref="AB402:AB403"/>
    <mergeCell ref="O404:O405"/>
    <mergeCell ref="P404:P405"/>
    <mergeCell ref="Q404:Q405"/>
    <mergeCell ref="R404:R405"/>
    <mergeCell ref="S404:S405"/>
    <mergeCell ref="T404:T405"/>
    <mergeCell ref="U404:U405"/>
    <mergeCell ref="V404:V405"/>
    <mergeCell ref="W404:W405"/>
    <mergeCell ref="AE398:AE399"/>
    <mergeCell ref="AF398:AF399"/>
    <mergeCell ref="X398:X399"/>
    <mergeCell ref="Y398:Y399"/>
    <mergeCell ref="AP406:AP407"/>
    <mergeCell ref="AQ406:AQ407"/>
    <mergeCell ref="AD404:AD405"/>
    <mergeCell ref="AE404:AE405"/>
    <mergeCell ref="AF404:AF405"/>
    <mergeCell ref="AG404:AG405"/>
    <mergeCell ref="AH404:AH405"/>
    <mergeCell ref="AI404:AI405"/>
    <mergeCell ref="AJ404:AJ405"/>
    <mergeCell ref="AL404:AL405"/>
    <mergeCell ref="AN404:AN405"/>
    <mergeCell ref="AO404:AO405"/>
    <mergeCell ref="AP404:AP405"/>
    <mergeCell ref="AQ404:AQ405"/>
    <mergeCell ref="AN398:AN399"/>
    <mergeCell ref="AO398:AO399"/>
    <mergeCell ref="AP398:AP399"/>
    <mergeCell ref="AQ398:AQ399"/>
    <mergeCell ref="AL400:AL401"/>
    <mergeCell ref="AN400:AN401"/>
    <mergeCell ref="AH400:AH401"/>
    <mergeCell ref="AQ400:AQ401"/>
    <mergeCell ref="AR406:AR407"/>
    <mergeCell ref="M407:M408"/>
    <mergeCell ref="O408:O409"/>
    <mergeCell ref="P408:P409"/>
    <mergeCell ref="Z406:Z407"/>
    <mergeCell ref="AA406:AA407"/>
    <mergeCell ref="AB406:AB407"/>
    <mergeCell ref="AC406:AC407"/>
    <mergeCell ref="AD406:AD407"/>
    <mergeCell ref="AE406:AE407"/>
    <mergeCell ref="AF406:AF407"/>
    <mergeCell ref="AG406:AG407"/>
    <mergeCell ref="AH406:AH407"/>
    <mergeCell ref="M403:M404"/>
    <mergeCell ref="AR404:AR405"/>
    <mergeCell ref="Y408:Y409"/>
    <mergeCell ref="Z408:Z409"/>
    <mergeCell ref="AJ408:AJ409"/>
    <mergeCell ref="AA408:AA409"/>
    <mergeCell ref="AB408:AB409"/>
    <mergeCell ref="AC408:AC409"/>
    <mergeCell ref="AI406:AI407"/>
    <mergeCell ref="AJ406:AJ407"/>
    <mergeCell ref="AL406:AL407"/>
    <mergeCell ref="AN406:AN407"/>
    <mergeCell ref="X404:X405"/>
    <mergeCell ref="Y404:Y405"/>
    <mergeCell ref="Z404:Z405"/>
    <mergeCell ref="AA404:AA405"/>
    <mergeCell ref="AB404:AB405"/>
    <mergeCell ref="AC404:AC405"/>
    <mergeCell ref="AO406:AO407"/>
    <mergeCell ref="N406:N409"/>
    <mergeCell ref="O406:Q407"/>
    <mergeCell ref="R406:R407"/>
    <mergeCell ref="S406:S407"/>
    <mergeCell ref="T406:T407"/>
    <mergeCell ref="U406:U407"/>
    <mergeCell ref="V406:V407"/>
    <mergeCell ref="W406:W407"/>
    <mergeCell ref="X406:X407"/>
    <mergeCell ref="T408:T409"/>
    <mergeCell ref="U408:U409"/>
    <mergeCell ref="V408:V409"/>
    <mergeCell ref="W408:W409"/>
    <mergeCell ref="X408:X409"/>
    <mergeCell ref="Q408:Q409"/>
    <mergeCell ref="R408:R409"/>
    <mergeCell ref="S408:S409"/>
    <mergeCell ref="A402:A405"/>
    <mergeCell ref="B402:F405"/>
    <mergeCell ref="G402:G405"/>
    <mergeCell ref="H402:H405"/>
    <mergeCell ref="I402:I405"/>
    <mergeCell ref="J402:J405"/>
    <mergeCell ref="K402:K405"/>
    <mergeCell ref="L402:L405"/>
    <mergeCell ref="A410:A413"/>
    <mergeCell ref="B410:F413"/>
    <mergeCell ref="G410:G413"/>
    <mergeCell ref="H410:H413"/>
    <mergeCell ref="I410:I413"/>
    <mergeCell ref="J410:J413"/>
    <mergeCell ref="K410:K413"/>
    <mergeCell ref="L410:L413"/>
    <mergeCell ref="A406:A409"/>
    <mergeCell ref="B406:F409"/>
    <mergeCell ref="G406:G409"/>
    <mergeCell ref="H406:H409"/>
    <mergeCell ref="I406:I409"/>
    <mergeCell ref="J406:J409"/>
    <mergeCell ref="K406:K409"/>
    <mergeCell ref="L406:L409"/>
    <mergeCell ref="M411:M412"/>
    <mergeCell ref="O412:O413"/>
    <mergeCell ref="P412:P413"/>
    <mergeCell ref="Q412:Q413"/>
    <mergeCell ref="R412:R413"/>
    <mergeCell ref="S412:S413"/>
    <mergeCell ref="T412:T413"/>
    <mergeCell ref="U412:U413"/>
    <mergeCell ref="V412:V413"/>
    <mergeCell ref="W412:W413"/>
    <mergeCell ref="X412:X413"/>
    <mergeCell ref="Y412:Y413"/>
    <mergeCell ref="Z412:Z413"/>
    <mergeCell ref="AA412:AA413"/>
    <mergeCell ref="AB412:AB413"/>
    <mergeCell ref="AC412:AC413"/>
    <mergeCell ref="N410:N413"/>
    <mergeCell ref="O410:Q411"/>
    <mergeCell ref="R410:R411"/>
    <mergeCell ref="S410:S411"/>
    <mergeCell ref="T410:T411"/>
    <mergeCell ref="U410:U411"/>
    <mergeCell ref="V410:V411"/>
    <mergeCell ref="W410:W411"/>
    <mergeCell ref="X410:X411"/>
    <mergeCell ref="AN396:AN397"/>
    <mergeCell ref="AG400:AG401"/>
    <mergeCell ref="AO408:AO409"/>
    <mergeCell ref="AP408:AP409"/>
    <mergeCell ref="AQ408:AQ409"/>
    <mergeCell ref="AR408:AR409"/>
    <mergeCell ref="Y406:Y407"/>
    <mergeCell ref="AO412:AO413"/>
    <mergeCell ref="AP412:AP413"/>
    <mergeCell ref="AQ412:AQ413"/>
    <mergeCell ref="AR412:AR413"/>
    <mergeCell ref="AN410:AN411"/>
    <mergeCell ref="AO410:AO411"/>
    <mergeCell ref="AP410:AP411"/>
    <mergeCell ref="AQ410:AQ411"/>
    <mergeCell ref="AR410:AR411"/>
    <mergeCell ref="AD412:AD413"/>
    <mergeCell ref="AL408:AL409"/>
    <mergeCell ref="AN408:AN409"/>
    <mergeCell ref="AD408:AD409"/>
    <mergeCell ref="AE408:AE409"/>
    <mergeCell ref="AF408:AF409"/>
    <mergeCell ref="AG408:AG409"/>
    <mergeCell ref="AH408:AH409"/>
    <mergeCell ref="AI408:AI409"/>
    <mergeCell ref="AE412:AE413"/>
    <mergeCell ref="AF412:AF413"/>
    <mergeCell ref="AG412:AG413"/>
    <mergeCell ref="AH412:AH413"/>
    <mergeCell ref="AI412:AI413"/>
    <mergeCell ref="AJ412:AJ413"/>
    <mergeCell ref="AL412:AL413"/>
    <mergeCell ref="AN412:AN413"/>
    <mergeCell ref="AK412:AK413"/>
    <mergeCell ref="Y410:Y411"/>
    <mergeCell ref="Z410:Z411"/>
    <mergeCell ref="AA410:AA411"/>
    <mergeCell ref="AB410:AB411"/>
    <mergeCell ref="AC410:AC411"/>
    <mergeCell ref="AD410:AD411"/>
    <mergeCell ref="AE410:AE411"/>
    <mergeCell ref="AF410:AF411"/>
    <mergeCell ref="AG410:AG411"/>
    <mergeCell ref="AH410:AH411"/>
    <mergeCell ref="AI410:AI411"/>
    <mergeCell ref="AJ410:AJ411"/>
    <mergeCell ref="AL410:AL411"/>
    <mergeCell ref="AM42:AM43"/>
    <mergeCell ref="AM44:AM45"/>
    <mergeCell ref="AM56:AM57"/>
    <mergeCell ref="AM58:AM59"/>
    <mergeCell ref="AM60:AM61"/>
    <mergeCell ref="AM62:AM63"/>
    <mergeCell ref="AM64:AM65"/>
    <mergeCell ref="AM66:AM67"/>
    <mergeCell ref="AM102:AM103"/>
    <mergeCell ref="AM68:AM69"/>
    <mergeCell ref="AM70:AM71"/>
    <mergeCell ref="AM46:AM47"/>
    <mergeCell ref="AM104:AM105"/>
    <mergeCell ref="AM106:AM107"/>
    <mergeCell ref="AM108:AM109"/>
    <mergeCell ref="AM110:AM111"/>
    <mergeCell ref="AM112:AM113"/>
    <mergeCell ref="AM116:AM117"/>
    <mergeCell ref="AM118:AM119"/>
    <mergeCell ref="AM120:AM121"/>
    <mergeCell ref="AM122:AM123"/>
    <mergeCell ref="AM80:AM81"/>
    <mergeCell ref="AM82:AM83"/>
    <mergeCell ref="AM84:AM85"/>
    <mergeCell ref="AM86:AM87"/>
    <mergeCell ref="AM88:AM89"/>
    <mergeCell ref="AM90:AM91"/>
    <mergeCell ref="AM92:AM93"/>
    <mergeCell ref="AM94:AM95"/>
    <mergeCell ref="AM96:AM97"/>
    <mergeCell ref="AM98:AM99"/>
    <mergeCell ref="AM100:AM101"/>
    <mergeCell ref="AM260:AM261"/>
    <mergeCell ref="AM262:AM263"/>
    <mergeCell ref="AM210:AM211"/>
    <mergeCell ref="AM212:AM213"/>
    <mergeCell ref="AM214:AM215"/>
    <mergeCell ref="AM216:AM217"/>
    <mergeCell ref="AM172:AM173"/>
    <mergeCell ref="AM174:AM175"/>
    <mergeCell ref="AM176:AM177"/>
    <mergeCell ref="AM178:AM179"/>
    <mergeCell ref="AM180:AM181"/>
    <mergeCell ref="AM182:AM183"/>
    <mergeCell ref="AM184:AM185"/>
    <mergeCell ref="AM186:AM187"/>
    <mergeCell ref="AM188:AM189"/>
    <mergeCell ref="AM190:AM191"/>
    <mergeCell ref="AM192:AM193"/>
    <mergeCell ref="AM236:AM237"/>
    <mergeCell ref="AM238:AM239"/>
    <mergeCell ref="AM240:AM241"/>
    <mergeCell ref="AM242:AM243"/>
    <mergeCell ref="AM126:AM127"/>
    <mergeCell ref="AM128:AM129"/>
    <mergeCell ref="AM130:AM131"/>
    <mergeCell ref="AM132:AM133"/>
    <mergeCell ref="AM134:AM135"/>
    <mergeCell ref="AM244:AM245"/>
    <mergeCell ref="AM246:AM247"/>
    <mergeCell ref="AM248:AM249"/>
    <mergeCell ref="AM250:AM251"/>
    <mergeCell ref="AM252:AM253"/>
    <mergeCell ref="AM254:AM255"/>
    <mergeCell ref="AM256:AM257"/>
    <mergeCell ref="AM258:AM259"/>
    <mergeCell ref="AM138:AM139"/>
    <mergeCell ref="AM142:AM143"/>
    <mergeCell ref="AM144:AM145"/>
    <mergeCell ref="AM146:AM147"/>
    <mergeCell ref="AM148:AM149"/>
    <mergeCell ref="AM150:AM151"/>
    <mergeCell ref="AM152:AM153"/>
    <mergeCell ref="AM154:AM155"/>
    <mergeCell ref="AM156:AM157"/>
    <mergeCell ref="AM158:AM159"/>
    <mergeCell ref="AM160:AM161"/>
    <mergeCell ref="AM162:AM163"/>
    <mergeCell ref="AM164:AM165"/>
    <mergeCell ref="AM166:AM167"/>
    <mergeCell ref="AM168:AM169"/>
    <mergeCell ref="AM170:AM171"/>
    <mergeCell ref="AM234:AM235"/>
    <mergeCell ref="AM206:AM207"/>
    <mergeCell ref="AM208:AM209"/>
    <mergeCell ref="AM232:AM233"/>
    <mergeCell ref="AM396:AM397"/>
    <mergeCell ref="AM398:AM399"/>
    <mergeCell ref="AM400:AM401"/>
    <mergeCell ref="AM402:AM403"/>
    <mergeCell ref="AM404:AM405"/>
    <mergeCell ref="AM406:AM407"/>
    <mergeCell ref="AM408:AM409"/>
    <mergeCell ref="AM410:AM411"/>
    <mergeCell ref="AM412:AM413"/>
    <mergeCell ref="AM352:AM353"/>
    <mergeCell ref="AM354:AM355"/>
    <mergeCell ref="AM356:AM357"/>
    <mergeCell ref="AM358:AM359"/>
    <mergeCell ref="AM360:AM361"/>
    <mergeCell ref="AM362:AM363"/>
    <mergeCell ref="AM364:AM365"/>
    <mergeCell ref="AM366:AM367"/>
    <mergeCell ref="AM368:AM369"/>
    <mergeCell ref="AM370:AM371"/>
    <mergeCell ref="AM372:AM373"/>
    <mergeCell ref="AM374:AM375"/>
    <mergeCell ref="AM376:AM377"/>
    <mergeCell ref="AM378:AM379"/>
    <mergeCell ref="AM380:AM381"/>
    <mergeCell ref="AM382:AM383"/>
    <mergeCell ref="AM384:AM385"/>
    <mergeCell ref="AM394:AM395"/>
    <mergeCell ref="AM338:AM339"/>
    <mergeCell ref="AM340:AM341"/>
    <mergeCell ref="AM282:AM283"/>
    <mergeCell ref="AM284:AM285"/>
    <mergeCell ref="AM286:AM287"/>
    <mergeCell ref="AM288:AM289"/>
    <mergeCell ref="AM290:AM291"/>
    <mergeCell ref="AM292:AM293"/>
    <mergeCell ref="AM294:AM295"/>
    <mergeCell ref="AM296:AM297"/>
    <mergeCell ref="AM298:AM299"/>
    <mergeCell ref="AK336:AK337"/>
    <mergeCell ref="AK338:AK339"/>
    <mergeCell ref="AM306:AM307"/>
    <mergeCell ref="AM308:AM309"/>
    <mergeCell ref="AM310:AM311"/>
    <mergeCell ref="AL308:AL309"/>
    <mergeCell ref="AL306:AL307"/>
    <mergeCell ref="AL324:AL325"/>
    <mergeCell ref="AL322:AL323"/>
    <mergeCell ref="AK126:AK127"/>
    <mergeCell ref="AK128:AK129"/>
    <mergeCell ref="AK130:AK131"/>
    <mergeCell ref="AK132:AK133"/>
    <mergeCell ref="AK134:AK135"/>
    <mergeCell ref="AK136:AK137"/>
    <mergeCell ref="AK92:AK93"/>
    <mergeCell ref="AK58:AK59"/>
    <mergeCell ref="AK60:AK61"/>
    <mergeCell ref="AK62:AK63"/>
    <mergeCell ref="AK64:AK65"/>
    <mergeCell ref="AK66:AK67"/>
    <mergeCell ref="AK68:AK69"/>
    <mergeCell ref="AK70:AK71"/>
    <mergeCell ref="AK72:AK73"/>
    <mergeCell ref="AK74:AK75"/>
    <mergeCell ref="AK76:AK77"/>
    <mergeCell ref="AK78:AK79"/>
    <mergeCell ref="AK80:AK81"/>
    <mergeCell ref="AK82:AK83"/>
    <mergeCell ref="AK84:AK85"/>
    <mergeCell ref="AK102:AK103"/>
    <mergeCell ref="AK104:AK105"/>
    <mergeCell ref="AK106:AK107"/>
    <mergeCell ref="AK108:AK109"/>
    <mergeCell ref="AK110:AK111"/>
    <mergeCell ref="AK116:AK117"/>
    <mergeCell ref="AK118:AK119"/>
    <mergeCell ref="AK120:AK121"/>
    <mergeCell ref="AK122:AK123"/>
    <mergeCell ref="AK124:AK125"/>
    <mergeCell ref="AK150:AK151"/>
    <mergeCell ref="AK152:AK153"/>
    <mergeCell ref="AK154:AK155"/>
    <mergeCell ref="AK156:AK157"/>
    <mergeCell ref="AK158:AK159"/>
    <mergeCell ref="AK176:AK177"/>
    <mergeCell ref="AK234:AK235"/>
    <mergeCell ref="AK236:AK237"/>
    <mergeCell ref="AK238:AK239"/>
    <mergeCell ref="AK240:AK241"/>
    <mergeCell ref="AK242:AK243"/>
    <mergeCell ref="AK244:AK245"/>
    <mergeCell ref="AK246:AK247"/>
    <mergeCell ref="AK206:AK207"/>
    <mergeCell ref="AK208:AK209"/>
    <mergeCell ref="AK210:AK211"/>
    <mergeCell ref="AK212:AK213"/>
    <mergeCell ref="AK214:AK215"/>
    <mergeCell ref="AK216:AK217"/>
    <mergeCell ref="AK218:AK219"/>
    <mergeCell ref="AK220:AK221"/>
    <mergeCell ref="AK222:AK223"/>
    <mergeCell ref="AK224:AK225"/>
    <mergeCell ref="AK226:AK227"/>
    <mergeCell ref="AK232:AK233"/>
    <mergeCell ref="AK188:AK189"/>
    <mergeCell ref="AK190:AK191"/>
    <mergeCell ref="AK180:AK181"/>
    <mergeCell ref="AK228:AK229"/>
    <mergeCell ref="AK184:AK185"/>
    <mergeCell ref="AK168:AK169"/>
    <mergeCell ref="AK170:AK171"/>
    <mergeCell ref="AK252:AK253"/>
    <mergeCell ref="AK254:AK255"/>
    <mergeCell ref="AK256:AK257"/>
    <mergeCell ref="AK258:AK259"/>
    <mergeCell ref="AK260:AK261"/>
    <mergeCell ref="AK262:AK263"/>
    <mergeCell ref="AK264:AK265"/>
    <mergeCell ref="AK266:AK267"/>
    <mergeCell ref="AK320:AK321"/>
    <mergeCell ref="AK322:AK323"/>
    <mergeCell ref="AK324:AK325"/>
    <mergeCell ref="AK326:AK327"/>
    <mergeCell ref="AK328:AK329"/>
    <mergeCell ref="AK330:AK331"/>
    <mergeCell ref="AK332:AK333"/>
    <mergeCell ref="AK288:AK289"/>
    <mergeCell ref="AK290:AK291"/>
    <mergeCell ref="AK292:AK293"/>
    <mergeCell ref="AK294:AK295"/>
    <mergeCell ref="AK296:AK297"/>
    <mergeCell ref="AK298:AK299"/>
    <mergeCell ref="AK300:AK301"/>
    <mergeCell ref="AK282:AK283"/>
    <mergeCell ref="AK284:AK285"/>
    <mergeCell ref="AK286:AK287"/>
    <mergeCell ref="BH30:BH31"/>
    <mergeCell ref="BI30:BI31"/>
    <mergeCell ref="BJ30:BJ31"/>
    <mergeCell ref="BF34:BF35"/>
    <mergeCell ref="BG34:BG35"/>
    <mergeCell ref="BH34:BH35"/>
    <mergeCell ref="AK408:AK409"/>
    <mergeCell ref="AK410:AK411"/>
    <mergeCell ref="AK374:AK375"/>
    <mergeCell ref="AK376:AK377"/>
    <mergeCell ref="AK378:AK379"/>
    <mergeCell ref="AK380:AK381"/>
    <mergeCell ref="AK382:AK383"/>
    <mergeCell ref="AK384:AK385"/>
    <mergeCell ref="AK386:AK387"/>
    <mergeCell ref="AK388:AK389"/>
    <mergeCell ref="AK390:AK391"/>
    <mergeCell ref="AK392:AK393"/>
    <mergeCell ref="AK394:AK395"/>
    <mergeCell ref="AK396:AK397"/>
    <mergeCell ref="AK398:AK399"/>
    <mergeCell ref="AK400:AK401"/>
    <mergeCell ref="AK402:AK403"/>
    <mergeCell ref="AK404:AK405"/>
    <mergeCell ref="AK406:AK407"/>
    <mergeCell ref="AK306:AK307"/>
    <mergeCell ref="AK308:AK309"/>
    <mergeCell ref="AK310:AK311"/>
    <mergeCell ref="AK312:AK313"/>
    <mergeCell ref="AK314:AK315"/>
    <mergeCell ref="AK316:AK317"/>
    <mergeCell ref="AK318:AK319"/>
    <mergeCell ref="BF14:BF15"/>
    <mergeCell ref="BG14:BG15"/>
    <mergeCell ref="BH14:BH15"/>
    <mergeCell ref="BI14:BI15"/>
    <mergeCell ref="BJ14:BJ15"/>
    <mergeCell ref="AX18:AX19"/>
    <mergeCell ref="AY18:AY19"/>
    <mergeCell ref="AZ18:AZ19"/>
    <mergeCell ref="BA18:BA19"/>
    <mergeCell ref="BB18:BB19"/>
    <mergeCell ref="BD18:BD19"/>
    <mergeCell ref="BE18:BE19"/>
    <mergeCell ref="BF18:BF19"/>
    <mergeCell ref="BG18:BG19"/>
    <mergeCell ref="BH18:BH19"/>
    <mergeCell ref="BI18:BI19"/>
    <mergeCell ref="BJ18:BJ19"/>
    <mergeCell ref="BC18:BC19"/>
    <mergeCell ref="BI34:BI35"/>
    <mergeCell ref="BJ34:BJ35"/>
    <mergeCell ref="BF22:BF23"/>
    <mergeCell ref="BG22:BG23"/>
    <mergeCell ref="BH22:BH23"/>
    <mergeCell ref="BI22:BI23"/>
    <mergeCell ref="BJ22:BJ23"/>
    <mergeCell ref="BF26:BF27"/>
    <mergeCell ref="BG26:BG27"/>
    <mergeCell ref="BH26:BH27"/>
    <mergeCell ref="BI26:BI27"/>
    <mergeCell ref="BJ26:BJ27"/>
    <mergeCell ref="AY46:AY47"/>
    <mergeCell ref="AZ46:AZ47"/>
    <mergeCell ref="BA46:BA47"/>
    <mergeCell ref="BB46:BB47"/>
    <mergeCell ref="BC46:BC47"/>
    <mergeCell ref="BD46:BD47"/>
    <mergeCell ref="BE46:BE47"/>
    <mergeCell ref="BF46:BF47"/>
    <mergeCell ref="BG46:BG47"/>
    <mergeCell ref="BH46:BH47"/>
    <mergeCell ref="BI46:BI47"/>
    <mergeCell ref="BJ46:BJ47"/>
    <mergeCell ref="BE42:BE43"/>
    <mergeCell ref="BF42:BF43"/>
    <mergeCell ref="BG42:BG43"/>
    <mergeCell ref="BH42:BH43"/>
    <mergeCell ref="BI42:BI43"/>
    <mergeCell ref="BJ42:BJ43"/>
    <mergeCell ref="BF30:BF31"/>
    <mergeCell ref="BG30:BG31"/>
    <mergeCell ref="AL11:AM11"/>
    <mergeCell ref="AX14:AX15"/>
    <mergeCell ref="AY14:AY15"/>
    <mergeCell ref="AZ14:AZ15"/>
    <mergeCell ref="BA14:BA15"/>
    <mergeCell ref="BB14:BB15"/>
    <mergeCell ref="BC14:BC15"/>
    <mergeCell ref="BD14:BD15"/>
    <mergeCell ref="BE14:BE15"/>
    <mergeCell ref="AX22:AX23"/>
    <mergeCell ref="AY22:AY23"/>
    <mergeCell ref="AZ22:AZ23"/>
    <mergeCell ref="BA22:BA23"/>
    <mergeCell ref="BB22:BB23"/>
    <mergeCell ref="BC22:BC23"/>
    <mergeCell ref="BD22:BD23"/>
    <mergeCell ref="BE22:BE23"/>
    <mergeCell ref="AL12:AM12"/>
    <mergeCell ref="AM14:AM15"/>
    <mergeCell ref="AM16:AM17"/>
    <mergeCell ref="AU14:AU15"/>
    <mergeCell ref="AU16:AU17"/>
    <mergeCell ref="AU18:AU19"/>
    <mergeCell ref="AU20:AU21"/>
    <mergeCell ref="AU22:AU23"/>
    <mergeCell ref="AY13:BD13"/>
    <mergeCell ref="AV15:AV16"/>
    <mergeCell ref="AP22:AP23"/>
    <mergeCell ref="AQ22:AQ23"/>
    <mergeCell ref="AR22:AR23"/>
    <mergeCell ref="AN18:AN19"/>
    <mergeCell ref="AO18:AO19"/>
    <mergeCell ref="AX30:AX31"/>
    <mergeCell ref="AY30:AY31"/>
    <mergeCell ref="AZ30:AZ31"/>
    <mergeCell ref="BA30:BA31"/>
    <mergeCell ref="BB30:BB31"/>
    <mergeCell ref="BC30:BC31"/>
    <mergeCell ref="BD30:BD31"/>
    <mergeCell ref="BE30:BE31"/>
    <mergeCell ref="AX34:AX35"/>
    <mergeCell ref="AY34:AY35"/>
    <mergeCell ref="AZ34:AZ35"/>
    <mergeCell ref="BA34:BA35"/>
    <mergeCell ref="BB34:BB35"/>
    <mergeCell ref="BC34:BC35"/>
    <mergeCell ref="BD34:BD35"/>
    <mergeCell ref="BE34:BE35"/>
    <mergeCell ref="AX26:AX27"/>
    <mergeCell ref="AY26:AY27"/>
    <mergeCell ref="AZ26:AZ27"/>
    <mergeCell ref="BA26:BA27"/>
    <mergeCell ref="BB26:BB27"/>
    <mergeCell ref="BC26:BC27"/>
    <mergeCell ref="BD26:BD27"/>
    <mergeCell ref="BE26:BE27"/>
    <mergeCell ref="AX50:AX51"/>
    <mergeCell ref="AY50:AY51"/>
    <mergeCell ref="AZ50:AZ51"/>
    <mergeCell ref="BA50:BA51"/>
    <mergeCell ref="BB50:BB51"/>
    <mergeCell ref="BC50:BC51"/>
    <mergeCell ref="BD50:BD51"/>
    <mergeCell ref="BE50:BE51"/>
    <mergeCell ref="BF50:BF51"/>
    <mergeCell ref="BG50:BG51"/>
    <mergeCell ref="BH50:BH51"/>
    <mergeCell ref="BI50:BI51"/>
    <mergeCell ref="BJ50:BJ51"/>
    <mergeCell ref="AY38:AY39"/>
    <mergeCell ref="AZ38:AZ39"/>
    <mergeCell ref="BA38:BA39"/>
    <mergeCell ref="BB38:BB39"/>
    <mergeCell ref="BC38:BC39"/>
    <mergeCell ref="BD38:BD39"/>
    <mergeCell ref="BE38:BE39"/>
    <mergeCell ref="BF38:BF39"/>
    <mergeCell ref="BG38:BG39"/>
    <mergeCell ref="BH38:BH39"/>
    <mergeCell ref="BI38:BI39"/>
    <mergeCell ref="BJ38:BJ39"/>
    <mergeCell ref="AX42:AX43"/>
    <mergeCell ref="AY42:AY43"/>
    <mergeCell ref="AZ42:AZ43"/>
    <mergeCell ref="BA42:BA43"/>
    <mergeCell ref="BB42:BB43"/>
    <mergeCell ref="BC42:BC43"/>
    <mergeCell ref="BD42:BD43"/>
    <mergeCell ref="AY62:AY63"/>
    <mergeCell ref="AZ62:AZ63"/>
    <mergeCell ref="BA62:BA63"/>
    <mergeCell ref="BB62:BB63"/>
    <mergeCell ref="BC62:BC63"/>
    <mergeCell ref="BD62:BD63"/>
    <mergeCell ref="BE62:BE63"/>
    <mergeCell ref="BF62:BF63"/>
    <mergeCell ref="BG62:BG63"/>
    <mergeCell ref="BH62:BH63"/>
    <mergeCell ref="BI62:BI63"/>
    <mergeCell ref="BJ62:BJ63"/>
    <mergeCell ref="AX66:AX67"/>
    <mergeCell ref="AY66:AY67"/>
    <mergeCell ref="AZ66:AZ67"/>
    <mergeCell ref="BA66:BA67"/>
    <mergeCell ref="BB66:BB67"/>
    <mergeCell ref="BC66:BC67"/>
    <mergeCell ref="BD66:BD67"/>
    <mergeCell ref="BE66:BE67"/>
    <mergeCell ref="BF66:BF67"/>
    <mergeCell ref="BG66:BG67"/>
    <mergeCell ref="BH66:BH67"/>
    <mergeCell ref="BI66:BI67"/>
    <mergeCell ref="BJ66:BJ67"/>
    <mergeCell ref="AX62:AX63"/>
    <mergeCell ref="AX54:AX55"/>
    <mergeCell ref="AY54:AY55"/>
    <mergeCell ref="AZ54:AZ55"/>
    <mergeCell ref="BA54:BA55"/>
    <mergeCell ref="BB54:BB55"/>
    <mergeCell ref="BC54:BC55"/>
    <mergeCell ref="BD54:BD55"/>
    <mergeCell ref="BE54:BE55"/>
    <mergeCell ref="BF54:BF55"/>
    <mergeCell ref="BG54:BG55"/>
    <mergeCell ref="BH54:BH55"/>
    <mergeCell ref="BI54:BI55"/>
    <mergeCell ref="BJ54:BJ55"/>
    <mergeCell ref="AX58:AX59"/>
    <mergeCell ref="AY58:AY59"/>
    <mergeCell ref="AZ58:AZ59"/>
    <mergeCell ref="BA58:BA59"/>
    <mergeCell ref="BB58:BB59"/>
    <mergeCell ref="BC58:BC59"/>
    <mergeCell ref="BD58:BD59"/>
    <mergeCell ref="BE58:BE59"/>
    <mergeCell ref="BF58:BF59"/>
    <mergeCell ref="BG58:BG59"/>
    <mergeCell ref="BH58:BH59"/>
    <mergeCell ref="BI58:BI59"/>
    <mergeCell ref="BJ58:BJ59"/>
    <mergeCell ref="AY78:AY79"/>
    <mergeCell ref="AZ78:AZ79"/>
    <mergeCell ref="BA78:BA79"/>
    <mergeCell ref="BB78:BB79"/>
    <mergeCell ref="BC78:BC79"/>
    <mergeCell ref="BD78:BD79"/>
    <mergeCell ref="BE78:BE79"/>
    <mergeCell ref="BF78:BF79"/>
    <mergeCell ref="BG78:BG79"/>
    <mergeCell ref="BH78:BH79"/>
    <mergeCell ref="BI78:BI79"/>
    <mergeCell ref="BJ78:BJ79"/>
    <mergeCell ref="AX82:AX83"/>
    <mergeCell ref="AY82:AY83"/>
    <mergeCell ref="AZ82:AZ83"/>
    <mergeCell ref="BA82:BA83"/>
    <mergeCell ref="BB82:BB83"/>
    <mergeCell ref="BC82:BC83"/>
    <mergeCell ref="BD82:BD83"/>
    <mergeCell ref="BE82:BE83"/>
    <mergeCell ref="BF82:BF83"/>
    <mergeCell ref="BG82:BG83"/>
    <mergeCell ref="BH82:BH83"/>
    <mergeCell ref="BI82:BI83"/>
    <mergeCell ref="BJ82:BJ83"/>
    <mergeCell ref="AX70:AX71"/>
    <mergeCell ref="AY70:AY71"/>
    <mergeCell ref="AZ70:AZ71"/>
    <mergeCell ref="BA70:BA71"/>
    <mergeCell ref="BB70:BB71"/>
    <mergeCell ref="BC70:BC71"/>
    <mergeCell ref="BD70:BD71"/>
    <mergeCell ref="BE70:BE71"/>
    <mergeCell ref="BF70:BF71"/>
    <mergeCell ref="BG70:BG71"/>
    <mergeCell ref="BH70:BH71"/>
    <mergeCell ref="BI70:BI71"/>
    <mergeCell ref="BJ70:BJ71"/>
    <mergeCell ref="AX74:AX75"/>
    <mergeCell ref="AY74:AY75"/>
    <mergeCell ref="AZ74:AZ75"/>
    <mergeCell ref="BA74:BA75"/>
    <mergeCell ref="BB74:BB75"/>
    <mergeCell ref="BC74:BC75"/>
    <mergeCell ref="BD74:BD75"/>
    <mergeCell ref="BE74:BE75"/>
    <mergeCell ref="BF74:BF75"/>
    <mergeCell ref="BG74:BG75"/>
    <mergeCell ref="BH74:BH75"/>
    <mergeCell ref="BI74:BI75"/>
    <mergeCell ref="BJ74:BJ75"/>
    <mergeCell ref="AY94:AY95"/>
    <mergeCell ref="AZ94:AZ95"/>
    <mergeCell ref="BA94:BA95"/>
    <mergeCell ref="BB94:BB95"/>
    <mergeCell ref="BC94:BC95"/>
    <mergeCell ref="BD94:BD95"/>
    <mergeCell ref="BE94:BE95"/>
    <mergeCell ref="BF94:BF95"/>
    <mergeCell ref="BG94:BG95"/>
    <mergeCell ref="BH94:BH95"/>
    <mergeCell ref="BI94:BI95"/>
    <mergeCell ref="BJ94:BJ95"/>
    <mergeCell ref="AX98:AX99"/>
    <mergeCell ref="AY98:AY99"/>
    <mergeCell ref="AZ98:AZ99"/>
    <mergeCell ref="BA98:BA99"/>
    <mergeCell ref="BB98:BB99"/>
    <mergeCell ref="BC98:BC99"/>
    <mergeCell ref="BD98:BD99"/>
    <mergeCell ref="BE98:BE99"/>
    <mergeCell ref="BF98:BF99"/>
    <mergeCell ref="BG98:BG99"/>
    <mergeCell ref="BH98:BH99"/>
    <mergeCell ref="BI98:BI99"/>
    <mergeCell ref="BJ98:BJ99"/>
    <mergeCell ref="AY86:AY87"/>
    <mergeCell ref="AZ86:AZ87"/>
    <mergeCell ref="BA86:BA87"/>
    <mergeCell ref="BB86:BB87"/>
    <mergeCell ref="BC86:BC87"/>
    <mergeCell ref="BD86:BD87"/>
    <mergeCell ref="BE86:BE87"/>
    <mergeCell ref="BF86:BF87"/>
    <mergeCell ref="BG86:BG87"/>
    <mergeCell ref="BH86:BH87"/>
    <mergeCell ref="BI86:BI87"/>
    <mergeCell ref="BJ86:BJ87"/>
    <mergeCell ref="AX90:AX91"/>
    <mergeCell ref="AY90:AY91"/>
    <mergeCell ref="AZ90:AZ91"/>
    <mergeCell ref="BA90:BA91"/>
    <mergeCell ref="BB90:BB91"/>
    <mergeCell ref="BC90:BC91"/>
    <mergeCell ref="BD90:BD91"/>
    <mergeCell ref="BE90:BE91"/>
    <mergeCell ref="BF90:BF91"/>
    <mergeCell ref="BG90:BG91"/>
    <mergeCell ref="BH90:BH91"/>
    <mergeCell ref="BI90:BI91"/>
    <mergeCell ref="BJ90:BJ91"/>
    <mergeCell ref="AY110:AY111"/>
    <mergeCell ref="AZ110:AZ111"/>
    <mergeCell ref="BA110:BA111"/>
    <mergeCell ref="BB110:BB111"/>
    <mergeCell ref="BC110:BC111"/>
    <mergeCell ref="BD110:BD111"/>
    <mergeCell ref="BE110:BE111"/>
    <mergeCell ref="BF110:BF111"/>
    <mergeCell ref="BG110:BG111"/>
    <mergeCell ref="BH110:BH111"/>
    <mergeCell ref="BI110:BI111"/>
    <mergeCell ref="BJ110:BJ111"/>
    <mergeCell ref="AX114:AX115"/>
    <mergeCell ref="AY114:AY115"/>
    <mergeCell ref="AZ114:AZ115"/>
    <mergeCell ref="BA114:BA115"/>
    <mergeCell ref="BB114:BB115"/>
    <mergeCell ref="BC114:BC115"/>
    <mergeCell ref="BD114:BD115"/>
    <mergeCell ref="BE114:BE115"/>
    <mergeCell ref="BF114:BF115"/>
    <mergeCell ref="BG114:BG115"/>
    <mergeCell ref="BH114:BH115"/>
    <mergeCell ref="BI114:BI115"/>
    <mergeCell ref="BJ114:BJ115"/>
    <mergeCell ref="AX110:AX111"/>
    <mergeCell ref="AX102:AX103"/>
    <mergeCell ref="AY102:AY103"/>
    <mergeCell ref="AZ102:AZ103"/>
    <mergeCell ref="BA102:BA103"/>
    <mergeCell ref="BB102:BB103"/>
    <mergeCell ref="BC102:BC103"/>
    <mergeCell ref="BD102:BD103"/>
    <mergeCell ref="BE102:BE103"/>
    <mergeCell ref="BF102:BF103"/>
    <mergeCell ref="BG102:BG103"/>
    <mergeCell ref="BH102:BH103"/>
    <mergeCell ref="BI102:BI103"/>
    <mergeCell ref="BJ102:BJ103"/>
    <mergeCell ref="AX106:AX107"/>
    <mergeCell ref="AY106:AY107"/>
    <mergeCell ref="AZ106:AZ107"/>
    <mergeCell ref="BA106:BA107"/>
    <mergeCell ref="BB106:BB107"/>
    <mergeCell ref="BC106:BC107"/>
    <mergeCell ref="BD106:BD107"/>
    <mergeCell ref="BE106:BE107"/>
    <mergeCell ref="BF106:BF107"/>
    <mergeCell ref="BG106:BG107"/>
    <mergeCell ref="BH106:BH107"/>
    <mergeCell ref="BI106:BI107"/>
    <mergeCell ref="BJ106:BJ107"/>
    <mergeCell ref="AY126:AY127"/>
    <mergeCell ref="AZ126:AZ127"/>
    <mergeCell ref="BA126:BA127"/>
    <mergeCell ref="BB126:BB127"/>
    <mergeCell ref="BC126:BC127"/>
    <mergeCell ref="BD126:BD127"/>
    <mergeCell ref="BE126:BE127"/>
    <mergeCell ref="BF126:BF127"/>
    <mergeCell ref="BG126:BG127"/>
    <mergeCell ref="BH126:BH127"/>
    <mergeCell ref="BI126:BI127"/>
    <mergeCell ref="BJ126:BJ127"/>
    <mergeCell ref="AX130:AX131"/>
    <mergeCell ref="AY130:AY131"/>
    <mergeCell ref="AZ130:AZ131"/>
    <mergeCell ref="BA130:BA131"/>
    <mergeCell ref="BB130:BB131"/>
    <mergeCell ref="BC130:BC131"/>
    <mergeCell ref="BD130:BD131"/>
    <mergeCell ref="BE130:BE131"/>
    <mergeCell ref="BF130:BF131"/>
    <mergeCell ref="BG130:BG131"/>
    <mergeCell ref="BH130:BH131"/>
    <mergeCell ref="BI130:BI131"/>
    <mergeCell ref="BJ130:BJ131"/>
    <mergeCell ref="AY118:AY119"/>
    <mergeCell ref="AZ118:AZ119"/>
    <mergeCell ref="BA118:BA119"/>
    <mergeCell ref="BB118:BB119"/>
    <mergeCell ref="BC118:BC119"/>
    <mergeCell ref="BD118:BD119"/>
    <mergeCell ref="BE118:BE119"/>
    <mergeCell ref="BF118:BF119"/>
    <mergeCell ref="BG118:BG119"/>
    <mergeCell ref="BH118:BH119"/>
    <mergeCell ref="BI118:BI119"/>
    <mergeCell ref="BJ118:BJ119"/>
    <mergeCell ref="AX122:AX123"/>
    <mergeCell ref="AY122:AY123"/>
    <mergeCell ref="AZ122:AZ123"/>
    <mergeCell ref="BA122:BA123"/>
    <mergeCell ref="BB122:BB123"/>
    <mergeCell ref="BC122:BC123"/>
    <mergeCell ref="BD122:BD123"/>
    <mergeCell ref="BE122:BE123"/>
    <mergeCell ref="BF122:BF123"/>
    <mergeCell ref="BG122:BG123"/>
    <mergeCell ref="BH122:BH123"/>
    <mergeCell ref="BI122:BI123"/>
    <mergeCell ref="BJ122:BJ123"/>
    <mergeCell ref="AY142:AY143"/>
    <mergeCell ref="AZ142:AZ143"/>
    <mergeCell ref="BA142:BA143"/>
    <mergeCell ref="BB142:BB143"/>
    <mergeCell ref="BC142:BC143"/>
    <mergeCell ref="BD142:BD143"/>
    <mergeCell ref="BE142:BE143"/>
    <mergeCell ref="BF142:BF143"/>
    <mergeCell ref="BG142:BG143"/>
    <mergeCell ref="BH142:BH143"/>
    <mergeCell ref="BI142:BI143"/>
    <mergeCell ref="BJ142:BJ143"/>
    <mergeCell ref="AX146:AX147"/>
    <mergeCell ref="AY146:AY147"/>
    <mergeCell ref="AZ146:AZ147"/>
    <mergeCell ref="BA146:BA147"/>
    <mergeCell ref="BB146:BB147"/>
    <mergeCell ref="BC146:BC147"/>
    <mergeCell ref="BD146:BD147"/>
    <mergeCell ref="BE146:BE147"/>
    <mergeCell ref="BF146:BF147"/>
    <mergeCell ref="BG146:BG147"/>
    <mergeCell ref="BH146:BH147"/>
    <mergeCell ref="BI146:BI147"/>
    <mergeCell ref="BJ146:BJ147"/>
    <mergeCell ref="AX142:AX143"/>
    <mergeCell ref="AY134:AY135"/>
    <mergeCell ref="AZ134:AZ135"/>
    <mergeCell ref="BA134:BA135"/>
    <mergeCell ref="BB134:BB135"/>
    <mergeCell ref="BC134:BC135"/>
    <mergeCell ref="BD134:BD135"/>
    <mergeCell ref="BE134:BE135"/>
    <mergeCell ref="BF134:BF135"/>
    <mergeCell ref="BG134:BG135"/>
    <mergeCell ref="BH134:BH135"/>
    <mergeCell ref="BI134:BI135"/>
    <mergeCell ref="BJ134:BJ135"/>
    <mergeCell ref="AX138:AX139"/>
    <mergeCell ref="AY138:AY139"/>
    <mergeCell ref="AZ138:AZ139"/>
    <mergeCell ref="BA138:BA139"/>
    <mergeCell ref="BB138:BB139"/>
    <mergeCell ref="BC138:BC139"/>
    <mergeCell ref="BD138:BD139"/>
    <mergeCell ref="BE138:BE139"/>
    <mergeCell ref="BF138:BF139"/>
    <mergeCell ref="BG138:BG139"/>
    <mergeCell ref="BH138:BH139"/>
    <mergeCell ref="BI138:BI139"/>
    <mergeCell ref="BJ138:BJ139"/>
    <mergeCell ref="AY158:AY159"/>
    <mergeCell ref="AZ158:AZ159"/>
    <mergeCell ref="BA158:BA159"/>
    <mergeCell ref="BB158:BB159"/>
    <mergeCell ref="BC158:BC159"/>
    <mergeCell ref="BD158:BD159"/>
    <mergeCell ref="BE158:BE159"/>
    <mergeCell ref="BF158:BF159"/>
    <mergeCell ref="BG158:BG159"/>
    <mergeCell ref="BH158:BH159"/>
    <mergeCell ref="BI158:BI159"/>
    <mergeCell ref="BJ158:BJ159"/>
    <mergeCell ref="AX162:AX163"/>
    <mergeCell ref="AY162:AY163"/>
    <mergeCell ref="AZ162:AZ163"/>
    <mergeCell ref="BA162:BA163"/>
    <mergeCell ref="BB162:BB163"/>
    <mergeCell ref="BC162:BC163"/>
    <mergeCell ref="BD162:BD163"/>
    <mergeCell ref="BE162:BE163"/>
    <mergeCell ref="BF162:BF163"/>
    <mergeCell ref="BG162:BG163"/>
    <mergeCell ref="BH162:BH163"/>
    <mergeCell ref="BI162:BI163"/>
    <mergeCell ref="BJ162:BJ163"/>
    <mergeCell ref="AX158:AX159"/>
    <mergeCell ref="AX150:AX151"/>
    <mergeCell ref="AY150:AY151"/>
    <mergeCell ref="AZ150:AZ151"/>
    <mergeCell ref="BA150:BA151"/>
    <mergeCell ref="BB150:BB151"/>
    <mergeCell ref="BC150:BC151"/>
    <mergeCell ref="BD150:BD151"/>
    <mergeCell ref="BE150:BE151"/>
    <mergeCell ref="BF150:BF151"/>
    <mergeCell ref="BG150:BG151"/>
    <mergeCell ref="BH150:BH151"/>
    <mergeCell ref="BI150:BI151"/>
    <mergeCell ref="BJ150:BJ151"/>
    <mergeCell ref="AX154:AX155"/>
    <mergeCell ref="AY154:AY155"/>
    <mergeCell ref="AZ154:AZ155"/>
    <mergeCell ref="BA154:BA155"/>
    <mergeCell ref="BB154:BB155"/>
    <mergeCell ref="BC154:BC155"/>
    <mergeCell ref="BD154:BD155"/>
    <mergeCell ref="BE154:BE155"/>
    <mergeCell ref="BF154:BF155"/>
    <mergeCell ref="BG154:BG155"/>
    <mergeCell ref="BH154:BH155"/>
    <mergeCell ref="BI154:BI155"/>
    <mergeCell ref="BJ154:BJ155"/>
    <mergeCell ref="AX174:AX175"/>
    <mergeCell ref="AY174:AY175"/>
    <mergeCell ref="AZ174:AZ175"/>
    <mergeCell ref="BA174:BA175"/>
    <mergeCell ref="BB174:BB175"/>
    <mergeCell ref="BC174:BC175"/>
    <mergeCell ref="BD174:BD175"/>
    <mergeCell ref="BE174:BE175"/>
    <mergeCell ref="BF174:BF175"/>
    <mergeCell ref="BG174:BG175"/>
    <mergeCell ref="BH174:BH175"/>
    <mergeCell ref="BI174:BI175"/>
    <mergeCell ref="BJ174:BJ175"/>
    <mergeCell ref="AX178:AX179"/>
    <mergeCell ref="AY178:AY179"/>
    <mergeCell ref="AZ178:AZ179"/>
    <mergeCell ref="BA178:BA179"/>
    <mergeCell ref="BB178:BB179"/>
    <mergeCell ref="BC178:BC179"/>
    <mergeCell ref="BD178:BD179"/>
    <mergeCell ref="BE178:BE179"/>
    <mergeCell ref="BF178:BF179"/>
    <mergeCell ref="BG178:BG179"/>
    <mergeCell ref="BH178:BH179"/>
    <mergeCell ref="BI178:BI179"/>
    <mergeCell ref="BJ178:BJ179"/>
    <mergeCell ref="AX166:AX167"/>
    <mergeCell ref="AY166:AY167"/>
    <mergeCell ref="AZ166:AZ167"/>
    <mergeCell ref="BA166:BA167"/>
    <mergeCell ref="BB166:BB167"/>
    <mergeCell ref="BC166:BC167"/>
    <mergeCell ref="BD166:BD167"/>
    <mergeCell ref="BE166:BE167"/>
    <mergeCell ref="BF166:BF167"/>
    <mergeCell ref="BG166:BG167"/>
    <mergeCell ref="BH166:BH167"/>
    <mergeCell ref="BI166:BI167"/>
    <mergeCell ref="BJ166:BJ167"/>
    <mergeCell ref="AX170:AX171"/>
    <mergeCell ref="AY170:AY171"/>
    <mergeCell ref="AZ170:AZ171"/>
    <mergeCell ref="BA170:BA171"/>
    <mergeCell ref="BB170:BB171"/>
    <mergeCell ref="BC170:BC171"/>
    <mergeCell ref="BD170:BD171"/>
    <mergeCell ref="BE170:BE171"/>
    <mergeCell ref="BF170:BF171"/>
    <mergeCell ref="BG170:BG171"/>
    <mergeCell ref="BH170:BH171"/>
    <mergeCell ref="BI170:BI171"/>
    <mergeCell ref="BJ170:BJ171"/>
    <mergeCell ref="AX190:AX191"/>
    <mergeCell ref="AY190:AY191"/>
    <mergeCell ref="AZ190:AZ191"/>
    <mergeCell ref="BA190:BA191"/>
    <mergeCell ref="BB190:BB191"/>
    <mergeCell ref="BC190:BC191"/>
    <mergeCell ref="BD190:BD191"/>
    <mergeCell ref="BE190:BE191"/>
    <mergeCell ref="BF190:BF191"/>
    <mergeCell ref="BG190:BG191"/>
    <mergeCell ref="BH190:BH191"/>
    <mergeCell ref="BI190:BI191"/>
    <mergeCell ref="BJ190:BJ191"/>
    <mergeCell ref="AX194:AX195"/>
    <mergeCell ref="AY194:AY195"/>
    <mergeCell ref="AZ194:AZ195"/>
    <mergeCell ref="BA194:BA195"/>
    <mergeCell ref="BB194:BB195"/>
    <mergeCell ref="BC194:BC195"/>
    <mergeCell ref="BD194:BD195"/>
    <mergeCell ref="BE194:BE195"/>
    <mergeCell ref="BF194:BF195"/>
    <mergeCell ref="BG194:BG195"/>
    <mergeCell ref="BH194:BH195"/>
    <mergeCell ref="BI194:BI195"/>
    <mergeCell ref="BJ194:BJ195"/>
    <mergeCell ref="AY182:AY183"/>
    <mergeCell ref="AZ182:AZ183"/>
    <mergeCell ref="BA182:BA183"/>
    <mergeCell ref="BB182:BB183"/>
    <mergeCell ref="BC182:BC183"/>
    <mergeCell ref="BD182:BD183"/>
    <mergeCell ref="BE182:BE183"/>
    <mergeCell ref="BF182:BF183"/>
    <mergeCell ref="BG182:BG183"/>
    <mergeCell ref="BH182:BH183"/>
    <mergeCell ref="BI182:BI183"/>
    <mergeCell ref="BJ182:BJ183"/>
    <mergeCell ref="AX186:AX187"/>
    <mergeCell ref="AY186:AY187"/>
    <mergeCell ref="AZ186:AZ187"/>
    <mergeCell ref="BA186:BA187"/>
    <mergeCell ref="BB186:BB187"/>
    <mergeCell ref="BC186:BC187"/>
    <mergeCell ref="BD186:BD187"/>
    <mergeCell ref="BE186:BE187"/>
    <mergeCell ref="BF186:BF187"/>
    <mergeCell ref="BG186:BG187"/>
    <mergeCell ref="BH186:BH187"/>
    <mergeCell ref="BI186:BI187"/>
    <mergeCell ref="BJ186:BJ187"/>
    <mergeCell ref="AX182:AX183"/>
    <mergeCell ref="AX206:AX207"/>
    <mergeCell ref="AY206:AY207"/>
    <mergeCell ref="AZ206:AZ207"/>
    <mergeCell ref="BA206:BA207"/>
    <mergeCell ref="BB206:BB207"/>
    <mergeCell ref="BC206:BC207"/>
    <mergeCell ref="BD206:BD207"/>
    <mergeCell ref="BE206:BE207"/>
    <mergeCell ref="BF206:BF207"/>
    <mergeCell ref="BG206:BG207"/>
    <mergeCell ref="BH206:BH207"/>
    <mergeCell ref="BI206:BI207"/>
    <mergeCell ref="BJ206:BJ207"/>
    <mergeCell ref="AX210:AX211"/>
    <mergeCell ref="AY210:AY211"/>
    <mergeCell ref="AZ210:AZ211"/>
    <mergeCell ref="BA210:BA211"/>
    <mergeCell ref="BB210:BB211"/>
    <mergeCell ref="BC210:BC211"/>
    <mergeCell ref="BD210:BD211"/>
    <mergeCell ref="BE210:BE211"/>
    <mergeCell ref="BF210:BF211"/>
    <mergeCell ref="BG210:BG211"/>
    <mergeCell ref="BH210:BH211"/>
    <mergeCell ref="BI210:BI211"/>
    <mergeCell ref="BJ210:BJ211"/>
    <mergeCell ref="AX198:AX199"/>
    <mergeCell ref="AY198:AY199"/>
    <mergeCell ref="AZ198:AZ199"/>
    <mergeCell ref="BA198:BA199"/>
    <mergeCell ref="BB198:BB199"/>
    <mergeCell ref="BC198:BC199"/>
    <mergeCell ref="BD198:BD199"/>
    <mergeCell ref="BE198:BE199"/>
    <mergeCell ref="BF198:BF199"/>
    <mergeCell ref="BG198:BG199"/>
    <mergeCell ref="BH198:BH199"/>
    <mergeCell ref="BI198:BI199"/>
    <mergeCell ref="BJ198:BJ199"/>
    <mergeCell ref="AX202:AX203"/>
    <mergeCell ref="AY202:AY203"/>
    <mergeCell ref="AZ202:AZ203"/>
    <mergeCell ref="BA202:BA203"/>
    <mergeCell ref="BB202:BB203"/>
    <mergeCell ref="BC202:BC203"/>
    <mergeCell ref="BD202:BD203"/>
    <mergeCell ref="BE202:BE203"/>
    <mergeCell ref="BF202:BF203"/>
    <mergeCell ref="BG202:BG203"/>
    <mergeCell ref="BH202:BH203"/>
    <mergeCell ref="BI202:BI203"/>
    <mergeCell ref="BJ202:BJ203"/>
    <mergeCell ref="AX222:AX223"/>
    <mergeCell ref="AY222:AY223"/>
    <mergeCell ref="AZ222:AZ223"/>
    <mergeCell ref="BA222:BA223"/>
    <mergeCell ref="BB222:BB223"/>
    <mergeCell ref="BC222:BC223"/>
    <mergeCell ref="BD222:BD223"/>
    <mergeCell ref="BE222:BE223"/>
    <mergeCell ref="BF222:BF223"/>
    <mergeCell ref="BG222:BG223"/>
    <mergeCell ref="BH222:BH223"/>
    <mergeCell ref="BI222:BI223"/>
    <mergeCell ref="BJ222:BJ223"/>
    <mergeCell ref="AX226:AX227"/>
    <mergeCell ref="AY226:AY227"/>
    <mergeCell ref="AZ226:AZ227"/>
    <mergeCell ref="BA226:BA227"/>
    <mergeCell ref="BB226:BB227"/>
    <mergeCell ref="BC226:BC227"/>
    <mergeCell ref="BD226:BD227"/>
    <mergeCell ref="BE226:BE227"/>
    <mergeCell ref="BF226:BF227"/>
    <mergeCell ref="BG226:BG227"/>
    <mergeCell ref="BH226:BH227"/>
    <mergeCell ref="BI226:BI227"/>
    <mergeCell ref="BJ226:BJ227"/>
    <mergeCell ref="AX214:AX215"/>
    <mergeCell ref="AY214:AY215"/>
    <mergeCell ref="AZ214:AZ215"/>
    <mergeCell ref="BA214:BA215"/>
    <mergeCell ref="BB214:BB215"/>
    <mergeCell ref="BC214:BC215"/>
    <mergeCell ref="BD214:BD215"/>
    <mergeCell ref="BE214:BE215"/>
    <mergeCell ref="BF214:BF215"/>
    <mergeCell ref="BG214:BG215"/>
    <mergeCell ref="BH214:BH215"/>
    <mergeCell ref="BI214:BI215"/>
    <mergeCell ref="BJ214:BJ215"/>
    <mergeCell ref="AX218:AX219"/>
    <mergeCell ref="AY218:AY219"/>
    <mergeCell ref="AZ218:AZ219"/>
    <mergeCell ref="BA218:BA219"/>
    <mergeCell ref="BB218:BB219"/>
    <mergeCell ref="BC218:BC219"/>
    <mergeCell ref="BD218:BD219"/>
    <mergeCell ref="BE218:BE219"/>
    <mergeCell ref="BF218:BF219"/>
    <mergeCell ref="BG218:BG219"/>
    <mergeCell ref="BH218:BH219"/>
    <mergeCell ref="BI218:BI219"/>
    <mergeCell ref="BJ218:BJ219"/>
    <mergeCell ref="AX238:AX239"/>
    <mergeCell ref="AY238:AY239"/>
    <mergeCell ref="AZ238:AZ239"/>
    <mergeCell ref="BA238:BA239"/>
    <mergeCell ref="BB238:BB239"/>
    <mergeCell ref="BC238:BC239"/>
    <mergeCell ref="BD238:BD239"/>
    <mergeCell ref="BE238:BE239"/>
    <mergeCell ref="BF238:BF239"/>
    <mergeCell ref="BG238:BG239"/>
    <mergeCell ref="BH238:BH239"/>
    <mergeCell ref="BI238:BI239"/>
    <mergeCell ref="BJ238:BJ239"/>
    <mergeCell ref="AX242:AX243"/>
    <mergeCell ref="AY242:AY243"/>
    <mergeCell ref="AZ242:AZ243"/>
    <mergeCell ref="BA242:BA243"/>
    <mergeCell ref="BB242:BB243"/>
    <mergeCell ref="BC242:BC243"/>
    <mergeCell ref="BD242:BD243"/>
    <mergeCell ref="BE242:BE243"/>
    <mergeCell ref="BF242:BF243"/>
    <mergeCell ref="BG242:BG243"/>
    <mergeCell ref="BH242:BH243"/>
    <mergeCell ref="BI242:BI243"/>
    <mergeCell ref="BJ242:BJ243"/>
    <mergeCell ref="AX230:AX231"/>
    <mergeCell ref="AY230:AY231"/>
    <mergeCell ref="AZ230:AZ231"/>
    <mergeCell ref="BA230:BA231"/>
    <mergeCell ref="BB230:BB231"/>
    <mergeCell ref="BC230:BC231"/>
    <mergeCell ref="BD230:BD231"/>
    <mergeCell ref="BE230:BE231"/>
    <mergeCell ref="BF230:BF231"/>
    <mergeCell ref="BG230:BG231"/>
    <mergeCell ref="BH230:BH231"/>
    <mergeCell ref="BI230:BI231"/>
    <mergeCell ref="BJ230:BJ231"/>
    <mergeCell ref="AX234:AX235"/>
    <mergeCell ref="AY234:AY235"/>
    <mergeCell ref="AZ234:AZ235"/>
    <mergeCell ref="BA234:BA235"/>
    <mergeCell ref="BB234:BB235"/>
    <mergeCell ref="BC234:BC235"/>
    <mergeCell ref="BD234:BD235"/>
    <mergeCell ref="BE234:BE235"/>
    <mergeCell ref="BF234:BF235"/>
    <mergeCell ref="BG234:BG235"/>
    <mergeCell ref="BH234:BH235"/>
    <mergeCell ref="BI234:BI235"/>
    <mergeCell ref="BJ234:BJ235"/>
    <mergeCell ref="AY254:AY255"/>
    <mergeCell ref="AZ254:AZ255"/>
    <mergeCell ref="BA254:BA255"/>
    <mergeCell ref="BB254:BB255"/>
    <mergeCell ref="BC254:BC255"/>
    <mergeCell ref="BD254:BD255"/>
    <mergeCell ref="BE254:BE255"/>
    <mergeCell ref="BF254:BF255"/>
    <mergeCell ref="BG254:BG255"/>
    <mergeCell ref="BH254:BH255"/>
    <mergeCell ref="BI254:BI255"/>
    <mergeCell ref="BJ254:BJ255"/>
    <mergeCell ref="AX258:AX259"/>
    <mergeCell ref="AY258:AY259"/>
    <mergeCell ref="AZ258:AZ259"/>
    <mergeCell ref="BA258:BA259"/>
    <mergeCell ref="BB258:BB259"/>
    <mergeCell ref="BC258:BC259"/>
    <mergeCell ref="BD258:BD259"/>
    <mergeCell ref="BE258:BE259"/>
    <mergeCell ref="BF258:BF259"/>
    <mergeCell ref="BG258:BG259"/>
    <mergeCell ref="BH258:BH259"/>
    <mergeCell ref="BI258:BI259"/>
    <mergeCell ref="BJ258:BJ259"/>
    <mergeCell ref="AX254:AX255"/>
    <mergeCell ref="AX246:AX247"/>
    <mergeCell ref="AY246:AY247"/>
    <mergeCell ref="AZ246:AZ247"/>
    <mergeCell ref="BA246:BA247"/>
    <mergeCell ref="BB246:BB247"/>
    <mergeCell ref="BC246:BC247"/>
    <mergeCell ref="BD246:BD247"/>
    <mergeCell ref="BE246:BE247"/>
    <mergeCell ref="BF246:BF247"/>
    <mergeCell ref="BG246:BG247"/>
    <mergeCell ref="BH246:BH247"/>
    <mergeCell ref="BI246:BI247"/>
    <mergeCell ref="BJ246:BJ247"/>
    <mergeCell ref="AX250:AX251"/>
    <mergeCell ref="AY250:AY251"/>
    <mergeCell ref="AZ250:AZ251"/>
    <mergeCell ref="BA250:BA251"/>
    <mergeCell ref="BB250:BB251"/>
    <mergeCell ref="BC250:BC251"/>
    <mergeCell ref="BD250:BD251"/>
    <mergeCell ref="BE250:BE251"/>
    <mergeCell ref="BF250:BF251"/>
    <mergeCell ref="BG250:BG251"/>
    <mergeCell ref="BH250:BH251"/>
    <mergeCell ref="BI250:BI251"/>
    <mergeCell ref="BJ250:BJ251"/>
    <mergeCell ref="AX270:AX271"/>
    <mergeCell ref="AY270:AY271"/>
    <mergeCell ref="AZ270:AZ271"/>
    <mergeCell ref="BA270:BA271"/>
    <mergeCell ref="BB270:BB271"/>
    <mergeCell ref="BC270:BC271"/>
    <mergeCell ref="BD270:BD271"/>
    <mergeCell ref="BE270:BE271"/>
    <mergeCell ref="BF270:BF271"/>
    <mergeCell ref="BG270:BG271"/>
    <mergeCell ref="BH270:BH271"/>
    <mergeCell ref="BI270:BI271"/>
    <mergeCell ref="BJ270:BJ271"/>
    <mergeCell ref="AX274:AX275"/>
    <mergeCell ref="AY274:AY275"/>
    <mergeCell ref="AZ274:AZ275"/>
    <mergeCell ref="BA274:BA275"/>
    <mergeCell ref="BB274:BB275"/>
    <mergeCell ref="BC274:BC275"/>
    <mergeCell ref="BD274:BD275"/>
    <mergeCell ref="BE274:BE275"/>
    <mergeCell ref="BF274:BF275"/>
    <mergeCell ref="BG274:BG275"/>
    <mergeCell ref="BH274:BH275"/>
    <mergeCell ref="BI274:BI275"/>
    <mergeCell ref="BJ274:BJ275"/>
    <mergeCell ref="AX262:AX263"/>
    <mergeCell ref="AY262:AY263"/>
    <mergeCell ref="AZ262:AZ263"/>
    <mergeCell ref="BA262:BA263"/>
    <mergeCell ref="BB262:BB263"/>
    <mergeCell ref="BC262:BC263"/>
    <mergeCell ref="BD262:BD263"/>
    <mergeCell ref="BE262:BE263"/>
    <mergeCell ref="BF262:BF263"/>
    <mergeCell ref="BG262:BG263"/>
    <mergeCell ref="BH262:BH263"/>
    <mergeCell ref="BI262:BI263"/>
    <mergeCell ref="BJ262:BJ263"/>
    <mergeCell ref="AX266:AX267"/>
    <mergeCell ref="AY266:AY267"/>
    <mergeCell ref="AZ266:AZ267"/>
    <mergeCell ref="BA266:BA267"/>
    <mergeCell ref="BB266:BB267"/>
    <mergeCell ref="BC266:BC267"/>
    <mergeCell ref="BD266:BD267"/>
    <mergeCell ref="BE266:BE267"/>
    <mergeCell ref="BF266:BF267"/>
    <mergeCell ref="BG266:BG267"/>
    <mergeCell ref="BH266:BH267"/>
    <mergeCell ref="BI266:BI267"/>
    <mergeCell ref="BJ266:BJ267"/>
    <mergeCell ref="AX286:AX287"/>
    <mergeCell ref="AY286:AY287"/>
    <mergeCell ref="AZ286:AZ287"/>
    <mergeCell ref="BA286:BA287"/>
    <mergeCell ref="BB286:BB287"/>
    <mergeCell ref="BC286:BC287"/>
    <mergeCell ref="BD286:BD287"/>
    <mergeCell ref="BE286:BE287"/>
    <mergeCell ref="BF286:BF287"/>
    <mergeCell ref="BG286:BG287"/>
    <mergeCell ref="BH286:BH287"/>
    <mergeCell ref="BI286:BI287"/>
    <mergeCell ref="BJ286:BJ287"/>
    <mergeCell ref="AX290:AX291"/>
    <mergeCell ref="AY290:AY291"/>
    <mergeCell ref="AZ290:AZ291"/>
    <mergeCell ref="BA290:BA291"/>
    <mergeCell ref="BB290:BB291"/>
    <mergeCell ref="BC290:BC291"/>
    <mergeCell ref="BD290:BD291"/>
    <mergeCell ref="BE290:BE291"/>
    <mergeCell ref="BF290:BF291"/>
    <mergeCell ref="BG290:BG291"/>
    <mergeCell ref="BH290:BH291"/>
    <mergeCell ref="BI290:BI291"/>
    <mergeCell ref="BJ290:BJ291"/>
    <mergeCell ref="AX278:AX279"/>
    <mergeCell ref="AY278:AY279"/>
    <mergeCell ref="AZ278:AZ279"/>
    <mergeCell ref="BA278:BA279"/>
    <mergeCell ref="BB278:BB279"/>
    <mergeCell ref="BC278:BC279"/>
    <mergeCell ref="BD278:BD279"/>
    <mergeCell ref="BE278:BE279"/>
    <mergeCell ref="BF278:BF279"/>
    <mergeCell ref="BG278:BG279"/>
    <mergeCell ref="BH278:BH279"/>
    <mergeCell ref="BI278:BI279"/>
    <mergeCell ref="BJ278:BJ279"/>
    <mergeCell ref="AX282:AX283"/>
    <mergeCell ref="AY282:AY283"/>
    <mergeCell ref="AZ282:AZ283"/>
    <mergeCell ref="BA282:BA283"/>
    <mergeCell ref="BB282:BB283"/>
    <mergeCell ref="BC282:BC283"/>
    <mergeCell ref="BD282:BD283"/>
    <mergeCell ref="BE282:BE283"/>
    <mergeCell ref="BF282:BF283"/>
    <mergeCell ref="BG282:BG283"/>
    <mergeCell ref="BH282:BH283"/>
    <mergeCell ref="BI282:BI283"/>
    <mergeCell ref="BJ282:BJ283"/>
    <mergeCell ref="AX302:AX303"/>
    <mergeCell ref="AY302:AY303"/>
    <mergeCell ref="AZ302:AZ303"/>
    <mergeCell ref="BA302:BA303"/>
    <mergeCell ref="BB302:BB303"/>
    <mergeCell ref="BC302:BC303"/>
    <mergeCell ref="BD302:BD303"/>
    <mergeCell ref="BE302:BE303"/>
    <mergeCell ref="BF302:BF303"/>
    <mergeCell ref="BG302:BG303"/>
    <mergeCell ref="BH302:BH303"/>
    <mergeCell ref="BI302:BI303"/>
    <mergeCell ref="BJ302:BJ303"/>
    <mergeCell ref="AX306:AX307"/>
    <mergeCell ref="AY306:AY307"/>
    <mergeCell ref="AZ306:AZ307"/>
    <mergeCell ref="BA306:BA307"/>
    <mergeCell ref="BB306:BB307"/>
    <mergeCell ref="BC306:BC307"/>
    <mergeCell ref="BD306:BD307"/>
    <mergeCell ref="BE306:BE307"/>
    <mergeCell ref="BF306:BF307"/>
    <mergeCell ref="BG306:BG307"/>
    <mergeCell ref="BH306:BH307"/>
    <mergeCell ref="BI306:BI307"/>
    <mergeCell ref="BJ306:BJ307"/>
    <mergeCell ref="AX294:AX295"/>
    <mergeCell ref="AY294:AY295"/>
    <mergeCell ref="AZ294:AZ295"/>
    <mergeCell ref="BA294:BA295"/>
    <mergeCell ref="BB294:BB295"/>
    <mergeCell ref="BC294:BC295"/>
    <mergeCell ref="BD294:BD295"/>
    <mergeCell ref="BE294:BE295"/>
    <mergeCell ref="BF294:BF295"/>
    <mergeCell ref="BG294:BG295"/>
    <mergeCell ref="BH294:BH295"/>
    <mergeCell ref="BI294:BI295"/>
    <mergeCell ref="BJ294:BJ295"/>
    <mergeCell ref="AX298:AX299"/>
    <mergeCell ref="AY298:AY299"/>
    <mergeCell ref="AZ298:AZ299"/>
    <mergeCell ref="BA298:BA299"/>
    <mergeCell ref="BB298:BB299"/>
    <mergeCell ref="BC298:BC299"/>
    <mergeCell ref="BD298:BD299"/>
    <mergeCell ref="BE298:BE299"/>
    <mergeCell ref="BF298:BF299"/>
    <mergeCell ref="BG298:BG299"/>
    <mergeCell ref="BH298:BH299"/>
    <mergeCell ref="BI298:BI299"/>
    <mergeCell ref="BJ298:BJ299"/>
    <mergeCell ref="AX318:AX319"/>
    <mergeCell ref="AY318:AY319"/>
    <mergeCell ref="AZ318:AZ319"/>
    <mergeCell ref="BA318:BA319"/>
    <mergeCell ref="BB318:BB319"/>
    <mergeCell ref="BC318:BC319"/>
    <mergeCell ref="BD318:BD319"/>
    <mergeCell ref="BE318:BE319"/>
    <mergeCell ref="BF318:BF319"/>
    <mergeCell ref="BG318:BG319"/>
    <mergeCell ref="BH318:BH319"/>
    <mergeCell ref="BI318:BI319"/>
    <mergeCell ref="BJ318:BJ319"/>
    <mergeCell ref="AX322:AX323"/>
    <mergeCell ref="AY322:AY323"/>
    <mergeCell ref="AZ322:AZ323"/>
    <mergeCell ref="BA322:BA323"/>
    <mergeCell ref="BB322:BB323"/>
    <mergeCell ref="BC322:BC323"/>
    <mergeCell ref="BD322:BD323"/>
    <mergeCell ref="BE322:BE323"/>
    <mergeCell ref="BF322:BF323"/>
    <mergeCell ref="BG322:BG323"/>
    <mergeCell ref="BH322:BH323"/>
    <mergeCell ref="BI322:BI323"/>
    <mergeCell ref="BJ322:BJ323"/>
    <mergeCell ref="AX310:AX311"/>
    <mergeCell ref="AY310:AY311"/>
    <mergeCell ref="AZ310:AZ311"/>
    <mergeCell ref="BA310:BA311"/>
    <mergeCell ref="BB310:BB311"/>
    <mergeCell ref="BC310:BC311"/>
    <mergeCell ref="BD310:BD311"/>
    <mergeCell ref="BE310:BE311"/>
    <mergeCell ref="BF310:BF311"/>
    <mergeCell ref="BG310:BG311"/>
    <mergeCell ref="BH310:BH311"/>
    <mergeCell ref="BI310:BI311"/>
    <mergeCell ref="BJ310:BJ311"/>
    <mergeCell ref="AX314:AX315"/>
    <mergeCell ref="AY314:AY315"/>
    <mergeCell ref="AZ314:AZ315"/>
    <mergeCell ref="BA314:BA315"/>
    <mergeCell ref="BB314:BB315"/>
    <mergeCell ref="BC314:BC315"/>
    <mergeCell ref="BD314:BD315"/>
    <mergeCell ref="BE314:BE315"/>
    <mergeCell ref="BF314:BF315"/>
    <mergeCell ref="BG314:BG315"/>
    <mergeCell ref="BH314:BH315"/>
    <mergeCell ref="BI314:BI315"/>
    <mergeCell ref="BJ314:BJ315"/>
    <mergeCell ref="AX334:AX335"/>
    <mergeCell ref="AY334:AY335"/>
    <mergeCell ref="AZ334:AZ335"/>
    <mergeCell ref="BA334:BA335"/>
    <mergeCell ref="BB334:BB335"/>
    <mergeCell ref="BC334:BC335"/>
    <mergeCell ref="BD334:BD335"/>
    <mergeCell ref="BE334:BE335"/>
    <mergeCell ref="BF334:BF335"/>
    <mergeCell ref="BG334:BG335"/>
    <mergeCell ref="BH334:BH335"/>
    <mergeCell ref="BI334:BI335"/>
    <mergeCell ref="BJ334:BJ335"/>
    <mergeCell ref="AX338:AX339"/>
    <mergeCell ref="AY338:AY339"/>
    <mergeCell ref="AZ338:AZ339"/>
    <mergeCell ref="BA338:BA339"/>
    <mergeCell ref="BB338:BB339"/>
    <mergeCell ref="BC338:BC339"/>
    <mergeCell ref="BD338:BD339"/>
    <mergeCell ref="BE338:BE339"/>
    <mergeCell ref="BF338:BF339"/>
    <mergeCell ref="BG338:BG339"/>
    <mergeCell ref="BH338:BH339"/>
    <mergeCell ref="BI338:BI339"/>
    <mergeCell ref="BJ338:BJ339"/>
    <mergeCell ref="AX326:AX327"/>
    <mergeCell ref="AY326:AY327"/>
    <mergeCell ref="AZ326:AZ327"/>
    <mergeCell ref="BA326:BA327"/>
    <mergeCell ref="BB326:BB327"/>
    <mergeCell ref="BC326:BC327"/>
    <mergeCell ref="BD326:BD327"/>
    <mergeCell ref="BE326:BE327"/>
    <mergeCell ref="BF326:BF327"/>
    <mergeCell ref="BG326:BG327"/>
    <mergeCell ref="BH326:BH327"/>
    <mergeCell ref="BI326:BI327"/>
    <mergeCell ref="BJ326:BJ327"/>
    <mergeCell ref="AX330:AX331"/>
    <mergeCell ref="AY330:AY331"/>
    <mergeCell ref="AZ330:AZ331"/>
    <mergeCell ref="BA330:BA331"/>
    <mergeCell ref="BB330:BB331"/>
    <mergeCell ref="BC330:BC331"/>
    <mergeCell ref="BD330:BD331"/>
    <mergeCell ref="BE330:BE331"/>
    <mergeCell ref="BF330:BF331"/>
    <mergeCell ref="BG330:BG331"/>
    <mergeCell ref="BH330:BH331"/>
    <mergeCell ref="BI330:BI331"/>
    <mergeCell ref="BJ330:BJ331"/>
    <mergeCell ref="AX350:AX351"/>
    <mergeCell ref="AY350:AY351"/>
    <mergeCell ref="AZ350:AZ351"/>
    <mergeCell ref="BA350:BA351"/>
    <mergeCell ref="BB350:BB351"/>
    <mergeCell ref="BC350:BC351"/>
    <mergeCell ref="BD350:BD351"/>
    <mergeCell ref="BE350:BE351"/>
    <mergeCell ref="BF350:BF351"/>
    <mergeCell ref="BG350:BG351"/>
    <mergeCell ref="BH350:BH351"/>
    <mergeCell ref="BI350:BI351"/>
    <mergeCell ref="BJ350:BJ351"/>
    <mergeCell ref="AX354:AX355"/>
    <mergeCell ref="AY354:AY355"/>
    <mergeCell ref="AZ354:AZ355"/>
    <mergeCell ref="BA354:BA355"/>
    <mergeCell ref="BB354:BB355"/>
    <mergeCell ref="BC354:BC355"/>
    <mergeCell ref="BD354:BD355"/>
    <mergeCell ref="BE354:BE355"/>
    <mergeCell ref="BF354:BF355"/>
    <mergeCell ref="BG354:BG355"/>
    <mergeCell ref="BH354:BH355"/>
    <mergeCell ref="BI354:BI355"/>
    <mergeCell ref="BJ354:BJ355"/>
    <mergeCell ref="AX342:AX343"/>
    <mergeCell ref="AY342:AY343"/>
    <mergeCell ref="AZ342:AZ343"/>
    <mergeCell ref="BA342:BA343"/>
    <mergeCell ref="BB342:BB343"/>
    <mergeCell ref="BC342:BC343"/>
    <mergeCell ref="BD342:BD343"/>
    <mergeCell ref="BE342:BE343"/>
    <mergeCell ref="BF342:BF343"/>
    <mergeCell ref="BG342:BG343"/>
    <mergeCell ref="BH342:BH343"/>
    <mergeCell ref="BI342:BI343"/>
    <mergeCell ref="BJ342:BJ343"/>
    <mergeCell ref="AX346:AX347"/>
    <mergeCell ref="AY346:AY347"/>
    <mergeCell ref="AZ346:AZ347"/>
    <mergeCell ref="BA346:BA347"/>
    <mergeCell ref="BB346:BB347"/>
    <mergeCell ref="BC346:BC347"/>
    <mergeCell ref="BD346:BD347"/>
    <mergeCell ref="BE346:BE347"/>
    <mergeCell ref="BF346:BF347"/>
    <mergeCell ref="BG346:BG347"/>
    <mergeCell ref="BH346:BH347"/>
    <mergeCell ref="BI346:BI347"/>
    <mergeCell ref="BJ346:BJ347"/>
    <mergeCell ref="AX366:AX367"/>
    <mergeCell ref="AY366:AY367"/>
    <mergeCell ref="AZ366:AZ367"/>
    <mergeCell ref="BA366:BA367"/>
    <mergeCell ref="BB366:BB367"/>
    <mergeCell ref="BC366:BC367"/>
    <mergeCell ref="BD366:BD367"/>
    <mergeCell ref="BE366:BE367"/>
    <mergeCell ref="BF366:BF367"/>
    <mergeCell ref="BG366:BG367"/>
    <mergeCell ref="BH366:BH367"/>
    <mergeCell ref="BI366:BI367"/>
    <mergeCell ref="BJ366:BJ367"/>
    <mergeCell ref="AX370:AX371"/>
    <mergeCell ref="AY370:AY371"/>
    <mergeCell ref="AZ370:AZ371"/>
    <mergeCell ref="BA370:BA371"/>
    <mergeCell ref="BB370:BB371"/>
    <mergeCell ref="BC370:BC371"/>
    <mergeCell ref="BD370:BD371"/>
    <mergeCell ref="BE370:BE371"/>
    <mergeCell ref="BF370:BF371"/>
    <mergeCell ref="BG370:BG371"/>
    <mergeCell ref="BH370:BH371"/>
    <mergeCell ref="BI370:BI371"/>
    <mergeCell ref="BJ370:BJ371"/>
    <mergeCell ref="AX358:AX359"/>
    <mergeCell ref="AY358:AY359"/>
    <mergeCell ref="AZ358:AZ359"/>
    <mergeCell ref="BA358:BA359"/>
    <mergeCell ref="BB358:BB359"/>
    <mergeCell ref="BC358:BC359"/>
    <mergeCell ref="BD358:BD359"/>
    <mergeCell ref="BE358:BE359"/>
    <mergeCell ref="BF358:BF359"/>
    <mergeCell ref="BG358:BG359"/>
    <mergeCell ref="BH358:BH359"/>
    <mergeCell ref="BI358:BI359"/>
    <mergeCell ref="BJ358:BJ359"/>
    <mergeCell ref="AX362:AX363"/>
    <mergeCell ref="AY362:AY363"/>
    <mergeCell ref="AZ362:AZ363"/>
    <mergeCell ref="BA362:BA363"/>
    <mergeCell ref="BB362:BB363"/>
    <mergeCell ref="BC362:BC363"/>
    <mergeCell ref="BD362:BD363"/>
    <mergeCell ref="BE362:BE363"/>
    <mergeCell ref="BF362:BF363"/>
    <mergeCell ref="BG362:BG363"/>
    <mergeCell ref="BH362:BH363"/>
    <mergeCell ref="BI362:BI363"/>
    <mergeCell ref="BJ362:BJ363"/>
    <mergeCell ref="AX382:AX383"/>
    <mergeCell ref="AY382:AY383"/>
    <mergeCell ref="AZ382:AZ383"/>
    <mergeCell ref="BA382:BA383"/>
    <mergeCell ref="BB382:BB383"/>
    <mergeCell ref="BC382:BC383"/>
    <mergeCell ref="BD382:BD383"/>
    <mergeCell ref="BE382:BE383"/>
    <mergeCell ref="BF382:BF383"/>
    <mergeCell ref="BG382:BG383"/>
    <mergeCell ref="BH382:BH383"/>
    <mergeCell ref="BI382:BI383"/>
    <mergeCell ref="BJ382:BJ383"/>
    <mergeCell ref="AX386:AX387"/>
    <mergeCell ref="AY386:AY387"/>
    <mergeCell ref="AZ386:AZ387"/>
    <mergeCell ref="BA386:BA387"/>
    <mergeCell ref="BB386:BB387"/>
    <mergeCell ref="BC386:BC387"/>
    <mergeCell ref="BD386:BD387"/>
    <mergeCell ref="BE386:BE387"/>
    <mergeCell ref="BF386:BF387"/>
    <mergeCell ref="BG386:BG387"/>
    <mergeCell ref="BH386:BH387"/>
    <mergeCell ref="BI386:BI387"/>
    <mergeCell ref="BJ386:BJ387"/>
    <mergeCell ref="AX374:AX375"/>
    <mergeCell ref="AY374:AY375"/>
    <mergeCell ref="AZ374:AZ375"/>
    <mergeCell ref="BA374:BA375"/>
    <mergeCell ref="BB374:BB375"/>
    <mergeCell ref="BC374:BC375"/>
    <mergeCell ref="BD374:BD375"/>
    <mergeCell ref="BE374:BE375"/>
    <mergeCell ref="BF374:BF375"/>
    <mergeCell ref="BG374:BG375"/>
    <mergeCell ref="BH374:BH375"/>
    <mergeCell ref="BI374:BI375"/>
    <mergeCell ref="BJ374:BJ375"/>
    <mergeCell ref="AX378:AX379"/>
    <mergeCell ref="AY378:AY379"/>
    <mergeCell ref="AZ378:AZ379"/>
    <mergeCell ref="BA378:BA379"/>
    <mergeCell ref="BB378:BB379"/>
    <mergeCell ref="BC378:BC379"/>
    <mergeCell ref="BD378:BD379"/>
    <mergeCell ref="BE378:BE379"/>
    <mergeCell ref="BF378:BF379"/>
    <mergeCell ref="BG378:BG379"/>
    <mergeCell ref="BH378:BH379"/>
    <mergeCell ref="BI378:BI379"/>
    <mergeCell ref="BJ378:BJ379"/>
    <mergeCell ref="BJ394:BJ395"/>
    <mergeCell ref="AX398:AX399"/>
    <mergeCell ref="AY398:AY399"/>
    <mergeCell ref="AZ398:AZ399"/>
    <mergeCell ref="BA398:BA399"/>
    <mergeCell ref="BB398:BB399"/>
    <mergeCell ref="BC398:BC399"/>
    <mergeCell ref="BD398:BD399"/>
    <mergeCell ref="BE398:BE399"/>
    <mergeCell ref="BF398:BF399"/>
    <mergeCell ref="BG398:BG399"/>
    <mergeCell ref="BH398:BH399"/>
    <mergeCell ref="BI398:BI399"/>
    <mergeCell ref="BJ398:BJ399"/>
    <mergeCell ref="AX402:AX403"/>
    <mergeCell ref="AY402:AY403"/>
    <mergeCell ref="AZ402:AZ403"/>
    <mergeCell ref="BA402:BA403"/>
    <mergeCell ref="BB402:BB403"/>
    <mergeCell ref="BC402:BC403"/>
    <mergeCell ref="BD402:BD403"/>
    <mergeCell ref="BE402:BE403"/>
    <mergeCell ref="BF402:BF403"/>
    <mergeCell ref="BG402:BG403"/>
    <mergeCell ref="BH402:BH403"/>
    <mergeCell ref="BI402:BI403"/>
    <mergeCell ref="BJ402:BJ403"/>
    <mergeCell ref="AX410:AX411"/>
    <mergeCell ref="AY410:AY411"/>
    <mergeCell ref="AZ410:AZ411"/>
    <mergeCell ref="BA410:BA411"/>
    <mergeCell ref="BB410:BB411"/>
    <mergeCell ref="BC410:BC411"/>
    <mergeCell ref="BD410:BD411"/>
    <mergeCell ref="BE410:BE411"/>
    <mergeCell ref="BF410:BF411"/>
    <mergeCell ref="BG410:BG411"/>
    <mergeCell ref="BH410:BH411"/>
    <mergeCell ref="BI410:BI411"/>
    <mergeCell ref="BJ410:BJ411"/>
    <mergeCell ref="AX390:AX391"/>
    <mergeCell ref="AY390:AY391"/>
    <mergeCell ref="AZ390:AZ391"/>
    <mergeCell ref="BA390:BA391"/>
    <mergeCell ref="BB390:BB391"/>
    <mergeCell ref="BC390:BC391"/>
    <mergeCell ref="BD390:BD391"/>
    <mergeCell ref="BE390:BE391"/>
    <mergeCell ref="BF390:BF391"/>
    <mergeCell ref="BG390:BG391"/>
    <mergeCell ref="BH390:BH391"/>
    <mergeCell ref="BI390:BI391"/>
    <mergeCell ref="BJ390:BJ391"/>
    <mergeCell ref="AX394:AX395"/>
    <mergeCell ref="AY394:AY395"/>
    <mergeCell ref="AZ394:AZ395"/>
    <mergeCell ref="BA394:BA395"/>
    <mergeCell ref="BB394:BB395"/>
    <mergeCell ref="BC394:BC395"/>
    <mergeCell ref="AY6:BA6"/>
    <mergeCell ref="AY7:BA7"/>
    <mergeCell ref="BB6:BD6"/>
    <mergeCell ref="BB7:BD7"/>
    <mergeCell ref="BE6:BG6"/>
    <mergeCell ref="BE7:BG7"/>
    <mergeCell ref="BH6:BJ6"/>
    <mergeCell ref="BH7:BJ7"/>
    <mergeCell ref="BB8:BD8"/>
    <mergeCell ref="AY8:BA8"/>
    <mergeCell ref="BE8:BG8"/>
    <mergeCell ref="BH8:BJ8"/>
    <mergeCell ref="AJ7:AP7"/>
    <mergeCell ref="AX406:AX407"/>
    <mergeCell ref="AY406:AY407"/>
    <mergeCell ref="AZ406:AZ407"/>
    <mergeCell ref="BA406:BA407"/>
    <mergeCell ref="BB406:BB407"/>
    <mergeCell ref="BC406:BC407"/>
    <mergeCell ref="BD406:BD407"/>
    <mergeCell ref="BE406:BE407"/>
    <mergeCell ref="BF406:BF407"/>
    <mergeCell ref="BG406:BG407"/>
    <mergeCell ref="BH406:BH407"/>
    <mergeCell ref="BI406:BI407"/>
    <mergeCell ref="BJ406:BJ407"/>
    <mergeCell ref="BD394:BD395"/>
    <mergeCell ref="BE394:BE395"/>
    <mergeCell ref="BF394:BF395"/>
    <mergeCell ref="BG394:BG395"/>
    <mergeCell ref="BH394:BH395"/>
    <mergeCell ref="BI394:BI395"/>
    <mergeCell ref="AW62:AW65"/>
    <mergeCell ref="AW66:AW69"/>
    <mergeCell ref="AV67:AV68"/>
    <mergeCell ref="AW70:AW73"/>
    <mergeCell ref="AV71:AV72"/>
    <mergeCell ref="AW74:AW77"/>
    <mergeCell ref="AW78:AW81"/>
    <mergeCell ref="AV79:AV80"/>
    <mergeCell ref="AV111:AV112"/>
    <mergeCell ref="AV99:AV100"/>
    <mergeCell ref="AV87:AV88"/>
    <mergeCell ref="AV75:AV76"/>
    <mergeCell ref="AP1:AQ1"/>
    <mergeCell ref="AW14:AW17"/>
    <mergeCell ref="AW18:AW21"/>
    <mergeCell ref="AV19:AV20"/>
    <mergeCell ref="AW22:AW25"/>
    <mergeCell ref="AV23:AV24"/>
    <mergeCell ref="AW26:AW29"/>
    <mergeCell ref="AV27:AV28"/>
    <mergeCell ref="AR96:AR97"/>
    <mergeCell ref="AR86:AR87"/>
    <mergeCell ref="AR90:AR91"/>
    <mergeCell ref="AR92:AR93"/>
    <mergeCell ref="AR70:AR71"/>
    <mergeCell ref="AP64:AP65"/>
    <mergeCell ref="AQ64:AQ65"/>
    <mergeCell ref="AR64:AR65"/>
    <mergeCell ref="AQ56:AQ57"/>
    <mergeCell ref="AR56:AR57"/>
    <mergeCell ref="AQ60:AQ61"/>
    <mergeCell ref="AR60:AR61"/>
    <mergeCell ref="AV63:AV64"/>
    <mergeCell ref="AV51:AV52"/>
    <mergeCell ref="AW202:AW205"/>
    <mergeCell ref="AV203:AV204"/>
    <mergeCell ref="AW206:AW209"/>
    <mergeCell ref="AW210:AW213"/>
    <mergeCell ref="AV211:AV212"/>
    <mergeCell ref="AW214:AW217"/>
    <mergeCell ref="AV215:AV216"/>
    <mergeCell ref="AW218:AW221"/>
    <mergeCell ref="AV219:AV220"/>
    <mergeCell ref="AW222:AW225"/>
    <mergeCell ref="AV223:AV224"/>
    <mergeCell ref="AW226:AW229"/>
    <mergeCell ref="AV227:AV228"/>
    <mergeCell ref="AW230:AW233"/>
    <mergeCell ref="AW234:AW237"/>
    <mergeCell ref="AV235:AV236"/>
    <mergeCell ref="AW162:AW165"/>
    <mergeCell ref="AW98:AW101"/>
    <mergeCell ref="AW102:AW105"/>
    <mergeCell ref="AV103:AV104"/>
    <mergeCell ref="AW106:AW109"/>
    <mergeCell ref="AV107:AV108"/>
    <mergeCell ref="AW110:AW113"/>
    <mergeCell ref="AW114:AW117"/>
    <mergeCell ref="AV115:AV116"/>
    <mergeCell ref="AW118:AW121"/>
    <mergeCell ref="AV119:AV120"/>
    <mergeCell ref="AW50:AW53"/>
    <mergeCell ref="AW54:AW57"/>
    <mergeCell ref="AV55:AV56"/>
    <mergeCell ref="AW310:AW313"/>
    <mergeCell ref="AV311:AV312"/>
    <mergeCell ref="AW314:AW317"/>
    <mergeCell ref="AV315:AV316"/>
    <mergeCell ref="AW238:AW241"/>
    <mergeCell ref="AV239:AV240"/>
    <mergeCell ref="AW166:AW169"/>
    <mergeCell ref="AV167:AV168"/>
    <mergeCell ref="AW170:AW173"/>
    <mergeCell ref="AV171:AV172"/>
    <mergeCell ref="AW174:AW177"/>
    <mergeCell ref="AV175:AV176"/>
    <mergeCell ref="AW178:AW181"/>
    <mergeCell ref="AV179:AV180"/>
    <mergeCell ref="AW182:AW185"/>
    <mergeCell ref="AW186:AW189"/>
    <mergeCell ref="AV187:AV188"/>
    <mergeCell ref="AW190:AW193"/>
    <mergeCell ref="AV191:AV192"/>
    <mergeCell ref="AW194:AW197"/>
    <mergeCell ref="AV195:AV196"/>
    <mergeCell ref="AW198:AW201"/>
    <mergeCell ref="AV199:AV200"/>
    <mergeCell ref="AW386:AW389"/>
    <mergeCell ref="AV387:AV388"/>
    <mergeCell ref="AW242:AW245"/>
    <mergeCell ref="AV243:AV244"/>
    <mergeCell ref="AW246:AW249"/>
    <mergeCell ref="AV247:AV248"/>
    <mergeCell ref="AW250:AW253"/>
    <mergeCell ref="AV251:AV252"/>
    <mergeCell ref="AW254:AW257"/>
    <mergeCell ref="AW258:AW261"/>
    <mergeCell ref="AV259:AV260"/>
    <mergeCell ref="AW262:AW265"/>
    <mergeCell ref="AV263:AV264"/>
    <mergeCell ref="AW266:AW269"/>
    <mergeCell ref="AV267:AV268"/>
    <mergeCell ref="AW270:AW273"/>
    <mergeCell ref="AV271:AV272"/>
    <mergeCell ref="AW274:AW277"/>
    <mergeCell ref="AV275:AV276"/>
    <mergeCell ref="AW278:AW281"/>
    <mergeCell ref="AW282:AW285"/>
    <mergeCell ref="AV283:AV284"/>
    <mergeCell ref="AW286:AW289"/>
    <mergeCell ref="AV287:AV288"/>
    <mergeCell ref="AW290:AW293"/>
    <mergeCell ref="AV291:AV292"/>
    <mergeCell ref="AW294:AW297"/>
    <mergeCell ref="AV295:AV296"/>
    <mergeCell ref="AW298:AW301"/>
    <mergeCell ref="AV299:AV300"/>
    <mergeCell ref="AW302:AW305"/>
    <mergeCell ref="AW306:AW309"/>
    <mergeCell ref="AV351:AV352"/>
    <mergeCell ref="AW354:AW357"/>
    <mergeCell ref="AV355:AV356"/>
    <mergeCell ref="AW358:AW361"/>
    <mergeCell ref="AV359:AV360"/>
    <mergeCell ref="AW362:AW365"/>
    <mergeCell ref="AV363:AV364"/>
    <mergeCell ref="AW366:AW369"/>
    <mergeCell ref="AV367:AV368"/>
    <mergeCell ref="AW370:AW373"/>
    <mergeCell ref="AV371:AV372"/>
    <mergeCell ref="AW374:AW377"/>
    <mergeCell ref="AV375:AV376"/>
    <mergeCell ref="AW378:AW381"/>
    <mergeCell ref="AV379:AV380"/>
    <mergeCell ref="AW382:AW385"/>
    <mergeCell ref="AV383:AV384"/>
    <mergeCell ref="AU80:AU81"/>
    <mergeCell ref="AU82:AU83"/>
    <mergeCell ref="AU84:AU85"/>
    <mergeCell ref="AW390:AW393"/>
    <mergeCell ref="AV391:AV392"/>
    <mergeCell ref="AW394:AW397"/>
    <mergeCell ref="AV395:AV396"/>
    <mergeCell ref="AW398:AW401"/>
    <mergeCell ref="AV399:AV400"/>
    <mergeCell ref="AW402:AW405"/>
    <mergeCell ref="AV403:AV404"/>
    <mergeCell ref="AW406:AW409"/>
    <mergeCell ref="AV407:AV408"/>
    <mergeCell ref="AW410:AW413"/>
    <mergeCell ref="AV411:AV412"/>
    <mergeCell ref="AW318:AW321"/>
    <mergeCell ref="AV319:AV320"/>
    <mergeCell ref="AW322:AW325"/>
    <mergeCell ref="AV323:AV324"/>
    <mergeCell ref="AW326:AW329"/>
    <mergeCell ref="AV327:AV328"/>
    <mergeCell ref="AW330:AW333"/>
    <mergeCell ref="AV331:AV332"/>
    <mergeCell ref="AW334:AW337"/>
    <mergeCell ref="AV335:AV336"/>
    <mergeCell ref="AW338:AW341"/>
    <mergeCell ref="AV339:AV340"/>
    <mergeCell ref="AW342:AW345"/>
    <mergeCell ref="AV343:AV344"/>
    <mergeCell ref="AW346:AW349"/>
    <mergeCell ref="AV347:AV348"/>
    <mergeCell ref="AW350:AW353"/>
    <mergeCell ref="AU30:AU31"/>
    <mergeCell ref="AW30:AW33"/>
    <mergeCell ref="AV31:AV32"/>
    <mergeCell ref="AU32:AU33"/>
    <mergeCell ref="AU34:AU35"/>
    <mergeCell ref="AW34:AW37"/>
    <mergeCell ref="AV35:AV36"/>
    <mergeCell ref="AU36:AU37"/>
    <mergeCell ref="AU42:AU43"/>
    <mergeCell ref="AU44:AU45"/>
    <mergeCell ref="AU46:AU47"/>
    <mergeCell ref="AU48:AU49"/>
    <mergeCell ref="AU50:AU51"/>
    <mergeCell ref="AU52:AU53"/>
    <mergeCell ref="AU54:AU55"/>
    <mergeCell ref="AU56:AU57"/>
    <mergeCell ref="AU58:AU59"/>
    <mergeCell ref="AW42:AW45"/>
    <mergeCell ref="AV43:AV44"/>
    <mergeCell ref="AW46:AW49"/>
    <mergeCell ref="AV47:AV48"/>
    <mergeCell ref="AW58:AW61"/>
    <mergeCell ref="AV59:AV60"/>
    <mergeCell ref="AU86:AU87"/>
    <mergeCell ref="AX86:AX87"/>
    <mergeCell ref="AX78:AX79"/>
    <mergeCell ref="AX46:AX47"/>
    <mergeCell ref="AV39:AV40"/>
    <mergeCell ref="AW82:AW85"/>
    <mergeCell ref="AV83:AV84"/>
    <mergeCell ref="AW86:AW89"/>
    <mergeCell ref="AU88:AU89"/>
    <mergeCell ref="AU90:AU91"/>
    <mergeCell ref="AU92:AU93"/>
    <mergeCell ref="AU94:AU95"/>
    <mergeCell ref="AU96:AU97"/>
    <mergeCell ref="AU98:AU99"/>
    <mergeCell ref="AU100:AU101"/>
    <mergeCell ref="AU102:AU103"/>
    <mergeCell ref="AU104:AU105"/>
    <mergeCell ref="AX94:AX95"/>
    <mergeCell ref="AW90:AW93"/>
    <mergeCell ref="AV91:AV92"/>
    <mergeCell ref="AW94:AW97"/>
    <mergeCell ref="AV95:AV96"/>
    <mergeCell ref="AU60:AU61"/>
    <mergeCell ref="AU62:AU63"/>
    <mergeCell ref="AU64:AU65"/>
    <mergeCell ref="AU66:AU67"/>
    <mergeCell ref="AU68:AU69"/>
    <mergeCell ref="AU70:AU71"/>
    <mergeCell ref="AU72:AU73"/>
    <mergeCell ref="AU74:AU75"/>
    <mergeCell ref="AU76:AU77"/>
    <mergeCell ref="AU78:AU79"/>
    <mergeCell ref="AU106:AU107"/>
    <mergeCell ref="AU108:AU109"/>
    <mergeCell ref="AU110:AU111"/>
    <mergeCell ref="AU112:AU113"/>
    <mergeCell ref="AU114:AU115"/>
    <mergeCell ref="AU116:AU117"/>
    <mergeCell ref="AU118:AU119"/>
    <mergeCell ref="AU122:AU123"/>
    <mergeCell ref="AU126:AU127"/>
    <mergeCell ref="AU128:AU129"/>
    <mergeCell ref="AU130:AU131"/>
    <mergeCell ref="AU132:AU133"/>
    <mergeCell ref="AU134:AU135"/>
    <mergeCell ref="AX134:AX135"/>
    <mergeCell ref="AU136:AU137"/>
    <mergeCell ref="AU138:AU139"/>
    <mergeCell ref="AU140:AU141"/>
    <mergeCell ref="AX126:AX127"/>
    <mergeCell ref="AU120:AU121"/>
    <mergeCell ref="AX118:AX119"/>
    <mergeCell ref="AU124:AU125"/>
    <mergeCell ref="AU190:AU191"/>
    <mergeCell ref="AU192:AU193"/>
    <mergeCell ref="AU146:AU147"/>
    <mergeCell ref="AU148:AU149"/>
    <mergeCell ref="AU150:AU151"/>
    <mergeCell ref="AU152:AU153"/>
    <mergeCell ref="AU154:AU155"/>
    <mergeCell ref="AU156:AU157"/>
    <mergeCell ref="AU158:AU159"/>
    <mergeCell ref="AV159:AV160"/>
    <mergeCell ref="AU160:AU161"/>
    <mergeCell ref="AW122:AW125"/>
    <mergeCell ref="AW126:AW129"/>
    <mergeCell ref="AV127:AV128"/>
    <mergeCell ref="AW130:AW133"/>
    <mergeCell ref="AV131:AV132"/>
    <mergeCell ref="AW134:AW137"/>
    <mergeCell ref="AW138:AW141"/>
    <mergeCell ref="AV139:AV140"/>
    <mergeCell ref="AW142:AW145"/>
    <mergeCell ref="AV143:AV144"/>
    <mergeCell ref="AW146:AW149"/>
    <mergeCell ref="AW150:AW153"/>
    <mergeCell ref="AV151:AV152"/>
    <mergeCell ref="AW154:AW157"/>
    <mergeCell ref="AV155:AV156"/>
    <mergeCell ref="AW158:AW161"/>
    <mergeCell ref="AU144:AU145"/>
    <mergeCell ref="AU142:AU143"/>
    <mergeCell ref="AV135:AV136"/>
    <mergeCell ref="AV123:AV124"/>
    <mergeCell ref="AV147:AV148"/>
    <mergeCell ref="AU194:AU195"/>
    <mergeCell ref="AU196:AU197"/>
    <mergeCell ref="AU198:AU199"/>
    <mergeCell ref="AU200:AU201"/>
    <mergeCell ref="AV207:AV208"/>
    <mergeCell ref="AU208:AU209"/>
    <mergeCell ref="AU210:AU211"/>
    <mergeCell ref="AU212:AU213"/>
    <mergeCell ref="AU214:AU215"/>
    <mergeCell ref="AU216:AU217"/>
    <mergeCell ref="AU218:AU219"/>
    <mergeCell ref="AU220:AU221"/>
    <mergeCell ref="AU222:AU223"/>
    <mergeCell ref="AU224:AU225"/>
    <mergeCell ref="AV231:AV232"/>
    <mergeCell ref="AU232:AU233"/>
    <mergeCell ref="AV163:AV164"/>
    <mergeCell ref="AU162:AU163"/>
    <mergeCell ref="AU164:AU165"/>
    <mergeCell ref="AU166:AU167"/>
    <mergeCell ref="AU168:AU169"/>
    <mergeCell ref="AU170:AU171"/>
    <mergeCell ref="AU172:AU173"/>
    <mergeCell ref="AU174:AU175"/>
    <mergeCell ref="AU176:AU177"/>
    <mergeCell ref="AU178:AU179"/>
    <mergeCell ref="AU180:AU181"/>
    <mergeCell ref="AU182:AU183"/>
    <mergeCell ref="AV183:AV184"/>
    <mergeCell ref="AU184:AU185"/>
    <mergeCell ref="AU186:AU187"/>
    <mergeCell ref="AU188:AU189"/>
    <mergeCell ref="AU234:AU235"/>
    <mergeCell ref="AU236:AU237"/>
    <mergeCell ref="AU238:AU239"/>
    <mergeCell ref="AU240:AU241"/>
    <mergeCell ref="AU242:AU243"/>
    <mergeCell ref="AU244:AU245"/>
    <mergeCell ref="AU246:AU247"/>
    <mergeCell ref="AU248:AU249"/>
    <mergeCell ref="AU250:AU251"/>
    <mergeCell ref="AU252:AU253"/>
    <mergeCell ref="AU254:AU255"/>
    <mergeCell ref="AV255:AV256"/>
    <mergeCell ref="AU256:AU257"/>
    <mergeCell ref="AU258:AU259"/>
    <mergeCell ref="AU260:AU261"/>
    <mergeCell ref="AU262:AU263"/>
    <mergeCell ref="AU264:AU265"/>
    <mergeCell ref="AU336:AU337"/>
    <mergeCell ref="AU340:AU341"/>
    <mergeCell ref="AU338:AU339"/>
    <mergeCell ref="AU266:AU267"/>
    <mergeCell ref="AU268:AU269"/>
    <mergeCell ref="AU270:AU271"/>
    <mergeCell ref="AU272:AU273"/>
    <mergeCell ref="AV279:AV280"/>
    <mergeCell ref="AU280:AU281"/>
    <mergeCell ref="AU282:AU283"/>
    <mergeCell ref="AU284:AU285"/>
    <mergeCell ref="AU286:AU287"/>
    <mergeCell ref="AU288:AU289"/>
    <mergeCell ref="AU290:AU291"/>
    <mergeCell ref="AU292:AU293"/>
    <mergeCell ref="AU294:AU295"/>
    <mergeCell ref="AU296:AU297"/>
    <mergeCell ref="AV303:AV304"/>
    <mergeCell ref="AU304:AU305"/>
    <mergeCell ref="AU302:AU303"/>
    <mergeCell ref="AV307:AV308"/>
    <mergeCell ref="AU278:AU279"/>
    <mergeCell ref="AU274:AU275"/>
    <mergeCell ref="AU400:AU401"/>
    <mergeCell ref="AU402:AU403"/>
    <mergeCell ref="AU404:AU405"/>
    <mergeCell ref="AU406:AU407"/>
    <mergeCell ref="AU408:AU409"/>
    <mergeCell ref="AU412:AU413"/>
    <mergeCell ref="AU410:AU411"/>
    <mergeCell ref="AU342:AU343"/>
    <mergeCell ref="AU346:AU347"/>
    <mergeCell ref="AU348:AU349"/>
    <mergeCell ref="AU350:AU351"/>
    <mergeCell ref="AU352:AU353"/>
    <mergeCell ref="AU354:AU355"/>
    <mergeCell ref="AU356:AU357"/>
    <mergeCell ref="AU358:AU359"/>
    <mergeCell ref="AU360:AU361"/>
    <mergeCell ref="AU362:AU363"/>
    <mergeCell ref="AU364:AU365"/>
    <mergeCell ref="AU366:AU367"/>
    <mergeCell ref="AU368:AU369"/>
    <mergeCell ref="AU370:AU371"/>
    <mergeCell ref="AU372:AU373"/>
    <mergeCell ref="AU376:AU377"/>
    <mergeCell ref="AU374:AU375"/>
    <mergeCell ref="AU344:AU345"/>
    <mergeCell ref="AU380:AU381"/>
    <mergeCell ref="AU378:AU379"/>
    <mergeCell ref="AS211:AS212"/>
    <mergeCell ref="AS215:AS216"/>
    <mergeCell ref="AS219:AS220"/>
    <mergeCell ref="AS235:AS236"/>
    <mergeCell ref="AS239:AS240"/>
    <mergeCell ref="AS243:AS244"/>
    <mergeCell ref="AS247:AS248"/>
    <mergeCell ref="AS251:AS252"/>
    <mergeCell ref="AU382:AU383"/>
    <mergeCell ref="AU384:AU385"/>
    <mergeCell ref="AU386:AU387"/>
    <mergeCell ref="AU388:AU389"/>
    <mergeCell ref="AU390:AU391"/>
    <mergeCell ref="AU392:AU393"/>
    <mergeCell ref="AU394:AU395"/>
    <mergeCell ref="AU396:AU397"/>
    <mergeCell ref="AU398:AU399"/>
    <mergeCell ref="AU306:AU307"/>
    <mergeCell ref="AU308:AU309"/>
    <mergeCell ref="AU310:AU311"/>
    <mergeCell ref="AU312:AU313"/>
    <mergeCell ref="AU314:AU315"/>
    <mergeCell ref="AU316:AU317"/>
    <mergeCell ref="AU318:AU319"/>
    <mergeCell ref="AU320:AU321"/>
    <mergeCell ref="AU322:AU323"/>
    <mergeCell ref="AU324:AU325"/>
    <mergeCell ref="AU326:AU327"/>
    <mergeCell ref="AU328:AU329"/>
    <mergeCell ref="AU330:AU331"/>
    <mergeCell ref="AU332:AU333"/>
    <mergeCell ref="AU334:AU335"/>
    <mergeCell ref="AS135:AS136"/>
    <mergeCell ref="AS139:AS140"/>
    <mergeCell ref="AS143:AS144"/>
    <mergeCell ref="AS147:AS148"/>
    <mergeCell ref="AS151:AS152"/>
    <mergeCell ref="AS155:AS156"/>
    <mergeCell ref="AS159:AS160"/>
    <mergeCell ref="AS163:AS164"/>
    <mergeCell ref="AS167:AS168"/>
    <mergeCell ref="AS171:AS172"/>
    <mergeCell ref="AS175:AS176"/>
    <mergeCell ref="AS179:AS180"/>
    <mergeCell ref="AS183:AS184"/>
    <mergeCell ref="AS187:AS188"/>
    <mergeCell ref="AS191:AS192"/>
    <mergeCell ref="AS195:AS196"/>
    <mergeCell ref="AS199:AS200"/>
    <mergeCell ref="AS255:AS256"/>
    <mergeCell ref="AS259:AS260"/>
    <mergeCell ref="AS263:AS264"/>
    <mergeCell ref="AS267:AS268"/>
    <mergeCell ref="AS279:AS280"/>
    <mergeCell ref="AS283:AS284"/>
    <mergeCell ref="AS287:AS288"/>
    <mergeCell ref="AS291:AS292"/>
    <mergeCell ref="AS295:AS296"/>
    <mergeCell ref="AS299:AS300"/>
    <mergeCell ref="AS303:AS304"/>
    <mergeCell ref="AS307:AS308"/>
    <mergeCell ref="AS311:AS312"/>
    <mergeCell ref="AS315:AS316"/>
    <mergeCell ref="AS319:AS320"/>
    <mergeCell ref="AS323:AS324"/>
    <mergeCell ref="AS327:AS328"/>
    <mergeCell ref="AS271:AS272"/>
    <mergeCell ref="AS399:AS400"/>
    <mergeCell ref="AS403:AS404"/>
    <mergeCell ref="AS407:AS408"/>
    <mergeCell ref="AS411:AS412"/>
    <mergeCell ref="AS331:AS332"/>
    <mergeCell ref="AS335:AS336"/>
    <mergeCell ref="AS339:AS340"/>
    <mergeCell ref="AS343:AS344"/>
    <mergeCell ref="AS347:AS348"/>
    <mergeCell ref="AS351:AS352"/>
    <mergeCell ref="AS355:AS356"/>
    <mergeCell ref="AS359:AS360"/>
    <mergeCell ref="AS363:AS364"/>
    <mergeCell ref="AS367:AS368"/>
    <mergeCell ref="AS371:AS372"/>
    <mergeCell ref="AS375:AS376"/>
    <mergeCell ref="AS379:AS380"/>
    <mergeCell ref="AS383:AS384"/>
    <mergeCell ref="AS387:AS388"/>
    <mergeCell ref="AS391:AS392"/>
    <mergeCell ref="AS395:AS396"/>
  </mergeCells>
  <phoneticPr fontId="12"/>
  <conditionalFormatting sqref="T14:T413">
    <cfRule type="expression" dxfId="24" priority="18444">
      <formula>AU14=""</formula>
    </cfRule>
  </conditionalFormatting>
  <conditionalFormatting sqref="U14:U413">
    <cfRule type="expression" dxfId="23" priority="87">
      <formula>U14&lt;N14</formula>
    </cfRule>
  </conditionalFormatting>
  <conditionalFormatting sqref="U16:U413">
    <cfRule type="expression" dxfId="22" priority="86">
      <formula>U16&lt;N14</formula>
    </cfRule>
  </conditionalFormatting>
  <conditionalFormatting sqref="V14:AG413">
    <cfRule type="expression" dxfId="21" priority="18440">
      <formula>OR($T14="",$T14=" ")</formula>
    </cfRule>
  </conditionalFormatting>
  <conditionalFormatting sqref="AA14:AA413 AC14:AC413">
    <cfRule type="expression" dxfId="20" priority="1">
      <formula>AND($S14="令和６年度の算定予定",OR($AA14&lt;&gt;7,$AC14&lt;&gt;3))</formula>
    </cfRule>
  </conditionalFormatting>
  <conditionalFormatting sqref="AF14:AF413">
    <cfRule type="expression" dxfId="19" priority="2">
      <formula>AND(S14="令和６年度の算定予定",AF14&gt;10)</formula>
    </cfRule>
  </conditionalFormatting>
  <conditionalFormatting sqref="AM14:AM413">
    <cfRule type="expression" dxfId="18" priority="92">
      <formula>AND($S14="令和６年度の算定予定",AND($AL14&lt;&gt;"",$AL14&lt;&gt;0))</formula>
    </cfRule>
  </conditionalFormatting>
  <conditionalFormatting sqref="AN14:AN413">
    <cfRule type="expression" dxfId="17" priority="18382">
      <formula>AND(S14="令和６年度の算定予定",OR(T14="新加算Ⅰ",T14="新加算Ⅱ",T14="新加算Ⅲ",T14="新加算Ⅳ",T14="新加算Ⅴ（１）",T14="新加算Ⅴ（２）",T14="新加算Ⅴ（３）",T14="新加算Ⅴ（４）",T14="新加算Ⅴ（５）",T14="新加算Ⅴ（６）",T14="新加算Ⅴ（８）",T14="新加算Ⅴ（11）"))</formula>
    </cfRule>
  </conditionalFormatting>
  <conditionalFormatting sqref="AO14:AO413">
    <cfRule type="expression" dxfId="16" priority="18351">
      <formula>AND(S14="令和６年度の算定予定",OR(T14="新加算Ⅴ（７）",T14="新加算Ⅴ（９）",T14="新加算Ⅴ（10）",T14="新加算Ⅴ（12）",T14="新加算Ⅴ（13）",T14="新加算Ⅴ（14）"))</formula>
    </cfRule>
  </conditionalFormatting>
  <conditionalFormatting sqref="AP14:AP413">
    <cfRule type="expression" dxfId="15" priority="18349">
      <formula>AND(S14="令和６年度の算定予定",OR(T14="新加算Ⅰ",T14="新加算Ⅱ",T14="新加算Ⅲ",T14="新加算Ⅴ（１）",T14="新加算Ⅴ（３）",T14="新加算Ⅴ（８）"))</formula>
    </cfRule>
  </conditionalFormatting>
  <conditionalFormatting sqref="AQ11">
    <cfRule type="expression" dxfId="14" priority="18451">
      <formula>$AQ$11="○"</formula>
    </cfRule>
  </conditionalFormatting>
  <conditionalFormatting sqref="AR14:AR413">
    <cfRule type="expression" dxfId="13" priority="18433">
      <formula>AND(S14="令和６年度の算定予定",OR(T14="新加算Ⅰ",T14="新加算Ⅴ（１）",T14="新加算Ⅴ（２）",T14="新加算Ⅴ（５）",T14="新加算Ⅴ（７）",T14="新加算Ⅴ（10）"))</formula>
    </cfRule>
  </conditionalFormatting>
  <conditionalFormatting sqref="AS11">
    <cfRule type="expression" dxfId="12" priority="89">
      <formula>$AQ$11&lt;&gt;"×"</formula>
    </cfRule>
  </conditionalFormatting>
  <conditionalFormatting sqref="AQ14:AQ413">
    <cfRule type="expression" dxfId="11" priority="18511">
      <formula>AND(S14="令和６年度の算定予定",OR(T14="新加算Ⅰ",T14="新加算Ⅱ",T14="新加算Ⅴ（１）",T14="新加算Ⅴ（２）",T14="新加算Ⅴ（３）",T14="新加算Ⅴ（４）",T14="新加算Ⅴ（５）",T14="新加算Ⅴ（６）",T14="新加算Ⅴ（７）",T14="新加算Ⅴ（９）",T14="新加算Ⅴ（10）",T14="新加算Ⅴ（12）"))</formula>
    </cfRule>
  </conditionalFormatting>
  <dataValidations xWindow="1541" yWindow="635" count="6">
    <dataValidation type="list" allowBlank="1" showInputMessage="1" showErrorMessage="1" sqref="AR22:AR23 AR14:AR15 AR18:AR19 AR26:AR27 AR34:AR35 AR30:AR31 AR38:AR39 AR42:AR43 AR46:AR47 AR50:AR51 AR54:AR55 AR58:AR59 AR62:AR63 AR66:AR67 AR70:AR71 AR74:AR75 AR78:AR79 AR82:AR83 AR86:AR87 AR90:AR91 AR94:AR95 AR98:AR99 AR102:AR103 AR106:AR107 AR110:AR111 AR114:AR115 AR118:AR119 AR122:AR123 AR126:AR127 AR130:AR131 AR134:AR135 AR138:AR139 AR142:AR143 AR146:AR147 AR150:AR151 AR154:AR155 AR158:AR159 AR162:AR163 AR166:AR167 AR170:AR171 AR174:AR175 AR178:AR179 AR182:AR183 AR186:AR187 AR190:AR191 AR194:AR195 AR198:AR199 AR202:AR203 AR206:AR207 AR210:AR211 AR214:AR215 AR218:AR219 AR222:AR223 AR226:AR227 AR230:AR231 AR234:AR235 AR238:AR239 AR242:AR243 AR246:AR247 AR250:AR251 AR254:AR255 AR258:AR259 AR262:AR263 AR266:AR267 AR270:AR271 AR274:AR275 AR278:AR279 AR282:AR283 AR286:AR287 AR290:AR291 AR294:AR295 AR298:AR299 AR302:AR303 AR306:AR307 AR310:AR311 AR314:AR315 AR318:AR319 AR322:AR323 AR326:AR327 AR330:AR331 AR334:AR335 AR338:AR339 AR342:AR343 AR346:AR347 AR350:AR351 AR354:AR355 AR358:AR359 AR362:AR363 AR366:AR367 AR370:AR371 AR374:AR375 AR378:AR379 AR382:AR383 AR386:AR387 AR390:AR391 AR394:AR395 AR398:AR399 AR402:AR403 AR406:AR407 AR410:AR411" xr:uid="{FDD347A3-3C37-421C-8411-22982A189D48}">
      <formula1>INDIRECT(AX14)</formula1>
    </dataValidation>
    <dataValidation type="list" allowBlank="1" showInputMessage="1" showErrorMessage="1" sqref="T14:T15 T354:T355 T338:T339 T346:T347 T322:T323 T330:T331 T314:T315 T306:T307 T294:T295 T302:T303 T286:T287 T270:T271 T278:T279 T254:T255 T262:T263 T246:T247 T238:T239 T226:T227 T234:T235 T218:T219 T202:T203 T210:T211 T186:T187 T194:T195 T178:T179 T170:T171 T158:T159 T166:T167 T150:T151 T134:T135 T142:T143 T118:T119 T126:T127 T110:T111 T102:T103 T90:T91 T98:T99 T82:T83 T66:T67 T74:T75 T50:T51 T58:T59 T42:T43 T26:T27 T34:T35 T18:T19 T406:T407 T390:T391 T398:T399 T382:T383 T374:T375 T362:T363 T370:T371 T402:T403 T410:T411 T386:T387 T394:T395 T378:T379 T358:T359 T366:T367 T350:T351 T334:T335 T342:T343 T318:T319 T326:T327 T310:T311 T290:T291 T298:T299 T282:T283 T266:T267 T274:T275 T250:T251 T258:T259 T242:T243 T222:T223 T230:T231 T214:T215 T198:T199 T206:T207 T182:T183 T190:T191 T174:T175 T154:T155 T162:T163 T146:T147 T130:T131 T138:T139 T114:T115 T122:T123 T106:T107 T86:T87 T94:T95 T78:T79 T62:T63 T70:T71 T46:T47 T54:T55 T38:T39 T22:T23 T30:T31" xr:uid="{A826CE90-5ABB-4A39-8634-C728A7FE6DC9}">
      <formula1>$AY14:$BD14</formula1>
    </dataValidation>
    <dataValidation type="list" imeMode="halfAlpha" allowBlank="1" showDropDown="1" showInputMessage="1" showErrorMessage="1" error="このセルには１～３または６～12_x000a_の数字しか入力できません。" sqref="Y14:Y15 AC14:AC15 Y18:Y19 AC18:AC19 Y22:Y23 AC22:AC23 Y26:Y27 AC26:AC27 Y30:Y31 AC30:AC31 Y34:Y35 AC34:AC35 Y38:Y39 AC38:AC39 Y42:Y43 AC42:AC43 Y46:Y47 AC46:AC47 Y50:Y51 AC50:AC51 Y54:Y55 AC54:AC55 Y58:Y59 AC58:AC59 Y62:Y63 AC62:AC63 Y66:Y67 AC66:AC67 Y70:Y71 AC70:AC71 Y74:Y75 AC74:AC75 Y78:Y79 AC78:AC79 Y82:Y83 AC82:AC83 Y86:Y87 AC86:AC87 Y90:Y91 AC90:AC91 Y94:Y95 AC94:AC95 Y98:Y99 AC98:AC99 Y102:Y103 AC102:AC103 Y106:Y107 AC106:AC107 Y110:Y111 AC110:AC111 Y114:Y115 AC114:AC115 Y118:Y119 AC118:AC119 Y122:Y123 AC122:AC123 Y126:Y127 AC126:AC127 Y130:Y131 AC130:AC131 Y134:Y135 AC134:AC135 Y138:Y139 AC138:AC139 Y142:Y143 AC142:AC143 Y146:Y147 AC146:AC147 Y150:Y151 AC150:AC151 Y154:Y155 AC154:AC155 Y158:Y159 AC158:AC159 Y162:Y163 AC162:AC163 Y166:Y167 AC166:AC167 Y170:Y171 AC170:AC171 Y174:Y175 AC174:AC175 Y178:Y179 AC178:AC179 Y182:Y183 AC182:AC183 Y186:Y187 AC186:AC187 Y190:Y191 AC190:AC191 Y194:Y195 AC194:AC195 Y198:Y199 AC198:AC199 Y202:Y203 AC202:AC203 Y206:Y207 AC206:AC207 Y210:Y211 AC210:AC211 Y214:Y215 AC214:AC215 Y218:Y219 AC218:AC219 Y222:Y223 AC222:AC223 Y226:Y227 AC226:AC227 Y230:Y231 AC230:AC231 Y234:Y235 AC234:AC235 Y238:Y239 AC238:AC239 Y242:Y243 AC242:AC243 Y246:Y247 AC246:AC247 Y250:Y251 AC250:AC251 Y254:Y255 AC254:AC255 Y258:Y259 AC258:AC259 Y262:Y263 AC262:AC263 Y266:Y267 AC266:AC267 Y270:Y271 AC270:AC271 Y274:Y275 AC274:AC275 Y278:Y279 AC278:AC279 Y282:Y283 AC282:AC283 Y286:Y287 AC286:AC287 Y290:Y291 AC290:AC291 Y294:Y295 AC294:AC295 Y298:Y299 AC298:AC299 Y302:Y303 AC302:AC303 Y306:Y307 AC306:AC307 Y310:Y311 AC310:AC311 Y314:Y315 AC314:AC315 Y318:Y319 AC318:AC319 Y322:Y323 AC322:AC323 Y326:Y327 AC326:AC327 Y330:Y331 AC330:AC331 Y334:Y335 AC334:AC335 Y338:Y339 AC338:AC339 Y342:Y343 AC342:AC343 Y346:Y347 AC346:AC347 Y350:Y351 AC350:AC351 Y354:Y355 AC354:AC355 Y358:Y359 AC358:AC359 Y362:Y363 AC362:AC363 Y366:Y367 AC366:AC367 Y370:Y371 AC370:AC371 Y374:Y375 AC374:AC375 Y378:Y379 AC378:AC379 Y382:Y383 AC382:AC383 Y386:Y387 AC386:AC387 Y390:Y391 AC390:AC391 Y394:Y395 AC394:AC395 Y398:Y399 AC398:AC399 Y402:Y403 AC402:AC403 Y406:Y407 AC406:AC407 Y410:Y411 AC410:AC411" xr:uid="{5CE824E4-2397-43B8-9DD1-1390F6832B64}">
      <formula1>"1,2,3,6,7,8,9,10,11,12"</formula1>
    </dataValidation>
    <dataValidation type="list" imeMode="halfAlpha" allowBlank="1" showDropDown="1" showInputMessage="1" showErrorMessage="1" error="このセルには６または７しか入力できません。" sqref="W14:W15 AA14:AA15 W18:W19 AA18:AA19 W22:W23 AA22:AA23 W26:W27 AA26:AA27 W30:W31 AA30:AA31 W34:W35 AA34:AA35 W38:W39 AA38:AA39 W42:W43 AA42:AA43 W46:W47 AA46:AA47 W50:W51 AA50:AA51 W54:W55 AA54:AA55 W58:W59 AA58:AA59 W62:W63 AA62:AA63 W66:W67 AA66:AA67 W70:W71 AA70:AA71 W74:W75 AA74:AA75 W78:W79 AA78:AA79 W82:W83 AA82:AA83 W86:W87 AA86:AA87 W90:W91 AA90:AA91 W94:W95 AA94:AA95 W98:W99 AA98:AA99 W102:W103 AA102:AA103 W106:W107 AA106:AA107 W110:W111 AA110:AA111 W114:W115 AA114:AA115 W118:W119 AA118:AA119 W122:W123 AA122:AA123 W126:W127 AA126:AA127 W130:W131 AA130:AA131 W134:W135 AA134:AA135 W138:W139 AA138:AA139 W142:W143 AA142:AA143 W146:W147 AA146:AA147 W150:W151 AA150:AA151 W154:W155 AA154:AA155 W158:W159 AA158:AA159 W162:W163 AA162:AA163 W166:W167 AA166:AA167 W170:W171 AA170:AA171 W174:W175 AA174:AA175 W178:W179 AA178:AA179 W182:W183 AA182:AA183 W186:W187 AA186:AA187 W190:W191 AA190:AA191 W194:W195 AA194:AA195 W198:W199 AA198:AA199 W202:W203 AA202:AA203 W206:W207 AA206:AA207 W210:W211 AA210:AA211 W214:W215 AA214:AA215 W218:W219 AA218:AA219 W222:W223 AA222:AA223 W226:W227 AA226:AA227 W230:W231 AA230:AA231 W234:W235 AA234:AA235 W238:W239 AA238:AA239 W242:W243 AA242:AA243 W246:W247 AA246:AA247 W250:W251 AA250:AA251 W254:W255 AA254:AA255 W258:W259 AA258:AA259 W262:W263 AA262:AA263 W266:W267 AA266:AA267 W270:W271 AA270:AA271 W274:W275 AA274:AA275 W278:W279 AA278:AA279 W282:W283 AA282:AA283 W286:W287 AA286:AA287 W290:W291 AA290:AA291 W294:W295 AA294:AA295 W298:W299 AA298:AA299 W302:W303 AA302:AA303 W306:W307 AA306:AA307 W310:W311 AA310:AA311 W314:W315 AA314:AA315 W318:W319 AA318:AA319 W322:W323 AA322:AA323 W326:W327 AA326:AA327 W330:W331 AA330:AA331 W334:W335 AA334:AA335 W338:W339 AA338:AA339 W342:W343 AA342:AA343 W346:W347 AA346:AA347 W350:W351 AA350:AA351 W354:W355 AA354:AA355 W358:W359 AA358:AA359 W362:W363 AA362:AA363 W366:W367 AA366:AA367 W370:W371 AA370:AA371 W374:W375 AA374:AA375 W378:W379 AA378:AA379 W382:W383 AA382:AA383 W386:W387 AA386:AA387 W390:W391 AA390:AA391 W394:W395 AA394:AA395 W398:W399 AA398:AA399 W402:W403 AA402:AA403 W406:W407 AA406:AA407 W410:W411 AA410:AA411" xr:uid="{83C68AA0-3972-408D-AEAE-D497DB1751F1}">
      <formula1>"6,7"</formula1>
    </dataValidation>
    <dataValidation type="whole" operator="greaterThanOrEqual" allowBlank="1" showInputMessage="1" showErrorMessage="1" prompt="要件を満たす職員数を記入してください。" sqref="AQ14:AQ15 AQ18:AQ19 AQ22:AQ23 AQ26:AQ27 AQ30:AQ31 AQ34:AQ35 AQ38:AQ39 AQ42:AQ43 AQ46:AQ47 AQ50:AQ51 AQ54:AQ55 AQ58:AQ59 AQ62:AQ63 AQ66:AQ67 AQ70:AQ71 AQ74:AQ75 AQ78:AQ79 AQ82:AQ83 AQ86:AQ87 AQ90:AQ91 AQ94:AQ95 AQ98:AQ99 AQ102:AQ103 AQ106:AQ107 AQ110:AQ111 AQ114:AQ115 AQ118:AQ119 AQ122:AQ123 AQ126:AQ127 AQ130:AQ131 AQ134:AQ135 AQ138:AQ139 AQ142:AQ143 AQ146:AQ147 AQ150:AQ151 AQ154:AQ155 AQ158:AQ159 AQ162:AQ163 AQ166:AQ167 AQ170:AQ171 AQ174:AQ175 AQ178:AQ179 AQ182:AQ183 AQ186:AQ187 AQ190:AQ191 AQ194:AQ195 AQ198:AQ199 AQ202:AQ203 AQ206:AQ207 AQ210:AQ211 AQ214:AQ215 AQ218:AQ219 AQ222:AQ223 AQ226:AQ227 AQ230:AQ231 AQ234:AQ235 AQ238:AQ239 AQ242:AQ243 AQ246:AQ247 AQ250:AQ251 AQ254:AQ255 AQ258:AQ259 AQ262:AQ263 AQ266:AQ267 AQ270:AQ271 AQ274:AQ275 AQ278:AQ279 AQ282:AQ283 AQ286:AQ287 AQ290:AQ291 AQ294:AQ295 AQ298:AQ299 AQ302:AQ303 AQ306:AQ307 AQ310:AQ311 AQ314:AQ315 AQ318:AQ319 AQ322:AQ323 AQ326:AQ327 AQ330:AQ331 AQ334:AQ335 AQ338:AQ339 AQ342:AQ343 AQ346:AQ347 AQ350:AQ351 AQ354:AQ355 AQ358:AQ359 AQ362:AQ363 AQ366:AQ367 AQ370:AQ371 AQ374:AQ375 AQ378:AQ379 AQ382:AQ383 AQ386:AQ387 AQ390:AQ391 AQ394:AQ395 AQ398:AQ399 AQ402:AQ403 AQ406:AQ407 AQ410:AQ411" xr:uid="{E00B36F6-BF2B-49FB-9B12-23EF6C1320BF}">
      <formula1>0</formula1>
    </dataValidation>
    <dataValidation imeMode="halfAlpha" allowBlank="1" showInputMessage="1" showErrorMessage="1" sqref="B14 AA16 M303 AC16 M297 M295 AV17:AV19 AV21 AV14:AV15 M21 W16 Y16 B18 AC400 M15 AA228 AC228 M17 M19 W228 Y228 B22 B298 M413 M25 M23 M411 B34 M301 M299 B26 M37 M35 M29 M27 W400 Y400 AA404 AC404 W404 Y404 B30 AA408 AC408 M33 M31 W408 Y408 AA412 AC412 W412 Y412 AA20 AC20 W20 Y20 AA24 AC24 W24 Y24 B38 B306 M41 M39 M309 M307 AA232 AC232 W232 Y232 B42 AA236 AC236 M45 M43 AA28 AC28 W28 Y28 W236 Y236 B46 B310 M49 M47 AA240 B58 AA40 AC40 B50 M61 M59 M53 M51 W40 Y40 AA32 AC32 W32 Y32 B54 AA44 AC44 M57 M55 W44 Y44 M313 M311 AC240 W240 Y240 AA244 AC244 B314 M317 M315 W244 Y244 AA248 AC248 W248 Y248 B62 B318 AA252 M65 M63 AC252 B74 AA48 AC48 B66 M77 M75 M69 M67 W48 Y48 B70 AA52 AC52 M73 M71 W52 Y52 M321 M319 W252 Y252 B330 AA256 AC256 B322 M333 M331 M325 M323 W256 Y256 B78 AA56 AC56 M81 M79 W56 Y56 AA60 AC60 W60 Y60 B82 AA260 AC260 M85 M83 AA64 AC64 W64 Y64 W260 Y260 B86 B326 AA264 M89 M87 AC264 B98 M329 M327 B90 M101 M99 M93 M91 W264 Y264 AA68 AC68 W68 Y68 B94 AA268 AC268 M97 M95 W268 Y268 AA72 AC72 W72 Y72 AA76 AC76 W76 Y76 AA80 AC80 W80 Y80 AA84 AC84 W84 Y84 B102 M105 M103 AA272 AC272 W272 Y272 AA276 AC276 W276 Y276 B106 AA280 M109 M107 AC280 W280 Y280 B110 AA88 AC88 M113 M111 W88 Y88 AA92 AC92 W92 Y92 B114 AA96 AC96 M117 M115 W96 Y96 B126 B334 AA284 B118 M129 M127 M121 M119 AC284 AA100 AC100 W100 Y100 B122 M337 M335 M125 M123 B346 B338 M349 M347 M341 M339 W284 Y284 B342 AA288 AC288 M345 M343 W288 Y288 B130 AA292 M133 M131 AC292 B142 B134 M145 M143 M137 M135 W292 Y292 B138 AA296 AC296 M141 M139 W296 Y296 AA300 AC300 W300 Y300 B350 AA304 AC304 M353 M351 W304 Y304 AA308 AC308 W308 Y308 B146 B354 AA312 M149 M147 AC312 M357 M355 W312 Y312 B150 AA316 AC316 M153 M151 W316 Y316 B358 AA320 AC320 B154 M361 M359 M157 M155 W320 Y320 B166 B370 AA324 B158 M169 M167 M161 M159 AC324 B362 M373 M371 B162 M365 M363 M165 M163 W324 Y324 AA328 AC328 W328 Y328 B366 AA332 AC332 M369 M367 AA36 W332 Y332 AA336 AC336 W336 B170 M173 M171 Y336 AC36 W36 AA340 Y36 AC340 W340 Y340 B174 AA344 M177 M175 AC344 W344 Y344 B178 B374 M181 M179 M377 M375 B182 AA348 M185 M183 B194 B378 B186 M197 M195 M189 M187 M381 M379 B190 M193 M191 B382 AC348 M385 M383 W348 Y348 AA352 AC352 W352 Y352 B386 AA356 AC356 AA104 AC104 W104 Y104 B198 AA108 AC108 M201 M199 W108 Y108 B210 AA112 AC112 B202 M213 M211 M205 M203 W112 Y112 B206 AA116 AC116 M209 M207 W116 Y116 AA120 AC120 W120 Y120 AA124 AC124 W124 Y124 AA128 AC128 W128 Y128 AA132 AC132 W132 Y132 B214 AA136 AC136 M217 M215 W136 Y136 AA140 AC140 W140 Y140 B218 AA144 AC144 M221 M219 W144 Y144 AA148 AC148 W148 Y148 B222 AA152 AC152 M225 M223 W152 Y152 B234 AA156 AC156 B226 M237 M235 M229 M227 W156 Y156 AA160 AC160 W160 Y160 B230 AA164 AC164 M233 M231 W164 Y164 M389 M387 W356 Y356 B398 AA360 AC360 B390 M401 M399 M393 M391 W360 Y360 B238 M241 M239 AA364 AC364 W364 Y364 B394 AA368 AC368 B242 M397 M395 M245 M243 W368 Y368 AA372 AC372 W372 Y372 B246 AA376 AC376 M249 M247 W376 Y376 AA380 AC380 W380 Y380 B250 AA384 AC384 M253 M251 W384 Y384 B262 AA388 AC388 B254 M265 M263 M257 M255 W388 Y388 B402 AA392 AC392 B258 M405 M403 M261 M259 W392 Y392 AA396 AC396 B406 M409 M407 W396 Y396 AA168 AC168 W168 Y168 AA172 AC172 W172 Y172 AA176 AC176 W176 Y176 B266 AA180 AC180 M269 M267 W180 Y180 B278 AA184 AC184 B270 M281 M279 M273 M271 W184 Y184 B274 AA188 AC188 M277 M275 W188 Y188 AA192 AC192 W192 Y192 AA196 AC196 W196 Y196 AA200 AC200 W200 Y200 AA204 AC204 W204 Y204 B282 AA208 AC208 M285 M283 W208 Y208 AA212 AC212 W212 Y212 B286 AA216 AC216 M289 M287 W216 Y216 AA220 AC220 W220 Y220 B290 AA224 AC224 M293 M291 W224 Y224 B302 B410 AA400 B294 M305 G294:M294 G302:M302 G290:M290 G286:M286 G282:M282 G274:M274 G270:M270 G278:M278 G266:M266 G406:M406 G258:M258 G402:M402 G254:M254 G262:M262 G250:M250 G246:M246 G242:M242 G394:M394 G238:M238 G390:M390 G398:M398 G230:M230 G226:M226 G234:M234 G222:M222 G218:M218 G214:M214 G206:M206 G202:M202 G210:M210 G198:M198 G386:M386 G382:M382 G190:M190 G378:M378 G186:M186 G194:M194 G182:M182 G374:M374 G178:M178 G174:M174 G170:M170 G366:M366 G162:M162 G362:M362 G370:M370 G158:M158 G166:M166 G154:M154 G358:M358 G150:M150 G354:M354 G146:M146 G350:M350 G138:M138 G134:M134 G142:M142 G130:M130 G342:M342 G338:M338 G346:M346 G122:M122 G334:M334 G118:M118 G126:M126 G114:M114 G110:M110 G106:M106 G102:M102 G94:M94 G90:M90 G98:M98 G326:M326 G86:M86 G82:M82 G78:M78 G322:M322 G330:M330 G70:M70 G66:M66 G74:M74 G318:M318 G62:M62 G314:M314 G54:M54 G50:M50 G58:M58 G310:M310 G46:M46 G42:M42 G306:M306 G38:M38 G30:M30 G26:M26 G34:M34 G298:M298 G22:M22 G18:M18 G14:M14 G410:M410" xr:uid="{2544E444-DE88-484A-968D-583595080413}"/>
  </dataValidations>
  <pageMargins left="0.70866141732283472" right="0.70866141732283472" top="0.74803149606299213" bottom="0.74803149606299213" header="0.31496062992125984" footer="0.31496062992125984"/>
  <pageSetup paperSize="9" scale="23" orientation="portrait" horizontalDpi="300" verticalDpi="300" r:id="rId1"/>
  <drawing r:id="rId2"/>
  <legacyDrawing r:id="rId3"/>
  <extLst>
    <ext xmlns:x14="http://schemas.microsoft.com/office/spreadsheetml/2009/9/main" uri="{CCE6A557-97BC-4b89-ADB6-D9C93CAAB3DF}">
      <x14:dataValidations xmlns:xm="http://schemas.microsoft.com/office/excel/2006/main" xWindow="1541" yWindow="635" count="3">
        <x14:dataValidation type="list" allowBlank="1" showInputMessage="1" showErrorMessage="1" xr:uid="{86D5B76D-9418-4217-9CE3-B36820279A28}">
          <x14:formula1>
            <xm:f>【参考】数式用!$AK$2:$AK$3</xm:f>
          </x14:formula1>
          <xm:sqref>AM26:AM27 AO86:AO87 AO90:AO91 AO94:AO95 AO98:AO99 AO102:AO103 AO106:AO107 AO110:AO111 AO114:AO115 AO118:AO119 AO122:AO123 AO126:AO127 AO130:AO131 AO134:AO135 AO138:AO139 AO142:AO143 AO146:AO147 AO150:AO151 AO154:AO155 AO158:AO159 AO162:AO163 AO166:AO167 AO170:AO171 AO174:AO175 AO178:AO179 AO182:AO183 AO186:AO187 AO190:AO191 AO194:AO195 AO198:AO199 AO202:AO203 AO206:AO207 AO210:AO211 AO214:AO215 AO218:AO219 AO222:AO223 AO226:AO227 AO230:AO231 AO234:AO235 AO238:AO239 AO242:AO243 AO246:AO247 AO250:AO251 AO254:AO255 AM38:AM39 AM42:AM43 AM46:AM47 AM50:AM51 AM54:AM55 AM58:AM59 AM62:AM63 AM66:AM67 AM70:AM71 AM74:AM75 AM78:AM79 AM82:AM83 AM86:AM87 AM90:AM91 AM94:AM95 AM98:AM99 AM102:AM103 AM106:AM107 AM110:AM111 AM114:AM115 AM118:AM119 AM122:AM123 AM126:AM127 AM130:AM131 AM134:AM135 AM138:AM139 AM142:AM143 AM146:AM147 AM150:AM151 AM154:AM155 AM158:AM159 AM162:AM163 AM166:AM167 AM170:AM171 AM174:AM175 AM178:AM179 AM182:AM183 AM186:AM187 AM190:AM191 AM194:AM195 AM198:AM199 AM202:AM203 AM206:AM207 AM210:AM211 AM214:AM215 AM218:AM219 AM222:AM223 AM226:AM227 AM230:AM231 AM234:AM235 AM238:AM239 AM242:AM243 AM246:AM247 AM250:AM251 AM254:AM255 AM258:AM259 AM262:AM263 AM266:AM267 AM270:AM271 AM274:AM275 AM278:AM279 AM282:AM283 AM286:AM287 AM290:AM291 AM294:AM295 AO258:AO259 AO262:AO263 AO266:AO267 AO270:AO271 AO274:AO275 AO278:AO279 AO282:AO283 AO286:AO287 AO290:AO291 AO294:AO295 AO298:AO299 AO302:AO303 AO306:AO307 AO310:AO311 AO314:AO315 AO318:AO319 AO322:AO323 AO326:AO327 AO330:AO331 AO334:AO335 AO338:AO339 AO342:AO343 AO346:AO347 AO350:AO351 AO354:AO355 AO358:AO359 AO362:AO363 AO366:AO367 AO370:AO371 AO374:AO375 AO378:AO379 AO382:AO383 AO386:AO387 AO390:AO391 AO394:AO395 AO398:AO399 AO402:AO403 AO406:AO407 AO410:AO411 AM298:AM299 AM302:AM303 AM306:AM307 AM310:AM311 AM314:AM315 AM318:AM319 AM322:AM323 AM326:AM327 AM330:AM331 AM334:AM335 AM338:AM339 AM342:AM343 AM346:AM347 AM350:AM351 AM354:AM355 AM358:AM359 AM362:AM363 AM366:AM367 AM370:AM371 AM374:AM375 AM378:AM379 AM382:AM383 AM386:AM387 AM390:AM391 AM394:AM395 AM398:AM399 AM402:AM403 AM406:AM407 AM410:AM411 AO26:AO27 AM18:AM19 AO18:AO19 AO22:AO23 AM22:AM23 AM30:AM31 AO14:AO15 AM14:AM15 AO34:AO35 AM34:AM35 AO30:AO31 AO38:AO39 AO42:AO43 AO46:AO47 AO50:AO51 AO54:AO55 AO58:AO59 AO62:AO63 AO66:AO67 AO70:AO71 AO74:AO75 AO78:AO79 AO82:AO83</xm:sqref>
        </x14:dataValidation>
        <x14:dataValidation type="list" allowBlank="1" showInputMessage="1" showErrorMessage="1" xr:uid="{E7B5FD0E-3B4F-4B36-A6EB-8803286441D0}">
          <x14:formula1>
            <xm:f>【参考】数式用!$AM$2:$AM$6</xm:f>
          </x14:formula1>
          <xm:sqref>T16 T412 T408 T404 T400 T396 T384 T392 T388 T380 T376 T372 T368 T356 T364 T360 T352 T348 T344 T340 T336 T332 T328 T316 T324 T320 T312 T308 T304 T300 T288 T296 T292 T284 T280 T276 T272 T268 T264 T260 T248 T256 T252 T244 T240 T236 T232 T220 T228 T224 T216 T212 T208 T204 T200 T196 T192 T180 T188 T184 T176 T172 T168 T164 T152 T160 T156 T148 T144 T140 T136 T132 T128 T124 T112 T120 T116 T108 T104 T100 T96 T84 T92 T88 T80 T76 T72 T68 T64 T60 T56 T44 T52 T48 T40 T36 T32 T20 T28 T24</xm:sqref>
        </x14:dataValidation>
        <x14:dataValidation type="list" allowBlank="1" showInputMessage="1" showErrorMessage="1" xr:uid="{CB329F56-E438-42AB-9CA1-1D259A8F842A}">
          <x14:formula1>
            <xm:f>【参考】数式用!$AK$5:$AK$7</xm:f>
          </x14:formula1>
          <xm:sqref>AN26:AN27 AP86:AP87 AP90:AP91 AP94:AP95 AP98:AP99 AP102:AP103 AP106:AP107 AP110:AP111 AP114:AP115 AP118:AP119 AP122:AP123 AP126:AP127 AP130:AP131 AP134:AP135 AP138:AP139 AP142:AP143 AP146:AP147 AP150:AP151 AP154:AP155 AP158:AP159 AP162:AP163 AP166:AP167 AP170:AP171 AP174:AP175 AP178:AP179 AP182:AP183 AP186:AP187 AP190:AP191 AP194:AP195 AP198:AP199 AP202:AP203 AP206:AP207 AP210:AP211 AP214:AP215 AP218:AP219 AP222:AP223 AP226:AP227 AP230:AP231 AP234:AP235 AP238:AP239 AP242:AP243 AP246:AP247 AP250:AP251 AP254:AP255 AN38:AN39 AN42:AN43 AN46:AN47 AN50:AN51 AN54:AN55 AN58:AN59 AN62:AN63 AN66:AN67 AN70:AN71 AN74:AN75 AN78:AN79 AN82:AN83 AN86:AN87 AN90:AN91 AN94:AN95 AN98:AN99 AN102:AN103 AN106:AN107 AN110:AN111 AN114:AN115 AN118:AN119 AN122:AN123 AN126:AN127 AN130:AN131 AN134:AN135 AN138:AN139 AN142:AN143 AN146:AN147 AN150:AN151 AN154:AN155 AN158:AN159 AN162:AN163 AN166:AN167 AN170:AN171 AN174:AN175 AN178:AN179 AN182:AN183 AN186:AN187 AN190:AN191 AN194:AN195 AN198:AN199 AN202:AN203 AN206:AN207 AN210:AN211 AN214:AN215 AN218:AN219 AN222:AN223 AN226:AN227 AN230:AN231 AN234:AN235 AN238:AN239 AN242:AN243 AN246:AN247 AN250:AN251 AN254:AN255 AN258:AN259 AN262:AN263 AN266:AN267 AN270:AN271 AN274:AN275 AN278:AN279 AN282:AN283 AN286:AN287 AN290:AN291 AN294:AN295 AP258:AP259 AP262:AP263 AP266:AP267 AP270:AP271 AP274:AP275 AP278:AP279 AP282:AP283 AP286:AP287 AP290:AP291 AP294:AP295 AP298:AP299 AP302:AP303 AP306:AP307 AP310:AP311 AP314:AP315 AP318:AP319 AP322:AP323 AP326:AP327 AP330:AP331 AP334:AP335 AP338:AP339 AP342:AP343 AP346:AP347 AP350:AP351 AP354:AP355 AP358:AP359 AP362:AP363 AP366:AP367 AP370:AP371 AP374:AP375 AP378:AP379 AP382:AP383 AP386:AP387 AP390:AP391 AP394:AP395 AP398:AP399 AP402:AP403 AP406:AP407 AP410:AP411 AN298:AN299 AN302:AN303 AN306:AN307 AN310:AN311 AN314:AN315 AN318:AN319 AN322:AN323 AN326:AN327 AN330:AN331 AN334:AN335 AN338:AN339 AN342:AN343 AN346:AN347 AN350:AN351 AN354:AN355 AN358:AN359 AN362:AN363 AN366:AN367 AN370:AN371 AN374:AN375 AN378:AN379 AN382:AN383 AN386:AN387 AN390:AN391 AN394:AN395 AN398:AN399 AN402:AN403 AN406:AN407 AN410:AN411 AP30:AP31 AP22:AP23 AP18:AP19 AP26:AP27 AN18:AN19 AN22:AN23 AN30:AN31 AP34:AP35 AN34:AN35 AP14:AP15 AN14:AN15 AP38:AP39 AP42:AP43 AP46:AP47 AP50:AP51 AP54:AP55 AP58:AP59 AP62:AP63 AP66:AP67 AP70:AP71 AP74:AP75 AP78:AP79 AP82:AP83</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170303-3B42-4951-94A3-1C04BB55D1DF}">
  <sheetPr codeName="Sheet4">
    <pageSetUpPr fitToPage="1"/>
  </sheetPr>
  <dimension ref="A1:BG414"/>
  <sheetViews>
    <sheetView view="pageBreakPreview" zoomScale="84" zoomScaleNormal="85" zoomScaleSheetLayoutView="84" zoomScalePageLayoutView="70" workbookViewId="0">
      <selection activeCell="AN12" sqref="AN12:AO12"/>
    </sheetView>
  </sheetViews>
  <sheetFormatPr defaultColWidth="2.5" defaultRowHeight="17.25"/>
  <cols>
    <col min="1" max="1" width="5.625" style="87" customWidth="1"/>
    <col min="2" max="6" width="2.625" style="504" customWidth="1"/>
    <col min="7" max="7" width="13.125" style="87" customWidth="1"/>
    <col min="8" max="8" width="8.5" style="87" customWidth="1"/>
    <col min="9" max="9" width="9.375" style="585" customWidth="1"/>
    <col min="10" max="10" width="14.5" style="87" customWidth="1"/>
    <col min="11" max="11" width="16.625" style="197" customWidth="1"/>
    <col min="12" max="12" width="14.5" style="509" customWidth="1"/>
    <col min="13" max="13" width="15" style="509" customWidth="1"/>
    <col min="14" max="14" width="5.875" style="509" customWidth="1"/>
    <col min="15" max="15" width="2.625" style="508" customWidth="1"/>
    <col min="16" max="16" width="15.125" style="508" customWidth="1"/>
    <col min="17" max="17" width="2.375" style="509" customWidth="1"/>
    <col min="18" max="18" width="7.375" style="509" customWidth="1"/>
    <col min="19" max="19" width="18" style="509" customWidth="1"/>
    <col min="20" max="20" width="15.125" style="508" customWidth="1"/>
    <col min="21" max="21" width="7" style="509" customWidth="1"/>
    <col min="22" max="22" width="4.625" style="197" customWidth="1"/>
    <col min="23" max="24" width="2.875" style="197" customWidth="1"/>
    <col min="25" max="25" width="3.625" style="197" customWidth="1"/>
    <col min="26" max="26" width="10" style="197" customWidth="1"/>
    <col min="27" max="28" width="2.875" style="197" customWidth="1"/>
    <col min="29" max="29" width="3.5" style="197" customWidth="1"/>
    <col min="30" max="31" width="2.875" style="197" customWidth="1"/>
    <col min="32" max="32" width="3.625" style="197" customWidth="1"/>
    <col min="33" max="33" width="6.125" style="197" customWidth="1"/>
    <col min="34" max="34" width="15.875" style="509" customWidth="1"/>
    <col min="35" max="36" width="14.375" style="509" customWidth="1"/>
    <col min="37" max="37" width="9.125" style="509" customWidth="1"/>
    <col min="38" max="38" width="14.375" style="509" customWidth="1"/>
    <col min="39" max="39" width="8.625" style="509" customWidth="1"/>
    <col min="40" max="40" width="11.375" style="87" customWidth="1"/>
    <col min="41" max="41" width="9.875" style="87" customWidth="1"/>
    <col min="42" max="42" width="11.125" style="344" customWidth="1"/>
    <col min="43" max="43" width="12" style="581" customWidth="1"/>
    <col min="44" max="44" width="21.375" style="344" customWidth="1"/>
    <col min="45" max="45" width="61" style="344" customWidth="1"/>
    <col min="46" max="46" width="8.375" style="344" customWidth="1"/>
    <col min="47" max="47" width="17.875" style="341" hidden="1" customWidth="1"/>
    <col min="48" max="48" width="10.875" style="341" hidden="1" customWidth="1"/>
    <col min="49" max="49" width="6.5" style="341" hidden="1" customWidth="1"/>
    <col min="50" max="50" width="19.625" style="341" hidden="1" customWidth="1"/>
    <col min="51" max="51" width="8.125" style="341" hidden="1" customWidth="1"/>
    <col min="52" max="54" width="7.375" style="341" hidden="1" customWidth="1"/>
    <col min="55" max="55" width="8.625" style="341" hidden="1" customWidth="1"/>
    <col min="56" max="56" width="8.375" style="494" hidden="1" customWidth="1"/>
    <col min="57" max="59" width="7.375" style="341" hidden="1" customWidth="1"/>
    <col min="60" max="62" width="6.625" style="87" customWidth="1"/>
    <col min="63" max="16384" width="2.5" style="87"/>
  </cols>
  <sheetData>
    <row r="1" spans="1:59" ht="30" customHeight="1">
      <c r="A1" s="582" t="s">
        <v>2106</v>
      </c>
      <c r="B1" s="395"/>
      <c r="C1" s="395"/>
      <c r="D1" s="395"/>
      <c r="E1" s="395"/>
      <c r="F1" s="395"/>
      <c r="G1" s="86"/>
      <c r="H1" s="86"/>
      <c r="I1" s="583"/>
      <c r="J1" s="86"/>
      <c r="K1" s="85"/>
      <c r="L1" s="397"/>
      <c r="M1" s="511"/>
      <c r="N1" s="397"/>
      <c r="O1" s="510"/>
      <c r="P1" s="510"/>
      <c r="Q1" s="511"/>
      <c r="R1" s="397"/>
      <c r="S1" s="511"/>
      <c r="T1" s="510"/>
      <c r="U1" s="511"/>
      <c r="V1" s="195"/>
      <c r="W1" s="512"/>
      <c r="X1" s="512"/>
      <c r="Y1" s="512"/>
      <c r="Z1" s="512"/>
      <c r="AA1" s="512"/>
      <c r="AB1" s="512"/>
      <c r="AC1" s="512"/>
      <c r="AD1" s="512"/>
      <c r="AE1" s="512"/>
      <c r="AF1" s="512"/>
      <c r="AG1" s="512"/>
      <c r="AH1" s="513"/>
      <c r="AI1" s="511"/>
      <c r="AJ1" s="513"/>
      <c r="AK1" s="513"/>
      <c r="AL1" s="513"/>
      <c r="AM1" s="513"/>
      <c r="AN1" s="84"/>
      <c r="AO1" s="84"/>
      <c r="AP1" s="1318" t="s">
        <v>47</v>
      </c>
      <c r="AQ1" s="1319"/>
      <c r="AR1" s="515" t="str">
        <f>IF(基本情報入力シート!C33="","",基本情報入力シート!C33)</f>
        <v>○○市</v>
      </c>
      <c r="AS1" s="516"/>
      <c r="AT1" s="516"/>
      <c r="AY1" s="494"/>
      <c r="BC1" s="87"/>
      <c r="BD1" s="87"/>
      <c r="BE1" s="87"/>
      <c r="BF1" s="87"/>
      <c r="BG1" s="87"/>
    </row>
    <row r="2" spans="1:59" ht="21" customHeight="1" thickBot="1">
      <c r="A2" s="86"/>
      <c r="B2" s="396"/>
      <c r="C2" s="396"/>
      <c r="D2" s="396"/>
      <c r="E2" s="396"/>
      <c r="F2" s="396"/>
      <c r="G2" s="397"/>
      <c r="H2" s="397"/>
      <c r="I2" s="584"/>
      <c r="J2" s="397"/>
      <c r="K2" s="85"/>
      <c r="L2" s="397"/>
      <c r="M2" s="397"/>
      <c r="N2" s="397"/>
      <c r="O2" s="510"/>
      <c r="P2" s="510"/>
      <c r="Q2" s="511"/>
      <c r="R2" s="397"/>
      <c r="T2" s="510"/>
      <c r="U2" s="511"/>
      <c r="V2" s="195"/>
      <c r="W2" s="195"/>
      <c r="X2" s="195"/>
      <c r="Y2" s="195"/>
      <c r="Z2" s="195"/>
      <c r="AA2" s="195"/>
      <c r="AB2" s="195"/>
      <c r="AC2" s="195"/>
      <c r="AD2" s="195"/>
      <c r="AE2" s="195"/>
      <c r="AF2" s="195"/>
      <c r="AG2" s="195"/>
      <c r="AH2" s="513"/>
      <c r="AI2" s="511"/>
      <c r="AJ2" s="511"/>
      <c r="AK2" s="511"/>
      <c r="AL2" s="511"/>
      <c r="AM2" s="511"/>
      <c r="AN2" s="84"/>
      <c r="AO2" s="84"/>
      <c r="AP2" s="435"/>
      <c r="AQ2" s="560"/>
      <c r="AR2" s="435"/>
      <c r="AS2" s="435"/>
      <c r="AT2" s="435"/>
      <c r="AU2" s="519"/>
      <c r="AV2" s="494"/>
      <c r="AW2" s="519"/>
      <c r="AY2" s="494"/>
      <c r="BC2" s="87"/>
      <c r="BD2" s="87"/>
      <c r="BE2" s="87"/>
      <c r="BF2" s="87"/>
      <c r="BG2" s="87"/>
    </row>
    <row r="3" spans="1:59" ht="27" customHeight="1" thickBot="1">
      <c r="A3" s="1297" t="s">
        <v>5</v>
      </c>
      <c r="B3" s="1297"/>
      <c r="C3" s="1298"/>
      <c r="D3" s="1294" t="str">
        <f>IF(基本情報入力シート!M38="","",基本情報入力シート!M38)</f>
        <v>○○ケアサービス</v>
      </c>
      <c r="E3" s="1295"/>
      <c r="F3" s="1295"/>
      <c r="G3" s="1295"/>
      <c r="H3" s="1295"/>
      <c r="I3" s="1295"/>
      <c r="J3" s="1296"/>
      <c r="K3" s="85"/>
      <c r="L3" s="414"/>
      <c r="N3" s="414"/>
      <c r="O3" s="520"/>
      <c r="P3" s="520"/>
      <c r="Q3" s="521"/>
      <c r="R3" s="414"/>
      <c r="S3" s="511"/>
      <c r="T3" s="510"/>
      <c r="U3" s="511"/>
      <c r="V3" s="195"/>
      <c r="W3" s="512"/>
      <c r="X3" s="512"/>
      <c r="Y3" s="512"/>
      <c r="Z3" s="512"/>
      <c r="AA3" s="512"/>
      <c r="AB3" s="512"/>
      <c r="AC3" s="512"/>
      <c r="AD3" s="512"/>
      <c r="AE3" s="512"/>
      <c r="AF3" s="512"/>
      <c r="AG3" s="512"/>
      <c r="AH3" s="513"/>
      <c r="AI3" s="511"/>
      <c r="AJ3" s="511"/>
      <c r="AK3" s="511"/>
      <c r="AL3" s="511"/>
      <c r="AM3" s="511"/>
      <c r="AN3" s="84"/>
      <c r="AO3" s="84"/>
      <c r="AP3" s="435"/>
      <c r="AQ3" s="560"/>
      <c r="AR3" s="435"/>
      <c r="AS3" s="435"/>
      <c r="AT3" s="435"/>
      <c r="AY3" s="494"/>
      <c r="BC3" s="87"/>
      <c r="BD3" s="87"/>
      <c r="BE3" s="87"/>
      <c r="BF3" s="87"/>
      <c r="BG3" s="87"/>
    </row>
    <row r="4" spans="1:59" ht="21" customHeight="1" thickBot="1">
      <c r="A4" s="407"/>
      <c r="B4" s="408"/>
      <c r="C4" s="408"/>
      <c r="D4" s="409"/>
      <c r="E4" s="409"/>
      <c r="F4" s="409"/>
      <c r="G4" s="410"/>
      <c r="H4" s="410"/>
      <c r="I4" s="410"/>
      <c r="J4" s="410"/>
      <c r="K4" s="410"/>
      <c r="L4" s="414"/>
      <c r="M4" s="414"/>
      <c r="N4" s="414"/>
      <c r="O4" s="520"/>
      <c r="P4" s="510"/>
      <c r="Q4" s="528"/>
      <c r="R4" s="414"/>
      <c r="S4" s="511"/>
      <c r="T4" s="510"/>
      <c r="U4" s="511"/>
      <c r="V4" s="195"/>
      <c r="W4" s="512"/>
      <c r="X4" s="512"/>
      <c r="Y4" s="512"/>
      <c r="Z4" s="512"/>
      <c r="AA4" s="512"/>
      <c r="AB4" s="512"/>
      <c r="AC4" s="512"/>
      <c r="AD4" s="512"/>
      <c r="AE4" s="512"/>
      <c r="AF4" s="512"/>
      <c r="AG4" s="512"/>
      <c r="AH4" s="543"/>
      <c r="AI4" s="511"/>
      <c r="AJ4" s="511"/>
      <c r="AK4" s="511"/>
      <c r="AL4" s="511"/>
      <c r="AM4" s="511"/>
      <c r="AN4" s="84"/>
      <c r="AO4" s="84"/>
      <c r="AP4" s="435"/>
      <c r="AQ4" s="560"/>
      <c r="AR4" s="435"/>
      <c r="AS4" s="435"/>
      <c r="AT4" s="435"/>
      <c r="BC4" s="87"/>
      <c r="BD4" s="87"/>
      <c r="BE4" s="87"/>
      <c r="BF4" s="87"/>
      <c r="BG4" s="87"/>
    </row>
    <row r="5" spans="1:59" ht="35.25" customHeight="1" thickBot="1">
      <c r="A5" s="1254" t="s">
        <v>2225</v>
      </c>
      <c r="B5" s="1559"/>
      <c r="C5" s="1559"/>
      <c r="D5" s="1559"/>
      <c r="E5" s="1559"/>
      <c r="F5" s="1559"/>
      <c r="G5" s="1559"/>
      <c r="H5" s="1559"/>
      <c r="I5" s="1559"/>
      <c r="J5" s="1559"/>
      <c r="K5" s="1560"/>
      <c r="L5" s="522">
        <f>IFERROR(SUMIF(S:S, "区分変更後の算定予定", AH:AH),"")</f>
        <v>881640</v>
      </c>
      <c r="M5" s="561" t="s">
        <v>1</v>
      </c>
      <c r="N5" s="414"/>
      <c r="O5" s="520"/>
      <c r="P5" s="510"/>
      <c r="Q5" s="528"/>
      <c r="R5" s="414"/>
      <c r="S5" s="511"/>
      <c r="T5" s="510"/>
      <c r="U5" s="511"/>
      <c r="V5" s="195"/>
      <c r="W5" s="512"/>
      <c r="X5" s="512"/>
      <c r="Y5" s="512"/>
      <c r="Z5" s="512"/>
      <c r="AA5" s="512"/>
      <c r="AB5" s="512"/>
      <c r="AC5" s="512"/>
      <c r="AD5" s="512"/>
      <c r="AE5" s="512"/>
      <c r="AF5" s="512"/>
      <c r="AG5" s="512"/>
      <c r="AH5" s="543"/>
      <c r="AI5" s="511"/>
      <c r="AJ5" s="528" t="s">
        <v>2107</v>
      </c>
      <c r="AK5" s="511"/>
      <c r="AL5" s="511"/>
      <c r="AM5" s="511"/>
      <c r="AN5" s="84"/>
      <c r="AO5" s="422"/>
      <c r="AP5" s="422"/>
      <c r="AQ5" s="531"/>
      <c r="AR5" s="422"/>
      <c r="AS5" s="422"/>
      <c r="AT5" s="422"/>
      <c r="AU5" s="542"/>
      <c r="AX5" s="542"/>
      <c r="AY5" s="542"/>
      <c r="AZ5" s="542"/>
      <c r="BA5" s="542"/>
      <c r="BB5" s="542"/>
      <c r="BC5" s="542"/>
      <c r="BD5" s="542"/>
      <c r="BE5" s="542"/>
      <c r="BF5" s="542"/>
      <c r="BG5" s="542"/>
    </row>
    <row r="6" spans="1:59" ht="35.25" customHeight="1">
      <c r="A6" s="526"/>
      <c r="B6" s="1471" t="s">
        <v>2219</v>
      </c>
      <c r="C6" s="1304"/>
      <c r="D6" s="1304"/>
      <c r="E6" s="1304"/>
      <c r="F6" s="1304"/>
      <c r="G6" s="1304"/>
      <c r="H6" s="1304"/>
      <c r="I6" s="1304"/>
      <c r="J6" s="1304"/>
      <c r="K6" s="1305"/>
      <c r="L6" s="527">
        <f>IFERROR(SUMIF(S:S, "区分変更後の算定予定", AJ:AJ),"")</f>
        <v>440820</v>
      </c>
      <c r="M6" s="561" t="s">
        <v>1</v>
      </c>
      <c r="N6" s="397"/>
      <c r="O6" s="510"/>
      <c r="P6" s="510"/>
      <c r="Q6" s="528"/>
      <c r="R6" s="414"/>
      <c r="S6" s="511"/>
      <c r="T6" s="510"/>
      <c r="U6" s="511"/>
      <c r="V6" s="195"/>
      <c r="W6" s="512"/>
      <c r="X6" s="512"/>
      <c r="Y6" s="512"/>
      <c r="Z6" s="512"/>
      <c r="AA6" s="512"/>
      <c r="AB6" s="512"/>
      <c r="AC6" s="512"/>
      <c r="AD6" s="512"/>
      <c r="AE6" s="512"/>
      <c r="AF6" s="512"/>
      <c r="AG6" s="512"/>
      <c r="AH6" s="543"/>
      <c r="AI6" s="511"/>
      <c r="AJ6" s="1328" t="s">
        <v>1969</v>
      </c>
      <c r="AK6" s="1329"/>
      <c r="AL6" s="1329"/>
      <c r="AM6" s="1329"/>
      <c r="AN6" s="1329"/>
      <c r="AO6" s="1329"/>
      <c r="AP6" s="1330"/>
      <c r="AQ6" s="562">
        <f>SUMIF(S:S,"区分変更後の算定予定",AQ:AQ)</f>
        <v>0</v>
      </c>
      <c r="AR6" s="435"/>
      <c r="AS6" s="422"/>
      <c r="AT6" s="422"/>
      <c r="AU6" s="1495" t="s">
        <v>2108</v>
      </c>
      <c r="AV6" s="1496"/>
      <c r="AX6" s="542"/>
      <c r="AY6" s="542"/>
      <c r="AZ6" s="542"/>
      <c r="BA6" s="542"/>
      <c r="BB6" s="542"/>
      <c r="BC6" s="542"/>
      <c r="BD6" s="542"/>
      <c r="BE6" s="542"/>
      <c r="BF6" s="542"/>
      <c r="BG6" s="542"/>
    </row>
    <row r="7" spans="1:59" ht="35.25" customHeight="1" thickBot="1">
      <c r="A7" s="526"/>
      <c r="B7" s="1471" t="s">
        <v>2175</v>
      </c>
      <c r="C7" s="1304"/>
      <c r="D7" s="1304"/>
      <c r="E7" s="1304"/>
      <c r="F7" s="1304"/>
      <c r="G7" s="1304"/>
      <c r="H7" s="1304"/>
      <c r="I7" s="1304"/>
      <c r="J7" s="1304"/>
      <c r="K7" s="1305"/>
      <c r="L7" s="527">
        <f>IFERROR(SUMIF(S:S, "区分変更後の算定予定", AL:AL),"")</f>
        <v>184860</v>
      </c>
      <c r="M7" s="561" t="s">
        <v>1</v>
      </c>
      <c r="N7" s="511"/>
      <c r="O7" s="510"/>
      <c r="P7" s="510"/>
      <c r="Q7" s="528"/>
      <c r="R7" s="414"/>
      <c r="S7" s="511"/>
      <c r="T7" s="510"/>
      <c r="U7" s="511"/>
      <c r="V7" s="195"/>
      <c r="W7" s="512"/>
      <c r="X7" s="512"/>
      <c r="Y7" s="512"/>
      <c r="Z7" s="512"/>
      <c r="AA7" s="512"/>
      <c r="AB7" s="512"/>
      <c r="AC7" s="512"/>
      <c r="AD7" s="512"/>
      <c r="AE7" s="512"/>
      <c r="AF7" s="512"/>
      <c r="AG7" s="195"/>
      <c r="AH7" s="538"/>
      <c r="AI7" s="511"/>
      <c r="AJ7" s="1328" t="s">
        <v>2228</v>
      </c>
      <c r="AK7" s="1329"/>
      <c r="AL7" s="1329"/>
      <c r="AM7" s="1329"/>
      <c r="AN7" s="1329"/>
      <c r="AO7" s="1329"/>
      <c r="AP7" s="1330"/>
      <c r="AQ7" s="563">
        <f>SUM(BC:BC)</f>
        <v>0</v>
      </c>
      <c r="AR7" s="435"/>
      <c r="AS7" s="422"/>
      <c r="AT7" s="435"/>
      <c r="AU7" s="1499" t="str">
        <f>IF((COUNTIFS(S:S,"区分変更後の算定予定",T:T,"新加算Ⅰ")+COUNTIFS(S:S,"区分変更後の算定予定",T:T,"新加算Ⅱ")+COUNTIFS(S:S,"区分変更後の算定予定",T:T,"新加算Ⅲ"))&gt;=1,"旧処遇加算Ⅰ相当あり","旧処遇加算Ⅰ相当なし")</f>
        <v>旧処遇加算Ⅰ相当なし</v>
      </c>
      <c r="AV7" s="1500"/>
      <c r="AW7" s="1497" t="str">
        <f>IF((COUNTIFS(S:S,"区分変更後の算定予定",T:T,"新加算Ⅰ")+COUNTIFS(S:S,"区分変更後の算定予定",T:T,"新加算Ⅱ")+COUNTIFS(S:S,"区分変更後の算定予定",T:T,"新加算Ⅲ")+COUNTIFS(S:S,"区分変更後の算定予定",T:T,"新加算Ⅳ"))&gt;=1,"旧処遇加算Ⅰ・Ⅱ相当あり","旧処遇加算Ⅰ・Ⅱ相当なし")</f>
        <v>旧処遇加算Ⅰ・Ⅱ相当あり</v>
      </c>
      <c r="AX7" s="1498"/>
      <c r="AY7" s="1501" t="str">
        <f>IF((COUNTIFS(S:S,"区分変更後の算定予定",T:T,"新加算Ⅰ")+COUNTIFS(S:S,"区分変更後の算定予定",T:T,"新加算Ⅱ"))&gt;=1,"旧特定加算相当あり","旧特定加算相当なし")</f>
        <v>旧特定加算相当なし</v>
      </c>
      <c r="AZ7" s="1501"/>
      <c r="BA7" s="1501"/>
      <c r="BB7" s="1497" t="str">
        <f>IF((COUNTIFS(S:S,"区分変更後の算定予定",T:T,"新加算Ⅰ"))&gt;=1,"旧特定加算Ⅰ相当あり","旧特定加算Ⅰ相当なし")</f>
        <v>旧特定加算Ⅰ相当なし</v>
      </c>
      <c r="BC7" s="1502"/>
      <c r="BD7" s="1498"/>
      <c r="BG7" s="87"/>
    </row>
    <row r="8" spans="1:59" ht="35.25" customHeight="1" thickBot="1">
      <c r="A8" s="534"/>
      <c r="B8" s="1471" t="s">
        <v>2176</v>
      </c>
      <c r="C8" s="1304"/>
      <c r="D8" s="1304"/>
      <c r="E8" s="1304"/>
      <c r="F8" s="1304"/>
      <c r="G8" s="1304"/>
      <c r="H8" s="1304"/>
      <c r="I8" s="1304"/>
      <c r="J8" s="1304"/>
      <c r="K8" s="1305"/>
      <c r="L8" s="564">
        <f>IFERROR(SUMIF(S:S, "区分変更後の算定予定", AI:AI),"")</f>
        <v>568800</v>
      </c>
      <c r="M8" s="561" t="s">
        <v>1</v>
      </c>
      <c r="N8" s="511"/>
      <c r="O8" s="510"/>
      <c r="P8" s="432"/>
      <c r="Q8" s="433"/>
      <c r="R8" s="433"/>
      <c r="S8" s="536"/>
      <c r="T8" s="537"/>
      <c r="U8" s="511"/>
      <c r="V8" s="195"/>
      <c r="W8" s="195"/>
      <c r="X8" s="195"/>
      <c r="Y8" s="512"/>
      <c r="Z8" s="195"/>
      <c r="AA8" s="195"/>
      <c r="AB8" s="195"/>
      <c r="AC8" s="195"/>
      <c r="AD8" s="195"/>
      <c r="AE8" s="195"/>
      <c r="AF8" s="195"/>
      <c r="AG8" s="195"/>
      <c r="AH8" s="538"/>
      <c r="AI8" s="511"/>
      <c r="AJ8" s="511"/>
      <c r="AK8" s="511"/>
      <c r="AL8" s="511"/>
      <c r="AM8" s="511"/>
      <c r="AN8" s="84"/>
      <c r="AO8" s="84"/>
      <c r="AP8" s="435"/>
      <c r="AQ8" s="560"/>
      <c r="AR8" s="435"/>
      <c r="AS8" s="435"/>
      <c r="AT8" s="435"/>
    </row>
    <row r="9" spans="1:59" ht="35.25" customHeight="1">
      <c r="A9" s="1272" t="s">
        <v>2179</v>
      </c>
      <c r="B9" s="1272"/>
      <c r="C9" s="1272"/>
      <c r="D9" s="1272"/>
      <c r="E9" s="1272"/>
      <c r="F9" s="1272"/>
      <c r="G9" s="1272"/>
      <c r="H9" s="1272"/>
      <c r="I9" s="1272"/>
      <c r="J9" s="1272"/>
      <c r="K9" s="1272"/>
      <c r="L9" s="1272"/>
      <c r="M9" s="511"/>
      <c r="N9" s="511"/>
      <c r="O9" s="510"/>
      <c r="P9" s="432"/>
      <c r="Q9" s="433"/>
      <c r="R9" s="433"/>
      <c r="S9" s="536"/>
      <c r="T9" s="537"/>
      <c r="U9" s="511"/>
      <c r="V9" s="195"/>
      <c r="W9" s="195"/>
      <c r="X9" s="195"/>
      <c r="Y9" s="512"/>
      <c r="Z9" s="195"/>
      <c r="AA9" s="195"/>
      <c r="AB9" s="195"/>
      <c r="AC9" s="195"/>
      <c r="AD9" s="195"/>
      <c r="AE9" s="195"/>
      <c r="AF9" s="195"/>
      <c r="AG9" s="195"/>
      <c r="AH9" s="538"/>
      <c r="AI9" s="511"/>
      <c r="AJ9" s="511"/>
      <c r="AK9" s="511"/>
      <c r="AL9" s="565"/>
      <c r="AM9" s="511"/>
      <c r="AN9" s="84"/>
      <c r="AO9" s="84"/>
      <c r="AP9" s="435"/>
      <c r="AQ9" s="524"/>
      <c r="AR9" s="435"/>
      <c r="AS9" s="435"/>
      <c r="AT9" s="435"/>
      <c r="BD9" s="341"/>
    </row>
    <row r="10" spans="1:59" ht="15.75" customHeight="1" thickBot="1">
      <c r="A10" s="1272"/>
      <c r="B10" s="1272"/>
      <c r="C10" s="1272"/>
      <c r="D10" s="1272"/>
      <c r="E10" s="1272"/>
      <c r="F10" s="1272"/>
      <c r="G10" s="1272"/>
      <c r="H10" s="1272"/>
      <c r="I10" s="1272"/>
      <c r="J10" s="1272"/>
      <c r="K10" s="1272"/>
      <c r="L10" s="1272"/>
      <c r="M10" s="511"/>
      <c r="N10" s="511"/>
      <c r="O10" s="510"/>
      <c r="P10" s="432"/>
      <c r="Q10" s="433"/>
      <c r="R10" s="433"/>
      <c r="S10" s="536"/>
      <c r="T10" s="537"/>
      <c r="U10" s="511"/>
      <c r="V10" s="195"/>
      <c r="W10" s="195"/>
      <c r="X10" s="195"/>
      <c r="Y10" s="512"/>
      <c r="Z10" s="195"/>
      <c r="AA10" s="195"/>
      <c r="AB10" s="195"/>
      <c r="AC10" s="195"/>
      <c r="AD10" s="195"/>
      <c r="AE10" s="195"/>
      <c r="AF10" s="195"/>
      <c r="AG10" s="195"/>
      <c r="AH10" s="538"/>
      <c r="AI10" s="511"/>
      <c r="AJ10" s="511"/>
      <c r="AK10" s="511"/>
      <c r="AL10" s="565"/>
      <c r="AM10" s="511"/>
      <c r="AN10" s="84"/>
      <c r="AO10" s="84"/>
      <c r="AP10" s="435"/>
      <c r="AQ10" s="524"/>
      <c r="AR10" s="435"/>
      <c r="AS10" s="435"/>
      <c r="AT10" s="435"/>
      <c r="BD10" s="341"/>
    </row>
    <row r="11" spans="1:59" ht="32.25" customHeight="1" thickBot="1">
      <c r="A11" s="1273"/>
      <c r="B11" s="1273"/>
      <c r="C11" s="1273"/>
      <c r="D11" s="1273"/>
      <c r="E11" s="1273"/>
      <c r="F11" s="1273"/>
      <c r="G11" s="1273"/>
      <c r="H11" s="1273"/>
      <c r="I11" s="1273"/>
      <c r="J11" s="1273"/>
      <c r="K11" s="1273"/>
      <c r="L11" s="1273"/>
      <c r="M11" s="397"/>
      <c r="N11" s="397"/>
      <c r="O11" s="510"/>
      <c r="P11" s="510"/>
      <c r="Q11" s="511"/>
      <c r="R11" s="397"/>
      <c r="S11" s="511"/>
      <c r="T11" s="510"/>
      <c r="U11" s="511"/>
      <c r="V11" s="195"/>
      <c r="W11" s="512"/>
      <c r="X11" s="512"/>
      <c r="Y11" s="512"/>
      <c r="Z11" s="512"/>
      <c r="AA11" s="512"/>
      <c r="AB11" s="512"/>
      <c r="AC11" s="512"/>
      <c r="AD11" s="512"/>
      <c r="AE11" s="512"/>
      <c r="AF11" s="512"/>
      <c r="AG11" s="512"/>
      <c r="AH11" s="543"/>
      <c r="AI11" s="511"/>
      <c r="AJ11" s="511"/>
      <c r="AK11" s="511"/>
      <c r="AL11" s="1336" t="str">
        <f>IFERROR(IF(COUNTIF(AY:AY,"未入力")=0,"○","未入力あり"),"")</f>
        <v>○</v>
      </c>
      <c r="AM11" s="1337"/>
      <c r="AN11" s="544" t="str">
        <f>IFERROR(IF(COUNTIF(AZ:AZ,"未入力")=0,"○","未入力あり"),"")</f>
        <v>○</v>
      </c>
      <c r="AO11" s="544" t="str">
        <f>IFERROR(IF(COUNTIF(BA:BA,"未入力")=0,"○","未入力あり"),"")</f>
        <v>○</v>
      </c>
      <c r="AP11" s="544" t="str">
        <f>IFERROR(IF(COUNTIF(BB:BB,"未入力")=0,"○","未入力あり"),"")</f>
        <v>○</v>
      </c>
      <c r="AQ11" s="566" t="str">
        <f>IF(AY7="旧特定加算相当なし","",IF(AQ6&gt;=AQ7,"○","×"))</f>
        <v/>
      </c>
      <c r="AR11" s="544" t="str">
        <f>IF(BB7="旧特定加算Ⅰ相当なし","",IF(COUNTIF(BD:BD,"未入力")=0,"○","未入力あり"))</f>
        <v/>
      </c>
      <c r="AS11" s="547" t="s">
        <v>2051</v>
      </c>
      <c r="AT11" s="435"/>
      <c r="AX11" s="87"/>
      <c r="AY11" s="87"/>
      <c r="AZ11" s="87"/>
      <c r="BA11" s="87"/>
      <c r="BB11" s="87"/>
      <c r="BC11" s="87"/>
      <c r="BD11" s="87"/>
      <c r="BE11" s="87"/>
      <c r="BF11" s="87"/>
      <c r="BG11" s="87"/>
    </row>
    <row r="12" spans="1:59" ht="59.25" customHeight="1">
      <c r="A12" s="1299"/>
      <c r="B12" s="1262" t="s">
        <v>2213</v>
      </c>
      <c r="C12" s="1263"/>
      <c r="D12" s="1263"/>
      <c r="E12" s="1263"/>
      <c r="F12" s="1264"/>
      <c r="G12" s="1268" t="s">
        <v>55</v>
      </c>
      <c r="H12" s="1290" t="s">
        <v>79</v>
      </c>
      <c r="I12" s="1290"/>
      <c r="J12" s="1270" t="s">
        <v>60</v>
      </c>
      <c r="K12" s="1286" t="s">
        <v>35</v>
      </c>
      <c r="L12" s="1288" t="s">
        <v>2220</v>
      </c>
      <c r="M12" s="1231" t="s">
        <v>2110</v>
      </c>
      <c r="N12" s="1232" t="s">
        <v>2017</v>
      </c>
      <c r="O12" s="1452" t="s">
        <v>2153</v>
      </c>
      <c r="P12" s="1453"/>
      <c r="Q12" s="1454"/>
      <c r="R12" s="1463" t="s">
        <v>1970</v>
      </c>
      <c r="S12" s="1476" t="s">
        <v>2018</v>
      </c>
      <c r="T12" s="1477"/>
      <c r="U12" s="1232" t="s">
        <v>2215</v>
      </c>
      <c r="V12" s="1438" t="s">
        <v>2226</v>
      </c>
      <c r="W12" s="1447"/>
      <c r="X12" s="1447"/>
      <c r="Y12" s="1447"/>
      <c r="Z12" s="1447"/>
      <c r="AA12" s="1447"/>
      <c r="AB12" s="1447"/>
      <c r="AC12" s="1447"/>
      <c r="AD12" s="1447"/>
      <c r="AE12" s="1447"/>
      <c r="AF12" s="1447"/>
      <c r="AG12" s="1448"/>
      <c r="AH12" s="1438" t="s">
        <v>2222</v>
      </c>
      <c r="AI12" s="1543" t="s">
        <v>2150</v>
      </c>
      <c r="AJ12" s="1545" t="s">
        <v>2040</v>
      </c>
      <c r="AK12" s="1237"/>
      <c r="AL12" s="1338" t="s">
        <v>2023</v>
      </c>
      <c r="AM12" s="1237"/>
      <c r="AN12" s="1236" t="s">
        <v>170</v>
      </c>
      <c r="AO12" s="1237"/>
      <c r="AP12" s="441" t="s">
        <v>164</v>
      </c>
      <c r="AQ12" s="441" t="s">
        <v>168</v>
      </c>
      <c r="AR12" s="442" t="s">
        <v>169</v>
      </c>
      <c r="AS12" s="1480" t="s">
        <v>2147</v>
      </c>
      <c r="AT12" s="567"/>
      <c r="AU12" s="417"/>
      <c r="BE12" s="1553" t="s">
        <v>2170</v>
      </c>
      <c r="BF12" s="1554"/>
      <c r="BG12" s="1555"/>
    </row>
    <row r="13" spans="1:59" ht="132.75" customHeight="1" thickBot="1">
      <c r="A13" s="1300"/>
      <c r="B13" s="1265"/>
      <c r="C13" s="1266"/>
      <c r="D13" s="1266"/>
      <c r="E13" s="1266"/>
      <c r="F13" s="1267"/>
      <c r="G13" s="1269"/>
      <c r="H13" s="443" t="s">
        <v>2148</v>
      </c>
      <c r="I13" s="443" t="s">
        <v>2149</v>
      </c>
      <c r="J13" s="1271"/>
      <c r="K13" s="1287"/>
      <c r="L13" s="1289"/>
      <c r="M13" s="1458"/>
      <c r="N13" s="1446"/>
      <c r="O13" s="1455"/>
      <c r="P13" s="1456"/>
      <c r="Q13" s="1457"/>
      <c r="R13" s="1464"/>
      <c r="S13" s="1478"/>
      <c r="T13" s="1479"/>
      <c r="U13" s="1547"/>
      <c r="V13" s="1548"/>
      <c r="W13" s="967"/>
      <c r="X13" s="967"/>
      <c r="Y13" s="967"/>
      <c r="Z13" s="967"/>
      <c r="AA13" s="967"/>
      <c r="AB13" s="967"/>
      <c r="AC13" s="967"/>
      <c r="AD13" s="967"/>
      <c r="AE13" s="967"/>
      <c r="AF13" s="967"/>
      <c r="AG13" s="1549"/>
      <c r="AH13" s="1550"/>
      <c r="AI13" s="1544"/>
      <c r="AJ13" s="568" t="s">
        <v>2167</v>
      </c>
      <c r="AK13" s="569" t="s">
        <v>2037</v>
      </c>
      <c r="AL13" s="569" t="s">
        <v>2022</v>
      </c>
      <c r="AM13" s="570" t="s">
        <v>2038</v>
      </c>
      <c r="AN13" s="570" t="s">
        <v>2151</v>
      </c>
      <c r="AO13" s="569" t="s">
        <v>2152</v>
      </c>
      <c r="AP13" s="571" t="s">
        <v>163</v>
      </c>
      <c r="AQ13" s="450" t="s">
        <v>2157</v>
      </c>
      <c r="AR13" s="572" t="s">
        <v>2263</v>
      </c>
      <c r="AS13" s="1307"/>
      <c r="AT13" s="567"/>
      <c r="AU13" s="453" t="s">
        <v>2033</v>
      </c>
      <c r="AV13" s="551" t="s">
        <v>2060</v>
      </c>
      <c r="AW13" s="551" t="s">
        <v>2061</v>
      </c>
      <c r="AX13" s="453" t="s">
        <v>2027</v>
      </c>
      <c r="AY13" s="453" t="s">
        <v>2041</v>
      </c>
      <c r="AZ13" s="453" t="s">
        <v>2028</v>
      </c>
      <c r="BA13" s="453" t="s">
        <v>2029</v>
      </c>
      <c r="BB13" s="453" t="s">
        <v>2030</v>
      </c>
      <c r="BC13" s="456" t="s">
        <v>2031</v>
      </c>
      <c r="BD13" s="456" t="s">
        <v>2032</v>
      </c>
      <c r="BE13" s="1556"/>
      <c r="BF13" s="1557"/>
      <c r="BG13" s="1558"/>
    </row>
    <row r="14" spans="1:59" ht="30" customHeight="1">
      <c r="A14" s="1274">
        <v>1</v>
      </c>
      <c r="B14" s="1240" t="str">
        <f>IF(基本情報入力シート!C54="","",基本情報入力シート!C54)</f>
        <v>1314567891</v>
      </c>
      <c r="C14" s="1241"/>
      <c r="D14" s="1241"/>
      <c r="E14" s="1241"/>
      <c r="F14" s="1242"/>
      <c r="G14" s="1259" t="str">
        <f>IF(基本情報入力シート!M54="","",基本情報入力シート!M54)</f>
        <v>東京都</v>
      </c>
      <c r="H14" s="1259" t="str">
        <f>IF(基本情報入力シート!R54="","",基本情報入力シート!R54)</f>
        <v>東京都</v>
      </c>
      <c r="I14" s="1259" t="str">
        <f>IF(基本情報入力シート!W54="","",基本情報入力シート!W54)</f>
        <v>千代田区</v>
      </c>
      <c r="J14" s="1422" t="str">
        <f>IF(基本情報入力シート!X54="","",基本情報入力シート!X54)</f>
        <v>障害福祉事業所名称０１</v>
      </c>
      <c r="K14" s="1259" t="str">
        <f>IF(基本情報入力シート!Y54="","",基本情報入力シート!Y54)</f>
        <v>居宅介護</v>
      </c>
      <c r="L14" s="1435">
        <f>IF(基本情報入力シート!AB54="","",基本情報入力シート!AB54)</f>
        <v>620000</v>
      </c>
      <c r="M14" s="553" t="str">
        <f>IF('別紙様式2-2（４・５月分）'!P14="","",'別紙様式2-2（４・５月分）'!P14)</f>
        <v>処遇加算Ⅰ</v>
      </c>
      <c r="N14" s="1399">
        <f>IF(SUM('別紙様式2-2（４・５月分）'!Q14:Q16)=0,"",SUM('別紙様式2-2（４・５月分）'!Q14:Q16))</f>
        <v>0.38900000000000001</v>
      </c>
      <c r="O14" s="1403" t="str">
        <f>IFERROR(VLOOKUP('別紙様式2-2（４・５月分）'!AQ14,【参考】数式用!$AR$5:$AS$22,2,FALSE),"")</f>
        <v>新加算Ⅰ</v>
      </c>
      <c r="P14" s="1404"/>
      <c r="Q14" s="1405"/>
      <c r="R14" s="1540">
        <f>IFERROR(VLOOKUP(K14,【参考】数式用!$A$5:$AB$37,MATCH(O14,【参考】数式用!$B$4:$AB$4,0)+1,0),"")</f>
        <v>0.41700000000000004</v>
      </c>
      <c r="S14" s="1411" t="s">
        <v>2039</v>
      </c>
      <c r="T14" s="1536" t="str">
        <f>IF('別紙様式2-3（６月以降分）'!T14="","",'別紙様式2-3（６月以降分）'!T14)</f>
        <v>新加算Ⅰ</v>
      </c>
      <c r="U14" s="1538">
        <f>IFERROR(VLOOKUP(K14,【参考】数式用!$A$5:$AB$37,MATCH(T14,【参考】数式用!$B$4:$AB$4,0)+1,0),"")</f>
        <v>0.41700000000000004</v>
      </c>
      <c r="V14" s="1417" t="s">
        <v>15</v>
      </c>
      <c r="W14" s="1534">
        <f>'別紙様式2-3（６月以降分）'!W14</f>
        <v>6</v>
      </c>
      <c r="X14" s="1357" t="s">
        <v>10</v>
      </c>
      <c r="Y14" s="1534">
        <f>'別紙様式2-3（６月以降分）'!Y14</f>
        <v>6</v>
      </c>
      <c r="Z14" s="1357" t="s">
        <v>38</v>
      </c>
      <c r="AA14" s="1534">
        <f>'別紙様式2-3（６月以降分）'!AA14</f>
        <v>7</v>
      </c>
      <c r="AB14" s="1357" t="s">
        <v>10</v>
      </c>
      <c r="AC14" s="1534">
        <f>'別紙様式2-3（６月以降分）'!AC14</f>
        <v>3</v>
      </c>
      <c r="AD14" s="1357" t="s">
        <v>13</v>
      </c>
      <c r="AE14" s="1357" t="s">
        <v>20</v>
      </c>
      <c r="AF14" s="1357">
        <f>IF(W14&gt;=1,(AA14*12+AC14)-(W14*12+Y14)+1,"")</f>
        <v>10</v>
      </c>
      <c r="AG14" s="1359" t="s">
        <v>33</v>
      </c>
      <c r="AH14" s="1526">
        <f>'別紙様式2-3（６月以降分）'!AH14</f>
        <v>2585400</v>
      </c>
      <c r="AI14" s="1528">
        <f>'別紙様式2-3（６月以降分）'!AI14</f>
        <v>1004400</v>
      </c>
      <c r="AJ14" s="1530">
        <f>'別紙様式2-3（６月以降分）'!AJ14</f>
        <v>846300</v>
      </c>
      <c r="AK14" s="1532" t="str">
        <f>IF('別紙様式2-3（６月以降分）'!AK14="","",'別紙様式2-3（６月以降分）'!AK14)</f>
        <v/>
      </c>
      <c r="AL14" s="1521">
        <f>'別紙様式2-3（６月以降分）'!AL14</f>
        <v>0</v>
      </c>
      <c r="AM14" s="1523" t="str">
        <f>IF('別紙様式2-3（６月以降分）'!AM14="","",'別紙様式2-3（６月以降分）'!AM14)</f>
        <v/>
      </c>
      <c r="AN14" s="1345" t="str">
        <f>IF('別紙様式2-3（６月以降分）'!AN14="","",'別紙様式2-3（６月以降分）'!AN14)</f>
        <v>令和６年度中に満たす</v>
      </c>
      <c r="AO14" s="1339" t="str">
        <f>IF('別紙様式2-3（６月以降分）'!AO14="","",'別紙様式2-3（６月以降分）'!AO14)</f>
        <v/>
      </c>
      <c r="AP14" s="1341" t="str">
        <f>IF('別紙様式2-3（６月以降分）'!AP14="","",'別紙様式2-3（６月以降分）'!AP14)</f>
        <v>令和６年度中に満たす</v>
      </c>
      <c r="AQ14" s="1490">
        <f>IF('別紙様式2-3（６月以降分）'!AQ14="","",'別紙様式2-3（６月以降分）'!AQ14)</f>
        <v>1</v>
      </c>
      <c r="AR14" s="1493" t="str">
        <f>IF('別紙様式2-3（６月以降分）'!AR14="","",'別紙様式2-3（６月以降分）'!AR14)</f>
        <v>特定事業所加算</v>
      </c>
      <c r="AS14" s="573" t="str">
        <f>IF(AU16="","",IF(U16&lt;U14,"！加算の要件上は問題ありませんが、令和６年度当初の新加算の加算率と比較して、移行後の加算率が下がる計画になっています。",""))</f>
        <v/>
      </c>
      <c r="AT14" s="574"/>
      <c r="AU14" s="1309"/>
      <c r="AV14" s="575" t="str">
        <f>IF('別紙様式2-2（４・５月分）'!N14="","",'別紙様式2-2（４・５月分）'!N14)</f>
        <v>処遇加算Ⅱ</v>
      </c>
      <c r="AW14" s="1316">
        <f>IF(SUM('別紙様式2-2（４・５月分）'!O14:O16)=0,"",SUM('別紙様式2-2（４・５月分）'!O14:O16))</f>
        <v>0.255</v>
      </c>
      <c r="AX14" s="1482" t="str">
        <f>IFERROR(VLOOKUP(K14,【参考】数式用!$AH$2:$AI$34,2,FALSE),"")</f>
        <v>居宅介護</v>
      </c>
      <c r="AY14" s="494"/>
      <c r="BD14" s="341"/>
      <c r="BE14" s="1311" t="str">
        <f>G14</f>
        <v>東京都</v>
      </c>
      <c r="BF14" s="1311"/>
      <c r="BG14" s="1311"/>
    </row>
    <row r="15" spans="1:59" ht="15" customHeight="1">
      <c r="A15" s="1275"/>
      <c r="B15" s="1243"/>
      <c r="C15" s="1244"/>
      <c r="D15" s="1244"/>
      <c r="E15" s="1244"/>
      <c r="F15" s="1245"/>
      <c r="G15" s="1260"/>
      <c r="H15" s="1260"/>
      <c r="I15" s="1260"/>
      <c r="J15" s="1423"/>
      <c r="K15" s="1260"/>
      <c r="L15" s="1429"/>
      <c r="M15" s="1379" t="str">
        <f>IF('別紙様式2-2（４・５月分）'!P15="","",'別紙様式2-2（４・５月分）'!P15)</f>
        <v>特定加算Ⅰ</v>
      </c>
      <c r="N15" s="1400"/>
      <c r="O15" s="1406"/>
      <c r="P15" s="1407"/>
      <c r="Q15" s="1408"/>
      <c r="R15" s="1541"/>
      <c r="S15" s="1412"/>
      <c r="T15" s="1537"/>
      <c r="U15" s="1539"/>
      <c r="V15" s="1418"/>
      <c r="W15" s="1535"/>
      <c r="X15" s="1358"/>
      <c r="Y15" s="1535"/>
      <c r="Z15" s="1358"/>
      <c r="AA15" s="1535"/>
      <c r="AB15" s="1358"/>
      <c r="AC15" s="1535"/>
      <c r="AD15" s="1358"/>
      <c r="AE15" s="1358"/>
      <c r="AF15" s="1358"/>
      <c r="AG15" s="1360"/>
      <c r="AH15" s="1527"/>
      <c r="AI15" s="1529"/>
      <c r="AJ15" s="1531"/>
      <c r="AK15" s="1533"/>
      <c r="AL15" s="1522"/>
      <c r="AM15" s="1524"/>
      <c r="AN15" s="1546"/>
      <c r="AO15" s="1525"/>
      <c r="AP15" s="1542"/>
      <c r="AQ15" s="1491"/>
      <c r="AR15" s="1494"/>
      <c r="AS15" s="1492" t="str">
        <f>IF(AU16="","",IF(OR(AA16="",AA16&lt;&gt;7,AC16="",AC16&lt;&gt;3),"！算定期間の終わりが令和７年３月になっていません。年度内の廃止予定等がなければ、算定対象月を令和７年３月にしてください。",""))</f>
        <v/>
      </c>
      <c r="AT15" s="576"/>
      <c r="AU15" s="1311"/>
      <c r="AV15" s="1312" t="str">
        <f>IF('別紙様式2-2（４・５月分）'!N15="","",'別紙様式2-2（４・５月分）'!N15)</f>
        <v>特定加算Ⅱ</v>
      </c>
      <c r="AW15" s="1313"/>
      <c r="AX15" s="1483"/>
      <c r="AY15" s="431"/>
      <c r="BD15" s="341"/>
      <c r="BE15" s="1311" t="str">
        <f>G14</f>
        <v>東京都</v>
      </c>
      <c r="BF15" s="1311"/>
      <c r="BG15" s="1311"/>
    </row>
    <row r="16" spans="1:59" ht="15" customHeight="1">
      <c r="A16" s="1303"/>
      <c r="B16" s="1243"/>
      <c r="C16" s="1244"/>
      <c r="D16" s="1244"/>
      <c r="E16" s="1244"/>
      <c r="F16" s="1245"/>
      <c r="G16" s="1260"/>
      <c r="H16" s="1260"/>
      <c r="I16" s="1260"/>
      <c r="J16" s="1423"/>
      <c r="K16" s="1260"/>
      <c r="L16" s="1429"/>
      <c r="M16" s="1380"/>
      <c r="N16" s="1401"/>
      <c r="O16" s="1440" t="s">
        <v>2025</v>
      </c>
      <c r="P16" s="1433" t="str">
        <f>IFERROR(VLOOKUP('別紙様式2-2（４・５月分）'!AQ14,【参考】数式用!$AR$5:$AT$22,3,FALSE),"")</f>
        <v xml:space="preserve"> </v>
      </c>
      <c r="Q16" s="1442" t="s">
        <v>2036</v>
      </c>
      <c r="R16" s="1517" t="str">
        <f>IFERROR(VLOOKUP(K14,【参考】数式用!$A$5:$AB$37,MATCH(P16,【参考】数式用!$B$4:$AB$4,0)+1,0),"")</f>
        <v/>
      </c>
      <c r="S16" s="1389" t="s">
        <v>2109</v>
      </c>
      <c r="T16" s="1519"/>
      <c r="U16" s="1515" t="str">
        <f>IFERROR(VLOOKUP(K14,【参考】数式用!$A$5:$AB$37,MATCH(T16,【参考】数式用!$B$4:$AB$4,0)+1,0),"")</f>
        <v/>
      </c>
      <c r="V16" s="1395" t="s">
        <v>15</v>
      </c>
      <c r="W16" s="1513"/>
      <c r="X16" s="1371" t="s">
        <v>10</v>
      </c>
      <c r="Y16" s="1513"/>
      <c r="Z16" s="1371" t="s">
        <v>38</v>
      </c>
      <c r="AA16" s="1513"/>
      <c r="AB16" s="1371" t="s">
        <v>10</v>
      </c>
      <c r="AC16" s="1513"/>
      <c r="AD16" s="1371" t="s">
        <v>13</v>
      </c>
      <c r="AE16" s="1371" t="s">
        <v>20</v>
      </c>
      <c r="AF16" s="1371" t="str">
        <f>IF(W16&gt;=1,(AA16*12+AC16)-(W16*12+Y16)+1,"")</f>
        <v/>
      </c>
      <c r="AG16" s="1367" t="s">
        <v>33</v>
      </c>
      <c r="AH16" s="1373" t="str">
        <f>IFERROR(ROUNDDOWN(ROUND(L14*U16,0),0)*AF16,"")</f>
        <v/>
      </c>
      <c r="AI16" s="1507" t="str">
        <f>IFERROR(ROUNDDOWN(ROUND((L14*(U16-AW14)),0),0)*AF16,"")</f>
        <v/>
      </c>
      <c r="AJ16" s="1377" t="str">
        <f>IFERROR(ROUNDDOWN(ROUNDDOWN(ROUND(L14*VLOOKUP(K14,【参考】数式用!$A$5:$AB$27,MATCH("新加算Ⅳ",【参考】数式用!$B$4:$AB$4,0)+1,0),0),0)*AF16*0.5,0),"")</f>
        <v/>
      </c>
      <c r="AK16" s="1509"/>
      <c r="AL16" s="1511" t="str">
        <f>IFERROR(IF('別紙様式2-2（４・５月分）'!P16="ベア加算","", IF(OR(T16="新加算Ⅰ",T16="新加算Ⅱ",T16="新加算Ⅲ",T16="新加算Ⅳ"),ROUNDDOWN(ROUND(L14*VLOOKUP(K14,【参考】数式用!$A$5:$I$27,MATCH("ベア加算",【参考】数式用!$B$4:$I$4,0)+1,0),0),0)*AF16,"")),"")</f>
        <v/>
      </c>
      <c r="AM16" s="1503"/>
      <c r="AN16" s="1551"/>
      <c r="AO16" s="1505"/>
      <c r="AP16" s="1484"/>
      <c r="AQ16" s="1486"/>
      <c r="AR16" s="1488"/>
      <c r="AS16" s="1492"/>
      <c r="AT16" s="576"/>
      <c r="AU16" s="1311" t="str">
        <f>IF(AND(AA14&lt;&gt;7,AC14&lt;&gt;3),"V列に色付け","")</f>
        <v/>
      </c>
      <c r="AV16" s="1312"/>
      <c r="AW16" s="1313"/>
      <c r="AX16" s="577"/>
      <c r="AY16" s="1230" t="str">
        <f>IF(AL16&lt;&gt;"",IF(AM16="○","入力済","未入力"),"")</f>
        <v/>
      </c>
      <c r="AZ16" s="1230" t="str">
        <f>IF(OR(T16="新加算Ⅰ",T16="新加算Ⅱ",T16="新加算Ⅲ",T16="新加算Ⅳ",T16="新加算Ⅴ（１）",T16="新加算Ⅴ（２）",T16="新加算Ⅴ（３）",T16="新加算ⅠⅤ（４）",T16="新加算Ⅴ（５）",T16="新加算Ⅴ（６）",T16="新加算Ⅴ（８）",T16="新加算Ⅴ（11）"),IF(OR(AN16="○",AN16="令和６年度中に満たす"),"入力済","未入力"),"")</f>
        <v/>
      </c>
      <c r="BA16" s="1230" t="str">
        <f>IF(OR(T16="新加算Ⅴ（７）",T16="新加算Ⅴ（９）",T16="新加算Ⅴ（10）",T16="新加算Ⅴ（12）",T16="新加算Ⅴ（13）",T16="新加算Ⅴ（14）"),IF(OR(AO16="○",AO16="令和６年度中に満たす"),"入力済","未入力"),"")</f>
        <v/>
      </c>
      <c r="BB16" s="1230" t="str">
        <f>IF(OR(T16="新加算Ⅰ",T16="新加算Ⅱ",T16="新加算Ⅲ",T16="新加算Ⅴ（１）",T16="新加算Ⅴ（３）",T16="新加算Ⅴ（８）"),IF(OR(AP16="○",AP16="令和６年度中に満たす"),"入力済","未入力"),"")</f>
        <v/>
      </c>
      <c r="BC16" s="1481" t="str">
        <f>IF(OR(T16="新加算Ⅰ",T16="新加算Ⅱ",T16="新加算Ⅴ（１）",T16="新加算Ⅴ（２）",T16="新加算Ⅴ（３）",T16="新加算Ⅴ（４）",T16="新加算Ⅴ（５）",T16="新加算Ⅴ（６）",T16="新加算Ⅴ（７）",T16="新加算Ⅴ（９）",T16="新加算Ⅴ（10）",T16="新加算Ⅴ（12）"),IF(AQ16&lt;&gt;"",1,""),"")</f>
        <v/>
      </c>
      <c r="BD16" s="1311" t="str">
        <f>IF(OR(T16="新加算Ⅰ",T16="新加算Ⅴ（１）",T16="新加算Ⅴ（２）",T16="新加算Ⅴ（５）",T16="新加算Ⅴ（７）",T16="新加算Ⅴ（10）"),IF(AR16="","未入力","入力済"),"")</f>
        <v/>
      </c>
      <c r="BE16" s="1311" t="str">
        <f>G14</f>
        <v>東京都</v>
      </c>
      <c r="BF16" s="1311"/>
      <c r="BG16" s="1311"/>
    </row>
    <row r="17" spans="1:59" ht="30" customHeight="1" thickBot="1">
      <c r="A17" s="1276"/>
      <c r="B17" s="1419"/>
      <c r="C17" s="1420"/>
      <c r="D17" s="1420"/>
      <c r="E17" s="1420"/>
      <c r="F17" s="1421"/>
      <c r="G17" s="1261"/>
      <c r="H17" s="1261"/>
      <c r="I17" s="1261"/>
      <c r="J17" s="1424"/>
      <c r="K17" s="1261"/>
      <c r="L17" s="1430"/>
      <c r="M17" s="556" t="str">
        <f>IF('別紙様式2-2（４・５月分）'!P16="","",'別紙様式2-2（４・５月分）'!P16)</f>
        <v>ベア加算</v>
      </c>
      <c r="N17" s="1402"/>
      <c r="O17" s="1441"/>
      <c r="P17" s="1434"/>
      <c r="Q17" s="1443"/>
      <c r="R17" s="1518"/>
      <c r="S17" s="1390"/>
      <c r="T17" s="1520"/>
      <c r="U17" s="1516"/>
      <c r="V17" s="1396"/>
      <c r="W17" s="1514"/>
      <c r="X17" s="1372"/>
      <c r="Y17" s="1514"/>
      <c r="Z17" s="1372"/>
      <c r="AA17" s="1514"/>
      <c r="AB17" s="1372"/>
      <c r="AC17" s="1514"/>
      <c r="AD17" s="1372"/>
      <c r="AE17" s="1372"/>
      <c r="AF17" s="1372"/>
      <c r="AG17" s="1368"/>
      <c r="AH17" s="1374"/>
      <c r="AI17" s="1508"/>
      <c r="AJ17" s="1378"/>
      <c r="AK17" s="1510"/>
      <c r="AL17" s="1512"/>
      <c r="AM17" s="1504"/>
      <c r="AN17" s="1552"/>
      <c r="AO17" s="1506"/>
      <c r="AP17" s="1485"/>
      <c r="AQ17" s="1487"/>
      <c r="AR17" s="1489"/>
      <c r="AS17" s="578" t="str">
        <f>IF(AU16="","",IF(OR(T16="",AND(M17="ベア加算なし",OR(T16="新加算Ⅰ",T16="新加算Ⅱ",T16="新加算Ⅲ",T16="新加算Ⅳ"),AM16=""),AND(OR(T16="新加算Ⅰ",T16="新加算Ⅱ",T16="新加算Ⅲ",T16="新加算Ⅳ"),AN16=""),AND(OR(T16="新加算Ⅰ",T16="新加算Ⅱ",T16="新加算Ⅲ"),AP16=""),AND(OR(T16="新加算Ⅰ",T16="新加算Ⅱ"),AQ16=""),AND(OR(T16="新加算Ⅰ"),AR16="")),"！記入が必要な欄（ピンク色のセル）に空欄があります。空欄を埋めてください。",""))</f>
        <v/>
      </c>
      <c r="AT17" s="574"/>
      <c r="AU17" s="1311"/>
      <c r="AV17" s="558" t="str">
        <f>IF('別紙様式2-2（４・５月分）'!N16="","",'別紙様式2-2（４・５月分）'!N16)</f>
        <v>ベア加算なし</v>
      </c>
      <c r="AW17" s="1313"/>
      <c r="AX17" s="579"/>
      <c r="AY17" s="1230" t="str">
        <f>IF(OR(T17="新加算Ⅰ",T17="新加算Ⅱ",T17="新加算Ⅲ",T17="新加算Ⅳ",T17="新加算Ⅴ（１）",T17="新加算Ⅴ（２）",T17="新加算Ⅴ（３）",T17="新加算ⅠⅤ（４）",T17="新加算Ⅴ（５）",T17="新加算Ⅴ（６）",T17="新加算Ⅴ（８）",T17="新加算Ⅴ（11）"),IF(AI17="○","","未入力"),"")</f>
        <v/>
      </c>
      <c r="AZ17" s="1230" t="str">
        <f>IF(OR(U17="新加算Ⅰ",U17="新加算Ⅱ",U17="新加算Ⅲ",U17="新加算Ⅳ",U17="新加算Ⅴ（１）",U17="新加算Ⅴ（２）",U17="新加算Ⅴ（３）",U17="新加算ⅠⅤ（４）",U17="新加算Ⅴ（５）",U17="新加算Ⅴ（６）",U17="新加算Ⅴ（８）",U17="新加算Ⅴ（11）"),IF(AJ17="○","","未入力"),"")</f>
        <v/>
      </c>
      <c r="BA17" s="1230" t="str">
        <f>IF(OR(U17="新加算Ⅴ（７）",U17="新加算Ⅴ（９）",U17="新加算Ⅴ（10）",U17="新加算Ⅴ（12）",U17="新加算Ⅴ（13）",U17="新加算Ⅴ（14）"),IF(AK17="○","","未入力"),"")</f>
        <v/>
      </c>
      <c r="BB17" s="1230" t="str">
        <f>IF(OR(U17="新加算Ⅰ",U17="新加算Ⅱ",U17="新加算Ⅲ",U17="新加算Ⅴ（１）",U17="新加算Ⅴ（３）",U17="新加算Ⅴ（８）"),IF(AL17="○","","未入力"),"")</f>
        <v/>
      </c>
      <c r="BC17" s="1481" t="str">
        <f>IF(OR(U17="新加算Ⅰ",U17="新加算Ⅱ",U17="新加算Ⅴ（１）",U17="新加算Ⅴ（２）",U17="新加算Ⅴ（３）",U17="新加算Ⅴ（４）",U17="新加算Ⅴ（５）",U17="新加算Ⅴ（６）",U17="新加算Ⅴ（７）",U17="新加算Ⅴ（９）",U17="新加算Ⅴ（10）",U17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7" s="1311" t="str">
        <f>IF(AND(T17&lt;&gt;"（参考）令和７年度の移行予定",OR(U17="新加算Ⅰ",U17="新加算Ⅴ（１）",U17="新加算Ⅴ（２）",U17="新加算Ⅴ（５）",U17="新加算Ⅴ（７）",U17="新加算Ⅴ（10）")),IF(AN17="","未入力",IF(AN17="いずれも取得していない","要件を満たさない","")),"")</f>
        <v/>
      </c>
      <c r="BE17" s="1311" t="str">
        <f>G14</f>
        <v>東京都</v>
      </c>
      <c r="BF17" s="1311"/>
      <c r="BG17" s="1311"/>
    </row>
    <row r="18" spans="1:59" ht="30" customHeight="1">
      <c r="A18" s="1301">
        <v>2</v>
      </c>
      <c r="B18" s="1243" t="str">
        <f>IF(基本情報入力シート!C55="","",基本情報入力シート!C55)</f>
        <v>1314567892</v>
      </c>
      <c r="C18" s="1244"/>
      <c r="D18" s="1244"/>
      <c r="E18" s="1244"/>
      <c r="F18" s="1245"/>
      <c r="G18" s="1260" t="str">
        <f>IF(基本情報入力シート!M55="","",基本情報入力シート!M55)</f>
        <v>東京都</v>
      </c>
      <c r="H18" s="1260" t="str">
        <f>IF(基本情報入力シート!R55="","",基本情報入力シート!R55)</f>
        <v>東京都</v>
      </c>
      <c r="I18" s="1260" t="str">
        <f>IF(基本情報入力シート!W55="","",基本情報入力シート!W55)</f>
        <v>豊島区</v>
      </c>
      <c r="J18" s="1423" t="str">
        <f>IF(基本情報入力シート!X55="","",基本情報入力シート!X55)</f>
        <v>障害福祉事業所名称０２</v>
      </c>
      <c r="K18" s="1260" t="str">
        <f>IF(基本情報入力シート!Y55="","",基本情報入力シート!Y55)</f>
        <v>居宅介護</v>
      </c>
      <c r="L18" s="1429">
        <f>IF(基本情報入力シート!AB55="","",基本情報入力シート!AB55)</f>
        <v>770000</v>
      </c>
      <c r="M18" s="553" t="str">
        <f>IF('別紙様式2-2（４・５月分）'!P17="","",'別紙様式2-2（４・５月分）'!P17)</f>
        <v>処遇加算Ⅰ</v>
      </c>
      <c r="N18" s="1399">
        <f>IF(SUM('別紙様式2-2（４・５月分）'!Q17:Q19)=0,"",SUM('別紙様式2-2（４・５月分）'!Q17:Q19))</f>
        <v>0.374</v>
      </c>
      <c r="O18" s="1403" t="str">
        <f>IFERROR(VLOOKUP('別紙様式2-2（４・５月分）'!AQ17,【参考】数式用!$AR$5:$AS$22,2,FALSE),"")</f>
        <v>新加算Ⅱ</v>
      </c>
      <c r="P18" s="1404"/>
      <c r="Q18" s="1405"/>
      <c r="R18" s="1540">
        <f>IFERROR(VLOOKUP(K18,【参考】数式用!$A$5:$AB$37,MATCH(O18,【参考】数式用!$B$4:$AB$4,0)+1,0),"")</f>
        <v>0.40200000000000002</v>
      </c>
      <c r="S18" s="1411" t="s">
        <v>2039</v>
      </c>
      <c r="T18" s="1536" t="str">
        <f>IF('別紙様式2-3（６月以降分）'!T18="","",'別紙様式2-3（６月以降分）'!T18)</f>
        <v>新加算Ⅰ</v>
      </c>
      <c r="U18" s="1538">
        <f>IFERROR(VLOOKUP(K18,【参考】数式用!$A$5:$AB$37,MATCH(T18,【参考】数式用!$B$4:$AB$4,0)+1,0),"")</f>
        <v>0.41700000000000004</v>
      </c>
      <c r="V18" s="1417" t="s">
        <v>15</v>
      </c>
      <c r="W18" s="1534">
        <f>'別紙様式2-3（６月以降分）'!W18</f>
        <v>6</v>
      </c>
      <c r="X18" s="1357" t="s">
        <v>10</v>
      </c>
      <c r="Y18" s="1534">
        <f>'別紙様式2-3（６月以降分）'!Y18</f>
        <v>6</v>
      </c>
      <c r="Z18" s="1357" t="s">
        <v>38</v>
      </c>
      <c r="AA18" s="1534">
        <f>'別紙様式2-3（６月以降分）'!AA18</f>
        <v>7</v>
      </c>
      <c r="AB18" s="1357" t="s">
        <v>10</v>
      </c>
      <c r="AC18" s="1534">
        <f>'別紙様式2-3（６月以降分）'!AC18</f>
        <v>3</v>
      </c>
      <c r="AD18" s="1357" t="s">
        <v>13</v>
      </c>
      <c r="AE18" s="1357" t="s">
        <v>20</v>
      </c>
      <c r="AF18" s="1357">
        <f>IF(W18&gt;=1,(AA18*12+AC18)-(W18*12+Y18)+1,"")</f>
        <v>10</v>
      </c>
      <c r="AG18" s="1359" t="s">
        <v>33</v>
      </c>
      <c r="AH18" s="1526">
        <f>'別紙様式2-3（６月以降分）'!AH18</f>
        <v>3210900</v>
      </c>
      <c r="AI18" s="1528">
        <f>'別紙様式2-3（６月以降分）'!AI18</f>
        <v>1247400</v>
      </c>
      <c r="AJ18" s="1530">
        <f>'別紙様式2-3（６月以降分）'!AJ18</f>
        <v>1051050</v>
      </c>
      <c r="AK18" s="1532" t="str">
        <f>IF('別紙様式2-3（６月以降分）'!AK18="","",'別紙様式2-3（６月以降分）'!AK18)</f>
        <v/>
      </c>
      <c r="AL18" s="1521">
        <f>'別紙様式2-3（６月以降分）'!AL18</f>
        <v>0</v>
      </c>
      <c r="AM18" s="1523" t="str">
        <f>IF('別紙様式2-3（６月以降分）'!AM18="","",'別紙様式2-3（６月以降分）'!AM18)</f>
        <v/>
      </c>
      <c r="AN18" s="1341" t="str">
        <f>IF('別紙様式2-3（６月以降分）'!AN18="","",'別紙様式2-3（６月以降分）'!AN18)</f>
        <v>令和６年度中に満たす</v>
      </c>
      <c r="AO18" s="1339" t="str">
        <f>IF('別紙様式2-3（６月以降分）'!AO18="","",'別紙様式2-3（６月以降分）'!AO18)</f>
        <v/>
      </c>
      <c r="AP18" s="1341" t="str">
        <f>IF('別紙様式2-3（６月以降分）'!AP18="","",'別紙様式2-3（６月以降分）'!AP18)</f>
        <v>令和６年度中に満たす</v>
      </c>
      <c r="AQ18" s="1490">
        <f>IF('別紙様式2-3（６月以降分）'!AQ18="","",'別紙様式2-3（６月以降分）'!AQ18)</f>
        <v>1</v>
      </c>
      <c r="AR18" s="1493" t="str">
        <f>IF('別紙様式2-3（６月以降分）'!AR18="","",'別紙様式2-3（６月以降分）'!AR18)</f>
        <v>特定事業所加算</v>
      </c>
      <c r="AS18" s="573" t="str">
        <f t="shared" ref="AS18" si="0">IF(AU20="","",IF(U20&lt;U18,"！加算の要件上は問題ありませんが、令和６年度当初の新加算の加算率と比較して、移行後の加算率が下がる計画になっています。",""))</f>
        <v/>
      </c>
      <c r="AT18" s="580"/>
      <c r="AU18" s="1309"/>
      <c r="AV18" s="558" t="str">
        <f>IF('別紙様式2-2（４・５月分）'!N17="","",'別紙様式2-2（４・５月分）'!N17)</f>
        <v>処遇加算Ⅱ</v>
      </c>
      <c r="AW18" s="1313">
        <f>IF(SUM('別紙様式2-2（４・５月分）'!O17:O19)=0,"",SUM('別紙様式2-2（４・５月分）'!O17:O19))</f>
        <v>0.255</v>
      </c>
      <c r="AX18" s="1482" t="str">
        <f>IFERROR(VLOOKUP(K18,【参考】数式用!$AH$2:$AI$34,2,FALSE),"")</f>
        <v>居宅介護</v>
      </c>
      <c r="AY18" s="494"/>
      <c r="BD18" s="341"/>
      <c r="BE18" s="1311" t="str">
        <f>G18</f>
        <v>東京都</v>
      </c>
      <c r="BF18" s="1311"/>
      <c r="BG18" s="1311"/>
    </row>
    <row r="19" spans="1:59" ht="15" customHeight="1">
      <c r="A19" s="1275"/>
      <c r="B19" s="1243"/>
      <c r="C19" s="1244"/>
      <c r="D19" s="1244"/>
      <c r="E19" s="1244"/>
      <c r="F19" s="1245"/>
      <c r="G19" s="1260"/>
      <c r="H19" s="1260"/>
      <c r="I19" s="1260"/>
      <c r="J19" s="1423"/>
      <c r="K19" s="1260"/>
      <c r="L19" s="1429"/>
      <c r="M19" s="1379" t="str">
        <f>IF('別紙様式2-2（４・５月分）'!P18="","",'別紙様式2-2（４・５月分）'!P18)</f>
        <v>特定加算Ⅱ</v>
      </c>
      <c r="N19" s="1400"/>
      <c r="O19" s="1406"/>
      <c r="P19" s="1407"/>
      <c r="Q19" s="1408"/>
      <c r="R19" s="1541"/>
      <c r="S19" s="1412"/>
      <c r="T19" s="1537"/>
      <c r="U19" s="1539"/>
      <c r="V19" s="1418"/>
      <c r="W19" s="1535"/>
      <c r="X19" s="1358"/>
      <c r="Y19" s="1535"/>
      <c r="Z19" s="1358"/>
      <c r="AA19" s="1535"/>
      <c r="AB19" s="1358"/>
      <c r="AC19" s="1535"/>
      <c r="AD19" s="1358"/>
      <c r="AE19" s="1358"/>
      <c r="AF19" s="1358"/>
      <c r="AG19" s="1360"/>
      <c r="AH19" s="1527"/>
      <c r="AI19" s="1529"/>
      <c r="AJ19" s="1531"/>
      <c r="AK19" s="1533"/>
      <c r="AL19" s="1522"/>
      <c r="AM19" s="1524"/>
      <c r="AN19" s="1342"/>
      <c r="AO19" s="1525"/>
      <c r="AP19" s="1342"/>
      <c r="AQ19" s="1491"/>
      <c r="AR19" s="1494"/>
      <c r="AS19" s="1492" t="str">
        <f t="shared" ref="AS19" si="1">IF(AU20="","",IF(OR(AA20="",AA20&lt;&gt;7,AC20="",AC20&lt;&gt;3),"！算定期間の終わりが令和７年３月になっていません。年度内の廃止予定等がなければ、算定対象月を令和７年３月にしてください。",""))</f>
        <v/>
      </c>
      <c r="AT19" s="580"/>
      <c r="AU19" s="1311"/>
      <c r="AV19" s="1312" t="str">
        <f>IF('別紙様式2-2（４・５月分）'!N18="","",'別紙様式2-2（４・５月分）'!N18)</f>
        <v>特定加算Ⅱ</v>
      </c>
      <c r="AW19" s="1313"/>
      <c r="AX19" s="1483"/>
      <c r="AY19" s="431"/>
      <c r="BD19" s="341"/>
      <c r="BE19" s="1311" t="str">
        <f>G18</f>
        <v>東京都</v>
      </c>
      <c r="BF19" s="1311"/>
      <c r="BG19" s="1311"/>
    </row>
    <row r="20" spans="1:59" ht="15" customHeight="1">
      <c r="A20" s="1303"/>
      <c r="B20" s="1243"/>
      <c r="C20" s="1244"/>
      <c r="D20" s="1244"/>
      <c r="E20" s="1244"/>
      <c r="F20" s="1245"/>
      <c r="G20" s="1260"/>
      <c r="H20" s="1260"/>
      <c r="I20" s="1260"/>
      <c r="J20" s="1423"/>
      <c r="K20" s="1260"/>
      <c r="L20" s="1429"/>
      <c r="M20" s="1380"/>
      <c r="N20" s="1401"/>
      <c r="O20" s="1440" t="s">
        <v>2025</v>
      </c>
      <c r="P20" s="1433" t="str">
        <f>IFERROR(VLOOKUP('別紙様式2-2（４・５月分）'!AQ17,【参考】数式用!$AR$5:$AT$22,3,FALSE),"")</f>
        <v xml:space="preserve"> </v>
      </c>
      <c r="Q20" s="1442" t="s">
        <v>2036</v>
      </c>
      <c r="R20" s="1517" t="str">
        <f>IFERROR(VLOOKUP(K18,【参考】数式用!$A$5:$AB$37,MATCH(P20,【参考】数式用!$B$4:$AB$4,0)+1,0),"")</f>
        <v/>
      </c>
      <c r="S20" s="1389" t="s">
        <v>2109</v>
      </c>
      <c r="T20" s="1519"/>
      <c r="U20" s="1515" t="str">
        <f>IFERROR(VLOOKUP(K18,【参考】数式用!$A$5:$AB$37,MATCH(T20,【参考】数式用!$B$4:$AB$4,0)+1,0),"")</f>
        <v/>
      </c>
      <c r="V20" s="1395" t="s">
        <v>15</v>
      </c>
      <c r="W20" s="1513"/>
      <c r="X20" s="1371" t="s">
        <v>10</v>
      </c>
      <c r="Y20" s="1513"/>
      <c r="Z20" s="1371" t="s">
        <v>38</v>
      </c>
      <c r="AA20" s="1513"/>
      <c r="AB20" s="1371" t="s">
        <v>10</v>
      </c>
      <c r="AC20" s="1513"/>
      <c r="AD20" s="1371" t="s">
        <v>13</v>
      </c>
      <c r="AE20" s="1371" t="s">
        <v>20</v>
      </c>
      <c r="AF20" s="1371" t="str">
        <f>IF(W20&gt;=1,(AA20*12+AC20)-(W20*12+Y20)+1,"")</f>
        <v/>
      </c>
      <c r="AG20" s="1367" t="s">
        <v>33</v>
      </c>
      <c r="AH20" s="1373" t="str">
        <f t="shared" ref="AH20" si="2">IFERROR(ROUNDDOWN(ROUND(L18*U20,0),0)*AF20,"")</f>
        <v/>
      </c>
      <c r="AI20" s="1507" t="str">
        <f t="shared" ref="AI20" si="3">IFERROR(ROUNDDOWN(ROUND((L18*(U20-AW18)),0),0)*AF20,"")</f>
        <v/>
      </c>
      <c r="AJ20" s="1377" t="str">
        <f>IFERROR(ROUNDDOWN(ROUNDDOWN(ROUND(L18*VLOOKUP(K18,【参考】数式用!$A$5:$AB$27,MATCH("新加算Ⅳ",【参考】数式用!$B$4:$AB$4,0)+1,0),0),0)*AF20*0.5,0),"")</f>
        <v/>
      </c>
      <c r="AK20" s="1509"/>
      <c r="AL20" s="1511" t="str">
        <f>IFERROR(IF('別紙様式2-2（４・５月分）'!P20="ベア加算","", IF(OR(T20="新加算Ⅰ",T20="新加算Ⅱ",T20="新加算Ⅲ",T20="新加算Ⅳ"),ROUNDDOWN(ROUND(L18*VLOOKUP(K18,【参考】数式用!$A$5:$I$27,MATCH("ベア加算",【参考】数式用!$B$4:$I$4,0)+1,0),0),0)*AF20,"")),"")</f>
        <v/>
      </c>
      <c r="AM20" s="1503"/>
      <c r="AN20" s="1484"/>
      <c r="AO20" s="1505"/>
      <c r="AP20" s="1484"/>
      <c r="AQ20" s="1486"/>
      <c r="AR20" s="1488"/>
      <c r="AS20" s="1492"/>
      <c r="AT20" s="452"/>
      <c r="AU20" s="1311" t="str">
        <f>IF(AND(AA18&lt;&gt;7,AC18&lt;&gt;3),"V列に色付け","")</f>
        <v/>
      </c>
      <c r="AV20" s="1312"/>
      <c r="AW20" s="1313"/>
      <c r="AX20" s="577"/>
      <c r="AY20" s="1230" t="str">
        <f>IF(AL20&lt;&gt;"",IF(AM20="○","入力済","未入力"),"")</f>
        <v/>
      </c>
      <c r="AZ20" s="1230" t="str">
        <f>IF(OR(T20="新加算Ⅰ",T20="新加算Ⅱ",T20="新加算Ⅲ",T20="新加算Ⅳ",T20="新加算Ⅴ（１）",T20="新加算Ⅴ（２）",T20="新加算Ⅴ（３）",T20="新加算ⅠⅤ（４）",T20="新加算Ⅴ（５）",T20="新加算Ⅴ（６）",T20="新加算Ⅴ（８）",T20="新加算Ⅴ（11）"),IF(OR(AN20="○",AN20="令和６年度中に満たす"),"入力済","未入力"),"")</f>
        <v/>
      </c>
      <c r="BA20" s="1230" t="str">
        <f>IF(OR(T20="新加算Ⅴ（７）",T20="新加算Ⅴ（９）",T20="新加算Ⅴ（10）",T20="新加算Ⅴ（12）",T20="新加算Ⅴ（13）",T20="新加算Ⅴ（14）"),IF(OR(AO20="○",AO20="令和６年度中に満たす"),"入力済","未入力"),"")</f>
        <v/>
      </c>
      <c r="BB20" s="1230" t="str">
        <f>IF(OR(T20="新加算Ⅰ",T20="新加算Ⅱ",T20="新加算Ⅲ",T20="新加算Ⅴ（１）",T20="新加算Ⅴ（３）",T20="新加算Ⅴ（８）"),IF(OR(AP20="○",AP20="令和６年度中に満たす"),"入力済","未入力"),"")</f>
        <v/>
      </c>
      <c r="BC20" s="1481" t="str">
        <f t="shared" ref="BC20" si="4">IF(OR(T20="新加算Ⅰ",T20="新加算Ⅱ",T20="新加算Ⅴ（１）",T20="新加算Ⅴ（２）",T20="新加算Ⅴ（３）",T20="新加算Ⅴ（４）",T20="新加算Ⅴ（５）",T20="新加算Ⅴ（６）",T20="新加算Ⅴ（７）",T20="新加算Ⅴ（９）",T20="新加算Ⅴ（10）",T20="新加算Ⅴ（12）"),IF(AQ20&lt;&gt;"",1,""),"")</f>
        <v/>
      </c>
      <c r="BD20" s="1311" t="str">
        <f>IF(OR(T20="新加算Ⅰ",T20="新加算Ⅴ（１）",T20="新加算Ⅴ（２）",T20="新加算Ⅴ（５）",T20="新加算Ⅴ（７）",T20="新加算Ⅴ（10）"),IF(AR20="","未入力","入力済"),"")</f>
        <v/>
      </c>
      <c r="BE20" s="1311" t="str">
        <f>G18</f>
        <v>東京都</v>
      </c>
      <c r="BF20" s="1311"/>
      <c r="BG20" s="1311"/>
    </row>
    <row r="21" spans="1:59" ht="30" customHeight="1" thickBot="1">
      <c r="A21" s="1276"/>
      <c r="B21" s="1419"/>
      <c r="C21" s="1420"/>
      <c r="D21" s="1420"/>
      <c r="E21" s="1420"/>
      <c r="F21" s="1421"/>
      <c r="G21" s="1261"/>
      <c r="H21" s="1261"/>
      <c r="I21" s="1261"/>
      <c r="J21" s="1424"/>
      <c r="K21" s="1261"/>
      <c r="L21" s="1430"/>
      <c r="M21" s="556" t="str">
        <f>IF('別紙様式2-2（４・５月分）'!P19="","",'別紙様式2-2（４・５月分）'!P19)</f>
        <v>ベア加算</v>
      </c>
      <c r="N21" s="1402"/>
      <c r="O21" s="1441"/>
      <c r="P21" s="1434"/>
      <c r="Q21" s="1443"/>
      <c r="R21" s="1518"/>
      <c r="S21" s="1390"/>
      <c r="T21" s="1520"/>
      <c r="U21" s="1516"/>
      <c r="V21" s="1396"/>
      <c r="W21" s="1514"/>
      <c r="X21" s="1372"/>
      <c r="Y21" s="1514"/>
      <c r="Z21" s="1372"/>
      <c r="AA21" s="1514"/>
      <c r="AB21" s="1372"/>
      <c r="AC21" s="1514"/>
      <c r="AD21" s="1372"/>
      <c r="AE21" s="1372"/>
      <c r="AF21" s="1372"/>
      <c r="AG21" s="1368"/>
      <c r="AH21" s="1374"/>
      <c r="AI21" s="1508"/>
      <c r="AJ21" s="1378"/>
      <c r="AK21" s="1510"/>
      <c r="AL21" s="1512"/>
      <c r="AM21" s="1504"/>
      <c r="AN21" s="1485"/>
      <c r="AO21" s="1506"/>
      <c r="AP21" s="1485"/>
      <c r="AQ21" s="1487"/>
      <c r="AR21" s="1489"/>
      <c r="AS21" s="578" t="str">
        <f t="shared" ref="AS21" si="5">IF(AU20="","",IF(OR(T20="",AND(M21="ベア加算なし",OR(T20="新加算Ⅰ",T20="新加算Ⅱ",T20="新加算Ⅲ",T20="新加算Ⅳ"),AM20=""),AND(OR(T20="新加算Ⅰ",T20="新加算Ⅱ",T20="新加算Ⅲ",T20="新加算Ⅳ"),AN20=""),AND(OR(T20="新加算Ⅰ",T20="新加算Ⅱ",T20="新加算Ⅲ"),AP20=""),AND(OR(T20="新加算Ⅰ",T20="新加算Ⅱ"),AQ20=""),AND(OR(T20="新加算Ⅰ"),AR20="")),"！記入が必要な欄（ピンク色のセル）に空欄があります。空欄を埋めてください。",""))</f>
        <v/>
      </c>
      <c r="AT21" s="452"/>
      <c r="AU21" s="1311"/>
      <c r="AV21" s="558" t="str">
        <f>IF('別紙様式2-2（４・５月分）'!N19="","",'別紙様式2-2（４・５月分）'!N19)</f>
        <v>ベア加算なし</v>
      </c>
      <c r="AW21" s="1313"/>
      <c r="AX21" s="579"/>
      <c r="AY21" s="1230" t="str">
        <f>IF(OR(T21="新加算Ⅰ",T21="新加算Ⅱ",T21="新加算Ⅲ",T21="新加算Ⅳ",T21="新加算Ⅴ（１）",T21="新加算Ⅴ（２）",T21="新加算Ⅴ（３）",T21="新加算ⅠⅤ（４）",T21="新加算Ⅴ（５）",T21="新加算Ⅴ（６）",T21="新加算Ⅴ（８）",T21="新加算Ⅴ（11）"),IF(AI21="○","","未入力"),"")</f>
        <v/>
      </c>
      <c r="AZ21" s="1230" t="str">
        <f>IF(OR(U21="新加算Ⅰ",U21="新加算Ⅱ",U21="新加算Ⅲ",U21="新加算Ⅳ",U21="新加算Ⅴ（１）",U21="新加算Ⅴ（２）",U21="新加算Ⅴ（３）",U21="新加算ⅠⅤ（４）",U21="新加算Ⅴ（５）",U21="新加算Ⅴ（６）",U21="新加算Ⅴ（８）",U21="新加算Ⅴ（11）"),IF(AJ21="○","","未入力"),"")</f>
        <v/>
      </c>
      <c r="BA21" s="1230" t="str">
        <f>IF(OR(U21="新加算Ⅴ（７）",U21="新加算Ⅴ（９）",U21="新加算Ⅴ（10）",U21="新加算Ⅴ（12）",U21="新加算Ⅴ（13）",U21="新加算Ⅴ（14）"),IF(AK21="○","","未入力"),"")</f>
        <v/>
      </c>
      <c r="BB21" s="1230" t="str">
        <f>IF(OR(U21="新加算Ⅰ",U21="新加算Ⅱ",U21="新加算Ⅲ",U21="新加算Ⅴ（１）",U21="新加算Ⅴ（３）",U21="新加算Ⅴ（８）"),IF(AL21="○","","未入力"),"")</f>
        <v/>
      </c>
      <c r="BC21" s="1481" t="str">
        <f t="shared" ref="BC21" si="6">IF(OR(U21="新加算Ⅰ",U21="新加算Ⅱ",U21="新加算Ⅴ（１）",U21="新加算Ⅴ（２）",U21="新加算Ⅴ（３）",U21="新加算Ⅴ（４）",U21="新加算Ⅴ（５）",U21="新加算Ⅴ（６）",U21="新加算Ⅴ（７）",U21="新加算Ⅴ（９）",U21="新加算Ⅴ（10）",U21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1" s="1311" t="str">
        <f>IF(AND(T21&lt;&gt;"（参考）令和７年度の移行予定",OR(U21="新加算Ⅰ",U21="新加算Ⅴ（１）",U21="新加算Ⅴ（２）",U21="新加算Ⅴ（５）",U21="新加算Ⅴ（７）",U21="新加算Ⅴ（10）")),IF(AN21="","未入力",IF(AN21="いずれも取得していない","要件を満たさない","")),"")</f>
        <v/>
      </c>
      <c r="BE21" s="1311" t="str">
        <f>G18</f>
        <v>東京都</v>
      </c>
      <c r="BF21" s="1311"/>
      <c r="BG21" s="1311"/>
    </row>
    <row r="22" spans="1:59" ht="30" customHeight="1">
      <c r="A22" s="1274">
        <v>3</v>
      </c>
      <c r="B22" s="1240" t="str">
        <f>IF(基本情報入力シート!C56="","",基本情報入力シート!C56)</f>
        <v>1314567893</v>
      </c>
      <c r="C22" s="1241"/>
      <c r="D22" s="1241"/>
      <c r="E22" s="1241"/>
      <c r="F22" s="1242"/>
      <c r="G22" s="1259" t="str">
        <f>IF(基本情報入力シート!M56="","",基本情報入力シート!M56)</f>
        <v>東京都</v>
      </c>
      <c r="H22" s="1259" t="str">
        <f>IF(基本情報入力シート!R56="","",基本情報入力シート!R56)</f>
        <v>東京都</v>
      </c>
      <c r="I22" s="1259" t="str">
        <f>IF(基本情報入力シート!W56="","",基本情報入力シート!W56)</f>
        <v>世田谷区</v>
      </c>
      <c r="J22" s="1422" t="str">
        <f>IF(基本情報入力シート!X56="","",基本情報入力シート!X56)</f>
        <v>障害福祉事業所名称０３</v>
      </c>
      <c r="K22" s="1259" t="str">
        <f>IF(基本情報入力シート!Y56="","",基本情報入力シート!Y56)</f>
        <v>生活介護</v>
      </c>
      <c r="L22" s="1435">
        <f>IF(基本情報入力シート!AB56="","",基本情報入力シート!AB56)</f>
        <v>4740000</v>
      </c>
      <c r="M22" s="553" t="str">
        <f>IF('別紙様式2-2（４・５月分）'!P20="","",'別紙様式2-2（４・５月分）'!P20)</f>
        <v>処遇加算Ⅱ</v>
      </c>
      <c r="N22" s="1399">
        <f>IF(SUM('別紙様式2-2（４・５月分）'!Q20:Q22)=0,"",SUM('別紙様式2-2（４・５月分）'!Q20:Q22))</f>
        <v>4.2999999999999997E-2</v>
      </c>
      <c r="O22" s="1403" t="str">
        <f>IFERROR(VLOOKUP('別紙様式2-2（４・５月分）'!AQ20,【参考】数式用!$AR$5:$AS$22,2,FALSE),"")</f>
        <v>新加算Ⅳ</v>
      </c>
      <c r="P22" s="1404"/>
      <c r="Q22" s="1405"/>
      <c r="R22" s="1540">
        <f>IFERROR(VLOOKUP(K22,【参考】数式用!$A$5:$AB$37,MATCH(O22,【参考】数式用!$B$4:$AB$4,0)+1,0),"")</f>
        <v>5.4999999999999993E-2</v>
      </c>
      <c r="S22" s="1411" t="s">
        <v>2039</v>
      </c>
      <c r="T22" s="1536" t="str">
        <f>IF('別紙様式2-3（６月以降分）'!T22="","",'別紙様式2-3（６月以降分）'!T22)</f>
        <v>新加算Ⅳ</v>
      </c>
      <c r="U22" s="1538">
        <f>IFERROR(VLOOKUP(K22,【参考】数式用!$A$5:$AB$37,MATCH(T22,【参考】数式用!$B$4:$AB$4,0)+1,0),"")</f>
        <v>5.4999999999999993E-2</v>
      </c>
      <c r="V22" s="1417" t="s">
        <v>15</v>
      </c>
      <c r="W22" s="1534">
        <f>'別紙様式2-3（６月以降分）'!W22</f>
        <v>6</v>
      </c>
      <c r="X22" s="1357" t="s">
        <v>10</v>
      </c>
      <c r="Y22" s="1534">
        <f>'別紙様式2-3（６月以降分）'!Y22</f>
        <v>6</v>
      </c>
      <c r="Z22" s="1357" t="s">
        <v>38</v>
      </c>
      <c r="AA22" s="1534">
        <f>'別紙様式2-3（６月以降分）'!AA22</f>
        <v>7</v>
      </c>
      <c r="AB22" s="1357" t="s">
        <v>10</v>
      </c>
      <c r="AC22" s="1534">
        <f>'別紙様式2-3（６月以降分）'!AC22</f>
        <v>3</v>
      </c>
      <c r="AD22" s="1357" t="s">
        <v>2020</v>
      </c>
      <c r="AE22" s="1357" t="s">
        <v>20</v>
      </c>
      <c r="AF22" s="1357">
        <f>IF(W22&gt;=1,(AA22*12+AC22)-(W22*12+Y22)+1,"")</f>
        <v>10</v>
      </c>
      <c r="AG22" s="1359" t="s">
        <v>33</v>
      </c>
      <c r="AH22" s="1526">
        <f>'別紙様式2-3（６月以降分）'!AH22</f>
        <v>2607000</v>
      </c>
      <c r="AI22" s="1528">
        <f>'別紙様式2-3（６月以降分）'!AI22</f>
        <v>568800</v>
      </c>
      <c r="AJ22" s="1530">
        <f>'別紙様式2-3（６月以降分）'!AJ22</f>
        <v>1303500</v>
      </c>
      <c r="AK22" s="1532" t="str">
        <f>IF('別紙様式2-3（６月以降分）'!AK22="","",'別紙様式2-3（６月以降分）'!AK22)</f>
        <v/>
      </c>
      <c r="AL22" s="1521">
        <f>'別紙様式2-3（６月以降分）'!AL22</f>
        <v>0</v>
      </c>
      <c r="AM22" s="1523" t="str">
        <f>IF('別紙様式2-3（６月以降分）'!AM22="","",'別紙様式2-3（６月以降分）'!AM22)</f>
        <v/>
      </c>
      <c r="AN22" s="1341" t="str">
        <f>IF('別紙様式2-3（６月以降分）'!AN22="","",'別紙様式2-3（６月以降分）'!AN22)</f>
        <v>○</v>
      </c>
      <c r="AO22" s="1339" t="str">
        <f>IF('別紙様式2-3（６月以降分）'!AO22="","",'別紙様式2-3（６月以降分）'!AO22)</f>
        <v/>
      </c>
      <c r="AP22" s="1341" t="str">
        <f>IF('別紙様式2-3（６月以降分）'!AP22="","",'別紙様式2-3（６月以降分）'!AP22)</f>
        <v/>
      </c>
      <c r="AQ22" s="1490" t="str">
        <f>IF('別紙様式2-3（６月以降分）'!AQ22="","",'別紙様式2-3（６月以降分）'!AQ22)</f>
        <v/>
      </c>
      <c r="AR22" s="1493" t="str">
        <f>IF('別紙様式2-3（６月以降分）'!AR22="","",'別紙様式2-3（６月以降分）'!AR22)</f>
        <v/>
      </c>
      <c r="AS22" s="573" t="str">
        <f t="shared" ref="AS22" si="7">IF(AU24="","",IF(U24&lt;U22,"！加算の要件上は問題ありませんが、令和６年度当初の新加算の加算率と比較して、移行後の加算率が下がる計画になっています。",""))</f>
        <v/>
      </c>
      <c r="AT22" s="580"/>
      <c r="AU22" s="1309"/>
      <c r="AV22" s="558" t="str">
        <f>IF('別紙様式2-2（４・５月分）'!N20="","",'別紙様式2-2（４・５月分）'!N20)</f>
        <v>処遇加算Ⅱ</v>
      </c>
      <c r="AW22" s="1313">
        <f>IF(SUM('別紙様式2-2（４・５月分）'!O20:O22)=0,"",SUM('別紙様式2-2（４・５月分）'!O20:O22))</f>
        <v>4.2999999999999997E-2</v>
      </c>
      <c r="AX22" s="1482" t="str">
        <f>IFERROR(VLOOKUP(K22,【参考】数式用!$AH$2:$AI$34,2,FALSE),"")</f>
        <v>生活介護</v>
      </c>
      <c r="AY22" s="494"/>
      <c r="BD22" s="341"/>
      <c r="BE22" s="1311" t="str">
        <f>G22</f>
        <v>東京都</v>
      </c>
      <c r="BF22" s="1311"/>
      <c r="BG22" s="1311"/>
    </row>
    <row r="23" spans="1:59" ht="15" customHeight="1">
      <c r="A23" s="1275"/>
      <c r="B23" s="1243"/>
      <c r="C23" s="1244"/>
      <c r="D23" s="1244"/>
      <c r="E23" s="1244"/>
      <c r="F23" s="1245"/>
      <c r="G23" s="1260"/>
      <c r="H23" s="1260"/>
      <c r="I23" s="1260"/>
      <c r="J23" s="1423"/>
      <c r="K23" s="1260"/>
      <c r="L23" s="1429"/>
      <c r="M23" s="1379" t="str">
        <f>IF('別紙様式2-2（４・５月分）'!P21="","",'別紙様式2-2（４・５月分）'!P21)</f>
        <v>特定加算なし</v>
      </c>
      <c r="N23" s="1400"/>
      <c r="O23" s="1406"/>
      <c r="P23" s="1407"/>
      <c r="Q23" s="1408"/>
      <c r="R23" s="1541"/>
      <c r="S23" s="1412"/>
      <c r="T23" s="1537"/>
      <c r="U23" s="1539"/>
      <c r="V23" s="1418"/>
      <c r="W23" s="1535"/>
      <c r="X23" s="1358"/>
      <c r="Y23" s="1535"/>
      <c r="Z23" s="1358"/>
      <c r="AA23" s="1535"/>
      <c r="AB23" s="1358"/>
      <c r="AC23" s="1535"/>
      <c r="AD23" s="1358"/>
      <c r="AE23" s="1358"/>
      <c r="AF23" s="1358"/>
      <c r="AG23" s="1360"/>
      <c r="AH23" s="1527"/>
      <c r="AI23" s="1529"/>
      <c r="AJ23" s="1531"/>
      <c r="AK23" s="1533"/>
      <c r="AL23" s="1522"/>
      <c r="AM23" s="1524"/>
      <c r="AN23" s="1342"/>
      <c r="AO23" s="1525"/>
      <c r="AP23" s="1342"/>
      <c r="AQ23" s="1491"/>
      <c r="AR23" s="1494"/>
      <c r="AS23" s="1492" t="str">
        <f t="shared" ref="AS23" si="8">IF(AU24="","",IF(OR(AA24="",AA24&lt;&gt;7,AC24="",AC24&lt;&gt;3),"！算定期間の終わりが令和７年３月になっていません。年度内の廃止予定等がなければ、算定対象月を令和７年３月にしてください。",""))</f>
        <v/>
      </c>
      <c r="AT23" s="580"/>
      <c r="AU23" s="1311"/>
      <c r="AV23" s="1312" t="str">
        <f>IF('別紙様式2-2（４・５月分）'!N21="","",'別紙様式2-2（４・５月分）'!N21)</f>
        <v>特定加算なし</v>
      </c>
      <c r="AW23" s="1313"/>
      <c r="AX23" s="1483"/>
      <c r="AY23" s="431"/>
      <c r="BD23" s="341"/>
      <c r="BE23" s="1311" t="str">
        <f>G22</f>
        <v>東京都</v>
      </c>
      <c r="BF23" s="1311"/>
      <c r="BG23" s="1311"/>
    </row>
    <row r="24" spans="1:59" ht="15" customHeight="1">
      <c r="A24" s="1303"/>
      <c r="B24" s="1243"/>
      <c r="C24" s="1244"/>
      <c r="D24" s="1244"/>
      <c r="E24" s="1244"/>
      <c r="F24" s="1245"/>
      <c r="G24" s="1260"/>
      <c r="H24" s="1260"/>
      <c r="I24" s="1260"/>
      <c r="J24" s="1423"/>
      <c r="K24" s="1260"/>
      <c r="L24" s="1429"/>
      <c r="M24" s="1380"/>
      <c r="N24" s="1401"/>
      <c r="O24" s="1381" t="s">
        <v>2025</v>
      </c>
      <c r="P24" s="1433" t="str">
        <f>IFERROR(VLOOKUP('別紙様式2-2（４・５月分）'!AQ20,【参考】数式用!$AR$5:$AT$22,3,FALSE),"")</f>
        <v xml:space="preserve"> </v>
      </c>
      <c r="Q24" s="1385" t="s">
        <v>2036</v>
      </c>
      <c r="R24" s="1517" t="str">
        <f>IFERROR(VLOOKUP(K22,【参考】数式用!$A$5:$AB$37,MATCH(P24,【参考】数式用!$B$4:$AB$4,0)+1,0),"")</f>
        <v/>
      </c>
      <c r="S24" s="1389" t="s">
        <v>2109</v>
      </c>
      <c r="T24" s="1519"/>
      <c r="U24" s="1515" t="str">
        <f>IFERROR(VLOOKUP(K22,【参考】数式用!$A$5:$AB$37,MATCH(T24,【参考】数式用!$B$4:$AB$4,0)+1,0),"")</f>
        <v/>
      </c>
      <c r="V24" s="1395" t="s">
        <v>15</v>
      </c>
      <c r="W24" s="1513"/>
      <c r="X24" s="1371" t="s">
        <v>10</v>
      </c>
      <c r="Y24" s="1513"/>
      <c r="Z24" s="1371" t="s">
        <v>38</v>
      </c>
      <c r="AA24" s="1513"/>
      <c r="AB24" s="1371" t="s">
        <v>10</v>
      </c>
      <c r="AC24" s="1513"/>
      <c r="AD24" s="1371" t="s">
        <v>2020</v>
      </c>
      <c r="AE24" s="1371" t="s">
        <v>20</v>
      </c>
      <c r="AF24" s="1371" t="str">
        <f>IF(W24&gt;=1,(AA24*12+AC24)-(W24*12+Y24)+1,"")</f>
        <v/>
      </c>
      <c r="AG24" s="1367" t="s">
        <v>33</v>
      </c>
      <c r="AH24" s="1373" t="str">
        <f t="shared" ref="AH24" si="9">IFERROR(ROUNDDOWN(ROUND(L22*U24,0),0)*AF24,"")</f>
        <v/>
      </c>
      <c r="AI24" s="1507" t="str">
        <f t="shared" ref="AI24" si="10">IFERROR(ROUNDDOWN(ROUND((L22*(U24-AW22)),0),0)*AF24,"")</f>
        <v/>
      </c>
      <c r="AJ24" s="1377" t="str">
        <f>IFERROR(ROUNDDOWN(ROUNDDOWN(ROUND(L22*VLOOKUP(K22,【参考】数式用!$A$5:$AB$27,MATCH("新加算Ⅳ",【参考】数式用!$B$4:$AB$4,0)+1,0),0),0)*AF24*0.5,0),"")</f>
        <v/>
      </c>
      <c r="AK24" s="1509"/>
      <c r="AL24" s="1511" t="str">
        <f>IFERROR(IF('別紙様式2-2（４・５月分）'!P24="ベア加算","", IF(OR(T24="新加算Ⅰ",T24="新加算Ⅱ",T24="新加算Ⅲ",T24="新加算Ⅳ"),ROUNDDOWN(ROUND(L22*VLOOKUP(K22,【参考】数式用!$A$5:$I$27,MATCH("ベア加算",【参考】数式用!$B$4:$I$4,0)+1,0),0),0)*AF24,"")),"")</f>
        <v/>
      </c>
      <c r="AM24" s="1503"/>
      <c r="AN24" s="1484"/>
      <c r="AO24" s="1505"/>
      <c r="AP24" s="1484"/>
      <c r="AQ24" s="1486"/>
      <c r="AR24" s="1488"/>
      <c r="AS24" s="1492"/>
      <c r="AT24" s="452"/>
      <c r="AU24" s="1311" t="str">
        <f>IF(AND(AA22&lt;&gt;7,AC22&lt;&gt;3),"V列に色付け","")</f>
        <v/>
      </c>
      <c r="AV24" s="1312"/>
      <c r="AW24" s="1313"/>
      <c r="AX24" s="577"/>
      <c r="AY24" s="1230" t="str">
        <f>IF(AL24&lt;&gt;"",IF(AM24="○","入力済","未入力"),"")</f>
        <v/>
      </c>
      <c r="AZ24" s="1230" t="str">
        <f>IF(OR(T24="新加算Ⅰ",T24="新加算Ⅱ",T24="新加算Ⅲ",T24="新加算Ⅳ",T24="新加算Ⅴ（１）",T24="新加算Ⅴ（２）",T24="新加算Ⅴ（３）",T24="新加算ⅠⅤ（４）",T24="新加算Ⅴ（５）",T24="新加算Ⅴ（６）",T24="新加算Ⅴ（８）",T24="新加算Ⅴ（11）"),IF(OR(AN24="○",AN24="令和６年度中に満たす"),"入力済","未入力"),"")</f>
        <v/>
      </c>
      <c r="BA24" s="1230" t="str">
        <f>IF(OR(T24="新加算Ⅴ（７）",T24="新加算Ⅴ（９）",T24="新加算Ⅴ（10）",T24="新加算Ⅴ（12）",T24="新加算Ⅴ（13）",T24="新加算Ⅴ（14）"),IF(OR(AO24="○",AO24="令和６年度中に満たす"),"入力済","未入力"),"")</f>
        <v/>
      </c>
      <c r="BB24" s="1230" t="str">
        <f>IF(OR(T24="新加算Ⅰ",T24="新加算Ⅱ",T24="新加算Ⅲ",T24="新加算Ⅴ（１）",T24="新加算Ⅴ（３）",T24="新加算Ⅴ（８）"),IF(OR(AP24="○",AP24="令和６年度中に満たす"),"入力済","未入力"),"")</f>
        <v/>
      </c>
      <c r="BC24" s="1481" t="str">
        <f t="shared" ref="BC24" si="11">IF(OR(T24="新加算Ⅰ",T24="新加算Ⅱ",T24="新加算Ⅴ（１）",T24="新加算Ⅴ（２）",T24="新加算Ⅴ（３）",T24="新加算Ⅴ（４）",T24="新加算Ⅴ（５）",T24="新加算Ⅴ（６）",T24="新加算Ⅴ（７）",T24="新加算Ⅴ（９）",T24="新加算Ⅴ（10）",T24="新加算Ⅴ（12）"),IF(AQ24&lt;&gt;"",1,""),"")</f>
        <v/>
      </c>
      <c r="BD24" s="1311" t="str">
        <f>IF(OR(T24="新加算Ⅰ",T24="新加算Ⅴ（１）",T24="新加算Ⅴ（２）",T24="新加算Ⅴ（５）",T24="新加算Ⅴ（７）",T24="新加算Ⅴ（10）"),IF(AR24="","未入力","入力済"),"")</f>
        <v/>
      </c>
      <c r="BE24" s="1311" t="str">
        <f>G22</f>
        <v>東京都</v>
      </c>
      <c r="BF24" s="1311"/>
      <c r="BG24" s="1311"/>
    </row>
    <row r="25" spans="1:59" ht="30" customHeight="1" thickBot="1">
      <c r="A25" s="1276"/>
      <c r="B25" s="1419"/>
      <c r="C25" s="1420"/>
      <c r="D25" s="1420"/>
      <c r="E25" s="1420"/>
      <c r="F25" s="1421"/>
      <c r="G25" s="1261"/>
      <c r="H25" s="1261"/>
      <c r="I25" s="1261"/>
      <c r="J25" s="1424"/>
      <c r="K25" s="1261"/>
      <c r="L25" s="1430"/>
      <c r="M25" s="556" t="str">
        <f>IF('別紙様式2-2（４・５月分）'!P22="","",'別紙様式2-2（４・５月分）'!P22)</f>
        <v>ベア加算</v>
      </c>
      <c r="N25" s="1402"/>
      <c r="O25" s="1382"/>
      <c r="P25" s="1434"/>
      <c r="Q25" s="1386"/>
      <c r="R25" s="1518"/>
      <c r="S25" s="1390"/>
      <c r="T25" s="1520"/>
      <c r="U25" s="1516"/>
      <c r="V25" s="1396"/>
      <c r="W25" s="1514"/>
      <c r="X25" s="1372"/>
      <c r="Y25" s="1514"/>
      <c r="Z25" s="1372"/>
      <c r="AA25" s="1514"/>
      <c r="AB25" s="1372"/>
      <c r="AC25" s="1514"/>
      <c r="AD25" s="1372"/>
      <c r="AE25" s="1372"/>
      <c r="AF25" s="1372"/>
      <c r="AG25" s="1368"/>
      <c r="AH25" s="1374"/>
      <c r="AI25" s="1508"/>
      <c r="AJ25" s="1378"/>
      <c r="AK25" s="1510"/>
      <c r="AL25" s="1512"/>
      <c r="AM25" s="1504"/>
      <c r="AN25" s="1485"/>
      <c r="AO25" s="1506"/>
      <c r="AP25" s="1485"/>
      <c r="AQ25" s="1487"/>
      <c r="AR25" s="1489"/>
      <c r="AS25" s="578" t="str">
        <f t="shared" ref="AS25" si="12">IF(AU24="","",IF(OR(T24="",AND(M25="ベア加算なし",OR(T24="新加算Ⅰ",T24="新加算Ⅱ",T24="新加算Ⅲ",T24="新加算Ⅳ"),AM24=""),AND(OR(T24="新加算Ⅰ",T24="新加算Ⅱ",T24="新加算Ⅲ",T24="新加算Ⅳ"),AN24=""),AND(OR(T24="新加算Ⅰ",T24="新加算Ⅱ",T24="新加算Ⅲ"),AP24=""),AND(OR(T24="新加算Ⅰ",T24="新加算Ⅱ"),AQ24=""),AND(OR(T24="新加算Ⅰ"),AR24="")),"！記入が必要な欄（ピンク色のセル）に空欄があります。空欄を埋めてください。",""))</f>
        <v/>
      </c>
      <c r="AT25" s="452"/>
      <c r="AU25" s="1311"/>
      <c r="AV25" s="558" t="str">
        <f>IF('別紙様式2-2（４・５月分）'!N22="","",'別紙様式2-2（４・５月分）'!N22)</f>
        <v>ベア加算</v>
      </c>
      <c r="AW25" s="1313"/>
      <c r="AX25" s="579"/>
      <c r="AY25" s="1230" t="str">
        <f>IF(OR(T25="新加算Ⅰ",T25="新加算Ⅱ",T25="新加算Ⅲ",T25="新加算Ⅳ",T25="新加算Ⅴ（１）",T25="新加算Ⅴ（２）",T25="新加算Ⅴ（３）",T25="新加算ⅠⅤ（４）",T25="新加算Ⅴ（５）",T25="新加算Ⅴ（６）",T25="新加算Ⅴ（８）",T25="新加算Ⅴ（11）"),IF(AI25="○","","未入力"),"")</f>
        <v/>
      </c>
      <c r="AZ25" s="1230" t="str">
        <f>IF(OR(U25="新加算Ⅰ",U25="新加算Ⅱ",U25="新加算Ⅲ",U25="新加算Ⅳ",U25="新加算Ⅴ（１）",U25="新加算Ⅴ（２）",U25="新加算Ⅴ（３）",U25="新加算ⅠⅤ（４）",U25="新加算Ⅴ（５）",U25="新加算Ⅴ（６）",U25="新加算Ⅴ（８）",U25="新加算Ⅴ（11）"),IF(AJ25="○","","未入力"),"")</f>
        <v/>
      </c>
      <c r="BA25" s="1230" t="str">
        <f>IF(OR(U25="新加算Ⅴ（７）",U25="新加算Ⅴ（９）",U25="新加算Ⅴ（10）",U25="新加算Ⅴ（12）",U25="新加算Ⅴ（13）",U25="新加算Ⅴ（14）"),IF(AK25="○","","未入力"),"")</f>
        <v/>
      </c>
      <c r="BB25" s="1230" t="str">
        <f>IF(OR(U25="新加算Ⅰ",U25="新加算Ⅱ",U25="新加算Ⅲ",U25="新加算Ⅴ（１）",U25="新加算Ⅴ（３）",U25="新加算Ⅴ（８）"),IF(AL25="○","","未入力"),"")</f>
        <v/>
      </c>
      <c r="BC25" s="1481" t="str">
        <f t="shared" ref="BC25" si="13">IF(OR(U25="新加算Ⅰ",U25="新加算Ⅱ",U25="新加算Ⅴ（１）",U25="新加算Ⅴ（２）",U25="新加算Ⅴ（３）",U25="新加算Ⅴ（４）",U25="新加算Ⅴ（５）",U25="新加算Ⅴ（６）",U25="新加算Ⅴ（７）",U25="新加算Ⅴ（９）",U25="新加算Ⅴ（10）",U25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5" s="1311" t="str">
        <f>IF(AND(T25&lt;&gt;"（参考）令和７年度の移行予定",OR(U25="新加算Ⅰ",U25="新加算Ⅴ（１）",U25="新加算Ⅴ（２）",U25="新加算Ⅴ（５）",U25="新加算Ⅴ（７）",U25="新加算Ⅴ（10）")),IF(AN25="","未入力",IF(AN25="いずれも取得していない","要件を満たさない","")),"")</f>
        <v/>
      </c>
      <c r="BE25" s="1311" t="str">
        <f>G22</f>
        <v>東京都</v>
      </c>
      <c r="BF25" s="1311"/>
      <c r="BG25" s="1311"/>
    </row>
    <row r="26" spans="1:59" ht="30" customHeight="1">
      <c r="A26" s="1301">
        <v>4</v>
      </c>
      <c r="B26" s="1243" t="str">
        <f>IF(基本情報入力シート!C57="","",基本情報入力シート!C57)</f>
        <v>1314567894</v>
      </c>
      <c r="C26" s="1244"/>
      <c r="D26" s="1244"/>
      <c r="E26" s="1244"/>
      <c r="F26" s="1245"/>
      <c r="G26" s="1260" t="str">
        <f>IF(基本情報入力シート!M57="","",基本情報入力シート!M57)</f>
        <v>さいたま市</v>
      </c>
      <c r="H26" s="1260" t="str">
        <f>IF(基本情報入力シート!R57="","",基本情報入力シート!R57)</f>
        <v>埼玉県</v>
      </c>
      <c r="I26" s="1260" t="str">
        <f>IF(基本情報入力シート!W57="","",基本情報入力シート!W57)</f>
        <v>さいたま市</v>
      </c>
      <c r="J26" s="1423" t="str">
        <f>IF(基本情報入力シート!X57="","",基本情報入力シート!X57)</f>
        <v>障害福祉事業所名称０４</v>
      </c>
      <c r="K26" s="1260" t="str">
        <f>IF(基本情報入力シート!Y57="","",基本情報入力シート!Y57)</f>
        <v>就労継続支援Ｂ型</v>
      </c>
      <c r="L26" s="1429">
        <f>IF(基本情報入力シート!AB57="","",基本情報入力シート!AB57)</f>
        <v>2370000</v>
      </c>
      <c r="M26" s="553" t="str">
        <f>IF('別紙様式2-2（４・５月分）'!P23="","",'別紙様式2-2（４・５月分）'!P23)</f>
        <v>処遇加算Ⅲ</v>
      </c>
      <c r="N26" s="1399">
        <f>IF(SUM('別紙様式2-2（４・５月分）'!Q23:Q25)=0,"",SUM('別紙様式2-2（４・５月分）'!Q23:Q25))</f>
        <v>2.1999999999999999E-2</v>
      </c>
      <c r="O26" s="1403" t="str">
        <f>IFERROR(VLOOKUP('別紙様式2-2（４・５月分）'!AQ23,【参考】数式用!$AR$5:$AS$22,2,FALSE),"")</f>
        <v>新加算Ⅴ（14）</v>
      </c>
      <c r="P26" s="1404"/>
      <c r="Q26" s="1405"/>
      <c r="R26" s="1540">
        <f>IFERROR(VLOOKUP(K26,【参考】数式用!$A$5:$AB$37,MATCH(O26,【参考】数式用!$B$4:$AB$4,0)+1,0),"")</f>
        <v>3.1E-2</v>
      </c>
      <c r="S26" s="1411" t="s">
        <v>2039</v>
      </c>
      <c r="T26" s="1536" t="str">
        <f>IF('別紙様式2-3（６月以降分）'!T26="","",'別紙様式2-3（６月以降分）'!T26)</f>
        <v>新加算Ⅴ（14）</v>
      </c>
      <c r="U26" s="1538">
        <f>IFERROR(VLOOKUP(K26,【参考】数式用!$A$5:$AB$37,MATCH(T26,【参考】数式用!$B$4:$AB$4,0)+1,0),"")</f>
        <v>3.1E-2</v>
      </c>
      <c r="V26" s="1417" t="s">
        <v>15</v>
      </c>
      <c r="W26" s="1534">
        <f>'別紙様式2-3（６月以降分）'!W26</f>
        <v>6</v>
      </c>
      <c r="X26" s="1357" t="s">
        <v>10</v>
      </c>
      <c r="Y26" s="1534">
        <f>'別紙様式2-3（６月以降分）'!Y26</f>
        <v>6</v>
      </c>
      <c r="Z26" s="1357" t="s">
        <v>38</v>
      </c>
      <c r="AA26" s="1534">
        <f>'別紙様式2-3（６月以降分）'!AA26</f>
        <v>6</v>
      </c>
      <c r="AB26" s="1357" t="s">
        <v>10</v>
      </c>
      <c r="AC26" s="1534">
        <f>'別紙様式2-3（６月以降分）'!AC26</f>
        <v>9</v>
      </c>
      <c r="AD26" s="1357" t="s">
        <v>2020</v>
      </c>
      <c r="AE26" s="1357" t="s">
        <v>20</v>
      </c>
      <c r="AF26" s="1357">
        <f>IF(W26&gt;=1,(AA26*12+AC26)-(W26*12+Y26)+1,"")</f>
        <v>4</v>
      </c>
      <c r="AG26" s="1359" t="s">
        <v>33</v>
      </c>
      <c r="AH26" s="1526">
        <f>'別紙様式2-3（６月以降分）'!AH26</f>
        <v>293880</v>
      </c>
      <c r="AI26" s="1528">
        <f>'別紙様式2-3（６月以降分）'!AI26</f>
        <v>85320</v>
      </c>
      <c r="AJ26" s="1530">
        <f>'別紙様式2-3（６月以降分）'!AJ26</f>
        <v>293880</v>
      </c>
      <c r="AK26" s="1532" t="str">
        <f>IF('別紙様式2-3（６月以降分）'!AK26="","",'別紙様式2-3（６月以降分）'!AK26)</f>
        <v/>
      </c>
      <c r="AL26" s="1521">
        <f>'別紙様式2-3（６月以降分）'!AL26</f>
        <v>0</v>
      </c>
      <c r="AM26" s="1523" t="str">
        <f>IF('別紙様式2-3（６月以降分）'!AM26="","",'別紙様式2-3（６月以降分）'!AM26)</f>
        <v/>
      </c>
      <c r="AN26" s="1341" t="str">
        <f>IF('別紙様式2-3（６月以降分）'!AN26="","",'別紙様式2-3（６月以降分）'!AN26)</f>
        <v/>
      </c>
      <c r="AO26" s="1339" t="str">
        <f>IF('別紙様式2-3（６月以降分）'!AO26="","",'別紙様式2-3（６月以降分）'!AO26)</f>
        <v>○</v>
      </c>
      <c r="AP26" s="1341" t="str">
        <f>IF('別紙様式2-3（６月以降分）'!AP26="","",'別紙様式2-3（６月以降分）'!AP26)</f>
        <v/>
      </c>
      <c r="AQ26" s="1490" t="str">
        <f>IF('別紙様式2-3（６月以降分）'!AQ26="","",'別紙様式2-3（６月以降分）'!AQ26)</f>
        <v/>
      </c>
      <c r="AR26" s="1493" t="str">
        <f>IF('別紙様式2-3（６月以降分）'!AR26="","",'別紙様式2-3（６月以降分）'!AR26)</f>
        <v/>
      </c>
      <c r="AS26" s="573" t="str">
        <f t="shared" ref="AS26" si="14">IF(AU28="","",IF(U28&lt;U26,"！加算の要件上は問題ありませんが、令和６年度当初の新加算の加算率と比較して、移行後の加算率が下がる計画になっています。",""))</f>
        <v/>
      </c>
      <c r="AT26" s="580"/>
      <c r="AU26" s="1309"/>
      <c r="AV26" s="558" t="str">
        <f>IF('別紙様式2-2（４・５月分）'!N23="","",'別紙様式2-2（４・５月分）'!N23)</f>
        <v>処遇加算Ⅲ</v>
      </c>
      <c r="AW26" s="1313">
        <f>IF(SUM('別紙様式2-2（４・５月分）'!O23:O25)=0,"",SUM('別紙様式2-2（４・５月分）'!O23:O25))</f>
        <v>2.1999999999999999E-2</v>
      </c>
      <c r="AX26" s="1482" t="str">
        <f>IFERROR(VLOOKUP(K26,【参考】数式用!$AH$2:$AI$34,2,FALSE),"")</f>
        <v>就労継続支援Ｂ型</v>
      </c>
      <c r="AY26" s="494"/>
      <c r="BD26" s="341"/>
      <c r="BE26" s="1311" t="str">
        <f>G26</f>
        <v>さいたま市</v>
      </c>
      <c r="BF26" s="1311"/>
      <c r="BG26" s="1311"/>
    </row>
    <row r="27" spans="1:59" ht="15" customHeight="1">
      <c r="A27" s="1275"/>
      <c r="B27" s="1243"/>
      <c r="C27" s="1244"/>
      <c r="D27" s="1244"/>
      <c r="E27" s="1244"/>
      <c r="F27" s="1245"/>
      <c r="G27" s="1260"/>
      <c r="H27" s="1260"/>
      <c r="I27" s="1260"/>
      <c r="J27" s="1423"/>
      <c r="K27" s="1260"/>
      <c r="L27" s="1429"/>
      <c r="M27" s="1379" t="str">
        <f>IF('別紙様式2-2（４・５月分）'!P24="","",'別紙様式2-2（４・５月分）'!P24)</f>
        <v>特定加算なし</v>
      </c>
      <c r="N27" s="1400"/>
      <c r="O27" s="1406"/>
      <c r="P27" s="1407"/>
      <c r="Q27" s="1408"/>
      <c r="R27" s="1541"/>
      <c r="S27" s="1412"/>
      <c r="T27" s="1537"/>
      <c r="U27" s="1539"/>
      <c r="V27" s="1418"/>
      <c r="W27" s="1535"/>
      <c r="X27" s="1358"/>
      <c r="Y27" s="1535"/>
      <c r="Z27" s="1358"/>
      <c r="AA27" s="1535"/>
      <c r="AB27" s="1358"/>
      <c r="AC27" s="1535"/>
      <c r="AD27" s="1358"/>
      <c r="AE27" s="1358"/>
      <c r="AF27" s="1358"/>
      <c r="AG27" s="1360"/>
      <c r="AH27" s="1527"/>
      <c r="AI27" s="1529"/>
      <c r="AJ27" s="1531"/>
      <c r="AK27" s="1533"/>
      <c r="AL27" s="1522"/>
      <c r="AM27" s="1524"/>
      <c r="AN27" s="1342"/>
      <c r="AO27" s="1525"/>
      <c r="AP27" s="1342"/>
      <c r="AQ27" s="1491"/>
      <c r="AR27" s="1494"/>
      <c r="AS27" s="1492" t="str">
        <f t="shared" ref="AS27" si="15">IF(AU28="","",IF(OR(AA28="",AA28&lt;&gt;7,AC28="",AC28&lt;&gt;3),"！算定期間の終わりが令和７年３月になっていません。年度内の廃止予定等がなければ、算定対象月を令和７年３月にしてください。",""))</f>
        <v/>
      </c>
      <c r="AT27" s="580"/>
      <c r="AU27" s="1311"/>
      <c r="AV27" s="1312" t="str">
        <f>IF('別紙様式2-2（４・５月分）'!N24="","",'別紙様式2-2（４・５月分）'!N24)</f>
        <v>特定加算なし</v>
      </c>
      <c r="AW27" s="1313"/>
      <c r="AX27" s="1483"/>
      <c r="AY27" s="431"/>
      <c r="BD27" s="341"/>
      <c r="BE27" s="1311" t="str">
        <f>G26</f>
        <v>さいたま市</v>
      </c>
      <c r="BF27" s="1311"/>
      <c r="BG27" s="1311"/>
    </row>
    <row r="28" spans="1:59" ht="15" customHeight="1">
      <c r="A28" s="1303"/>
      <c r="B28" s="1243"/>
      <c r="C28" s="1244"/>
      <c r="D28" s="1244"/>
      <c r="E28" s="1244"/>
      <c r="F28" s="1245"/>
      <c r="G28" s="1260"/>
      <c r="H28" s="1260"/>
      <c r="I28" s="1260"/>
      <c r="J28" s="1423"/>
      <c r="K28" s="1260"/>
      <c r="L28" s="1429"/>
      <c r="M28" s="1380"/>
      <c r="N28" s="1401"/>
      <c r="O28" s="1381" t="s">
        <v>2025</v>
      </c>
      <c r="P28" s="1433" t="str">
        <f>IFERROR(VLOOKUP('別紙様式2-2（４・５月分）'!AQ23,【参考】数式用!$AR$5:$AT$22,3,FALSE),"")</f>
        <v xml:space="preserve"> </v>
      </c>
      <c r="Q28" s="1385" t="s">
        <v>2036</v>
      </c>
      <c r="R28" s="1517" t="str">
        <f>IFERROR(VLOOKUP(K26,【参考】数式用!$A$5:$AB$37,MATCH(P28,【参考】数式用!$B$4:$AB$4,0)+1,0),"")</f>
        <v/>
      </c>
      <c r="S28" s="1389" t="s">
        <v>2109</v>
      </c>
      <c r="T28" s="1519" t="s">
        <v>1962</v>
      </c>
      <c r="U28" s="1515">
        <f>IFERROR(VLOOKUP(K26,【参考】数式用!$A$5:$AB$37,MATCH(T28,【参考】数式用!$B$4:$AB$4,0)+1,0),"")</f>
        <v>6.2E-2</v>
      </c>
      <c r="V28" s="1395" t="s">
        <v>15</v>
      </c>
      <c r="W28" s="1513">
        <v>6</v>
      </c>
      <c r="X28" s="1371" t="s">
        <v>10</v>
      </c>
      <c r="Y28" s="1513">
        <v>10</v>
      </c>
      <c r="Z28" s="1371" t="s">
        <v>38</v>
      </c>
      <c r="AA28" s="1513">
        <v>7</v>
      </c>
      <c r="AB28" s="1371" t="s">
        <v>10</v>
      </c>
      <c r="AC28" s="1513">
        <v>3</v>
      </c>
      <c r="AD28" s="1371" t="s">
        <v>2020</v>
      </c>
      <c r="AE28" s="1371" t="s">
        <v>20</v>
      </c>
      <c r="AF28" s="1371">
        <f>IF(W28&gt;=1,(AA28*12+AC28)-(W28*12+Y28)+1,"")</f>
        <v>6</v>
      </c>
      <c r="AG28" s="1367" t="s">
        <v>33</v>
      </c>
      <c r="AH28" s="1373">
        <f t="shared" ref="AH28" si="16">IFERROR(ROUNDDOWN(ROUND(L26*U28,0),0)*AF28,"")</f>
        <v>881640</v>
      </c>
      <c r="AI28" s="1507">
        <f t="shared" ref="AI28" si="17">IFERROR(ROUNDDOWN(ROUND((L26*(U28-AW26)),0),0)*AF28,"")</f>
        <v>568800</v>
      </c>
      <c r="AJ28" s="1377">
        <f>IFERROR(ROUNDDOWN(ROUNDDOWN(ROUND(L26*VLOOKUP(K26,【参考】数式用!$A$5:$AB$27,MATCH("新加算Ⅳ",【参考】数式用!$B$4:$AB$4,0)+1,0),0),0)*AF28*0.5,0),"")</f>
        <v>440820</v>
      </c>
      <c r="AK28" s="1509"/>
      <c r="AL28" s="1511">
        <f>IFERROR(IF('別紙様式2-2（４・５月分）'!P28="ベア加算","", IF(OR(T28="新加算Ⅰ",T28="新加算Ⅱ",T28="新加算Ⅲ",T28="新加算Ⅳ"),ROUNDDOWN(ROUND(L26*VLOOKUP(K26,【参考】数式用!$A$5:$I$27,MATCH("ベア加算",【参考】数式用!$B$4:$I$4,0)+1,0),0),0)*AF28,"")),"")</f>
        <v>184860</v>
      </c>
      <c r="AM28" s="1503" t="s">
        <v>2379</v>
      </c>
      <c r="AN28" s="1484" t="s">
        <v>2026</v>
      </c>
      <c r="AO28" s="1505"/>
      <c r="AP28" s="1484"/>
      <c r="AQ28" s="1486"/>
      <c r="AR28" s="1488"/>
      <c r="AS28" s="1492"/>
      <c r="AT28" s="452"/>
      <c r="AU28" s="1311" t="str">
        <f>IF(AND(AA26&lt;&gt;7,AC26&lt;&gt;3),"V列に色付け","")</f>
        <v>V列に色付け</v>
      </c>
      <c r="AV28" s="1312"/>
      <c r="AW28" s="1313"/>
      <c r="AX28" s="577"/>
      <c r="AY28" s="1230" t="str">
        <f>IF(AL28&lt;&gt;"",IF(AM28="○","入力済","未入力"),"")</f>
        <v>入力済</v>
      </c>
      <c r="AZ28" s="1230" t="str">
        <f>IF(OR(T28="新加算Ⅰ",T28="新加算Ⅱ",T28="新加算Ⅲ",T28="新加算Ⅳ",T28="新加算Ⅴ（１）",T28="新加算Ⅴ（２）",T28="新加算Ⅴ（３）",T28="新加算ⅠⅤ（４）",T28="新加算Ⅴ（５）",T28="新加算Ⅴ（６）",T28="新加算Ⅴ（８）",T28="新加算Ⅴ（11）"),IF(OR(AN28="○",AN28="令和６年度中に満たす"),"入力済","未入力"),"")</f>
        <v>入力済</v>
      </c>
      <c r="BA28" s="1230" t="str">
        <f>IF(OR(T28="新加算Ⅴ（７）",T28="新加算Ⅴ（９）",T28="新加算Ⅴ（10）",T28="新加算Ⅴ（12）",T28="新加算Ⅴ（13）",T28="新加算Ⅴ（14）"),IF(OR(AO28="○",AO28="令和６年度中に満たす"),"入力済","未入力"),"")</f>
        <v/>
      </c>
      <c r="BB28" s="1230" t="str">
        <f>IF(OR(T28="新加算Ⅰ",T28="新加算Ⅱ",T28="新加算Ⅲ",T28="新加算Ⅴ（１）",T28="新加算Ⅴ（３）",T28="新加算Ⅴ（８）"),IF(OR(AP28="○",AP28="令和６年度中に満たす"),"入力済","未入力"),"")</f>
        <v/>
      </c>
      <c r="BC28" s="1481" t="str">
        <f t="shared" ref="BC28" si="18">IF(OR(T28="新加算Ⅰ",T28="新加算Ⅱ",T28="新加算Ⅴ（１）",T28="新加算Ⅴ（２）",T28="新加算Ⅴ（３）",T28="新加算Ⅴ（４）",T28="新加算Ⅴ（５）",T28="新加算Ⅴ（６）",T28="新加算Ⅴ（７）",T28="新加算Ⅴ（９）",T28="新加算Ⅴ（10）",T28="新加算Ⅴ（12）"),IF(AQ28&lt;&gt;"",1,""),"")</f>
        <v/>
      </c>
      <c r="BD28" s="1311" t="str">
        <f>IF(OR(T28="新加算Ⅰ",T28="新加算Ⅴ（１）",T28="新加算Ⅴ（２）",T28="新加算Ⅴ（５）",T28="新加算Ⅴ（７）",T28="新加算Ⅴ（10）"),IF(AR28="","未入力","入力済"),"")</f>
        <v/>
      </c>
      <c r="BE28" s="1311" t="str">
        <f>G26</f>
        <v>さいたま市</v>
      </c>
      <c r="BF28" s="1311"/>
      <c r="BG28" s="1311"/>
    </row>
    <row r="29" spans="1:59" ht="30" customHeight="1" thickBot="1">
      <c r="A29" s="1276"/>
      <c r="B29" s="1419"/>
      <c r="C29" s="1420"/>
      <c r="D29" s="1420"/>
      <c r="E29" s="1420"/>
      <c r="F29" s="1421"/>
      <c r="G29" s="1261"/>
      <c r="H29" s="1261"/>
      <c r="I29" s="1261"/>
      <c r="J29" s="1424"/>
      <c r="K29" s="1261"/>
      <c r="L29" s="1430"/>
      <c r="M29" s="556" t="str">
        <f>IF('別紙様式2-2（４・５月分）'!P25="","",'別紙様式2-2（４・５月分）'!P25)</f>
        <v>ベア加算なし</v>
      </c>
      <c r="N29" s="1402"/>
      <c r="O29" s="1382"/>
      <c r="P29" s="1434"/>
      <c r="Q29" s="1386"/>
      <c r="R29" s="1518"/>
      <c r="S29" s="1390"/>
      <c r="T29" s="1520"/>
      <c r="U29" s="1516"/>
      <c r="V29" s="1396"/>
      <c r="W29" s="1514"/>
      <c r="X29" s="1372"/>
      <c r="Y29" s="1514"/>
      <c r="Z29" s="1372"/>
      <c r="AA29" s="1514"/>
      <c r="AB29" s="1372"/>
      <c r="AC29" s="1514"/>
      <c r="AD29" s="1372"/>
      <c r="AE29" s="1372"/>
      <c r="AF29" s="1372"/>
      <c r="AG29" s="1368"/>
      <c r="AH29" s="1374"/>
      <c r="AI29" s="1508"/>
      <c r="AJ29" s="1378"/>
      <c r="AK29" s="1510"/>
      <c r="AL29" s="1512"/>
      <c r="AM29" s="1504"/>
      <c r="AN29" s="1485"/>
      <c r="AO29" s="1506"/>
      <c r="AP29" s="1485"/>
      <c r="AQ29" s="1487"/>
      <c r="AR29" s="1489"/>
      <c r="AS29" s="578" t="str">
        <f t="shared" ref="AS29" si="19">IF(AU28="","",IF(OR(T28="",AND(M29="ベア加算なし",OR(T28="新加算Ⅰ",T28="新加算Ⅱ",T28="新加算Ⅲ",T28="新加算Ⅳ"),AM28=""),AND(OR(T28="新加算Ⅰ",T28="新加算Ⅱ",T28="新加算Ⅲ",T28="新加算Ⅳ"),AN28=""),AND(OR(T28="新加算Ⅰ",T28="新加算Ⅱ",T28="新加算Ⅲ"),AP28=""),AND(OR(T28="新加算Ⅰ",T28="新加算Ⅱ"),AQ28=""),AND(OR(T28="新加算Ⅰ"),AR28="")),"！記入が必要な欄（ピンク色のセル）に空欄があります。空欄を埋めてください。",""))</f>
        <v/>
      </c>
      <c r="AT29" s="452"/>
      <c r="AU29" s="1311"/>
      <c r="AV29" s="558" t="str">
        <f>IF('別紙様式2-2（４・５月分）'!N25="","",'別紙様式2-2（４・５月分）'!N25)</f>
        <v>ベア加算なし</v>
      </c>
      <c r="AW29" s="1313"/>
      <c r="AX29" s="579"/>
      <c r="AY29" s="1230" t="str">
        <f>IF(OR(T29="新加算Ⅰ",T29="新加算Ⅱ",T29="新加算Ⅲ",T29="新加算Ⅳ",T29="新加算Ⅴ（１）",T29="新加算Ⅴ（２）",T29="新加算Ⅴ（３）",T29="新加算ⅠⅤ（４）",T29="新加算Ⅴ（５）",T29="新加算Ⅴ（６）",T29="新加算Ⅴ（８）",T29="新加算Ⅴ（11）"),IF(AI29="○","","未入力"),"")</f>
        <v/>
      </c>
      <c r="AZ29" s="1230" t="str">
        <f>IF(OR(U29="新加算Ⅰ",U29="新加算Ⅱ",U29="新加算Ⅲ",U29="新加算Ⅳ",U29="新加算Ⅴ（１）",U29="新加算Ⅴ（２）",U29="新加算Ⅴ（３）",U29="新加算ⅠⅤ（４）",U29="新加算Ⅴ（５）",U29="新加算Ⅴ（６）",U29="新加算Ⅴ（８）",U29="新加算Ⅴ（11）"),IF(AJ29="○","","未入力"),"")</f>
        <v/>
      </c>
      <c r="BA29" s="1230" t="str">
        <f>IF(OR(U29="新加算Ⅴ（７）",U29="新加算Ⅴ（９）",U29="新加算Ⅴ（10）",U29="新加算Ⅴ（12）",U29="新加算Ⅴ（13）",U29="新加算Ⅴ（14）"),IF(AK29="○","","未入力"),"")</f>
        <v/>
      </c>
      <c r="BB29" s="1230" t="str">
        <f>IF(OR(U29="新加算Ⅰ",U29="新加算Ⅱ",U29="新加算Ⅲ",U29="新加算Ⅴ（１）",U29="新加算Ⅴ（３）",U29="新加算Ⅴ（８）"),IF(AL29="○","","未入力"),"")</f>
        <v/>
      </c>
      <c r="BC29" s="1481" t="str">
        <f t="shared" ref="BC29" si="20">IF(OR(U29="新加算Ⅰ",U29="新加算Ⅱ",U29="新加算Ⅴ（１）",U29="新加算Ⅴ（２）",U29="新加算Ⅴ（３）",U29="新加算Ⅴ（４）",U29="新加算Ⅴ（５）",U29="新加算Ⅴ（６）",U29="新加算Ⅴ（７）",U29="新加算Ⅴ（９）",U29="新加算Ⅴ（10）",U29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9" s="1311" t="str">
        <f>IF(AND(T29&lt;&gt;"（参考）令和７年度の移行予定",OR(U29="新加算Ⅰ",U29="新加算Ⅴ（１）",U29="新加算Ⅴ（２）",U29="新加算Ⅴ（５）",U29="新加算Ⅴ（７）",U29="新加算Ⅴ（10）")),IF(AN29="","未入力",IF(AN29="いずれも取得していない","要件を満たさない","")),"")</f>
        <v/>
      </c>
      <c r="BE29" s="1311" t="str">
        <f>G26</f>
        <v>さいたま市</v>
      </c>
      <c r="BF29" s="1311"/>
      <c r="BG29" s="1311"/>
    </row>
    <row r="30" spans="1:59" ht="30" customHeight="1">
      <c r="A30" s="1274">
        <v>5</v>
      </c>
      <c r="B30" s="1240" t="str">
        <f>IF(基本情報入力シート!C58="","",基本情報入力シート!C58)</f>
        <v>1314567895</v>
      </c>
      <c r="C30" s="1241"/>
      <c r="D30" s="1241"/>
      <c r="E30" s="1241"/>
      <c r="F30" s="1242"/>
      <c r="G30" s="1259" t="str">
        <f>IF(基本情報入力シート!M58="","",基本情報入力シート!M58)</f>
        <v>千葉市</v>
      </c>
      <c r="H30" s="1259" t="str">
        <f>IF(基本情報入力シート!R58="","",基本情報入力シート!R58)</f>
        <v>千葉県</v>
      </c>
      <c r="I30" s="1259" t="str">
        <f>IF(基本情報入力シート!W58="","",基本情報入力シート!W58)</f>
        <v>千葉市</v>
      </c>
      <c r="J30" s="1422" t="str">
        <f>IF(基本情報入力シート!X58="","",基本情報入力シート!X58)</f>
        <v>障害福祉事業所名称０５</v>
      </c>
      <c r="K30" s="1259" t="str">
        <f>IF(基本情報入力シート!Y58="","",基本情報入力シート!Y58)</f>
        <v>施設入所支援</v>
      </c>
      <c r="L30" s="1435">
        <f>IF(基本情報入力シート!AB58="","",基本情報入力シート!AB58)</f>
        <v>7100000</v>
      </c>
      <c r="M30" s="553" t="str">
        <f>IF('別紙様式2-2（４・５月分）'!P26="","",'別紙様式2-2（４・５月分）'!P26)</f>
        <v>処遇加算Ⅱ</v>
      </c>
      <c r="N30" s="1399">
        <f>IF(SUM('別紙様式2-2（４・５月分）'!Q26:Q28)=0,"",SUM('別紙様式2-2（４・５月分）'!Q26:Q28))</f>
        <v>6.3E-2</v>
      </c>
      <c r="O30" s="1403" t="str">
        <f>IFERROR(VLOOKUP('別紙様式2-2（４・５月分）'!AQ26,【参考】数式用!$AR$5:$AS$22,2,FALSE),"")</f>
        <v/>
      </c>
      <c r="P30" s="1404"/>
      <c r="Q30" s="1405"/>
      <c r="R30" s="1540" t="str">
        <f>IFERROR(VLOOKUP(K30,【参考】数式用!$A$5:$AB$37,MATCH(O30,【参考】数式用!$B$4:$AB$4,0)+1,0),"")</f>
        <v/>
      </c>
      <c r="S30" s="1411" t="s">
        <v>2039</v>
      </c>
      <c r="T30" s="1536" t="str">
        <f>IF('別紙様式2-3（６月以降分）'!T30="","",'別紙様式2-3（６月以降分）'!T30)</f>
        <v/>
      </c>
      <c r="U30" s="1538" t="str">
        <f>IFERROR(VLOOKUP(K30,【参考】数式用!$A$5:$AB$37,MATCH(T30,【参考】数式用!$B$4:$AB$4,0)+1,0),"")</f>
        <v/>
      </c>
      <c r="V30" s="1417" t="s">
        <v>15</v>
      </c>
      <c r="W30" s="1534">
        <f>'別紙様式2-3（６月以降分）'!W30</f>
        <v>6</v>
      </c>
      <c r="X30" s="1357" t="s">
        <v>10</v>
      </c>
      <c r="Y30" s="1534">
        <f>'別紙様式2-3（６月以降分）'!Y30</f>
        <v>6</v>
      </c>
      <c r="Z30" s="1357" t="s">
        <v>38</v>
      </c>
      <c r="AA30" s="1534">
        <f>'別紙様式2-3（６月以降分）'!AA30</f>
        <v>7</v>
      </c>
      <c r="AB30" s="1357" t="s">
        <v>10</v>
      </c>
      <c r="AC30" s="1534">
        <f>'別紙様式2-3（６月以降分）'!AC30</f>
        <v>3</v>
      </c>
      <c r="AD30" s="1357" t="s">
        <v>2020</v>
      </c>
      <c r="AE30" s="1357" t="s">
        <v>20</v>
      </c>
      <c r="AF30" s="1357">
        <f>IF(W30&gt;=1,(AA30*12+AC30)-(W30*12+Y30)+1,"")</f>
        <v>10</v>
      </c>
      <c r="AG30" s="1359" t="s">
        <v>33</v>
      </c>
      <c r="AH30" s="1526" t="str">
        <f>'別紙様式2-3（６月以降分）'!AH30</f>
        <v/>
      </c>
      <c r="AI30" s="1528" t="str">
        <f>'別紙様式2-3（６月以降分）'!AI30</f>
        <v/>
      </c>
      <c r="AJ30" s="1530">
        <f>'別紙様式2-3（６月以降分）'!AJ30</f>
        <v>0</v>
      </c>
      <c r="AK30" s="1532" t="str">
        <f>IF('別紙様式2-3（６月以降分）'!AK30="","",'別紙様式2-3（６月以降分）'!AK30)</f>
        <v/>
      </c>
      <c r="AL30" s="1521">
        <f>'別紙様式2-3（６月以降分）'!AL30</f>
        <v>0</v>
      </c>
      <c r="AM30" s="1523" t="str">
        <f>IF('別紙様式2-3（６月以降分）'!AM30="","",'別紙様式2-3（６月以降分）'!AM30)</f>
        <v/>
      </c>
      <c r="AN30" s="1341" t="str">
        <f>IF('別紙様式2-3（６月以降分）'!AN30="","",'別紙様式2-3（６月以降分）'!AN30)</f>
        <v/>
      </c>
      <c r="AO30" s="1339" t="str">
        <f>IF('別紙様式2-3（６月以降分）'!AO30="","",'別紙様式2-3（６月以降分）'!AO30)</f>
        <v/>
      </c>
      <c r="AP30" s="1341" t="str">
        <f>IF('別紙様式2-3（６月以降分）'!AP30="","",'別紙様式2-3（６月以降分）'!AP30)</f>
        <v/>
      </c>
      <c r="AQ30" s="1490" t="str">
        <f>IF('別紙様式2-3（６月以降分）'!AQ30="","",'別紙様式2-3（６月以降分）'!AQ30)</f>
        <v/>
      </c>
      <c r="AR30" s="1493" t="str">
        <f>IF('別紙様式2-3（６月以降分）'!AR30="","",'別紙様式2-3（６月以降分）'!AR30)</f>
        <v/>
      </c>
      <c r="AS30" s="573" t="str">
        <f t="shared" ref="AS30" si="21">IF(AU32="","",IF(U32&lt;U30,"！加算の要件上は問題ありませんが、令和６年度当初の新加算の加算率と比較して、移行後の加算率が下がる計画になっています。",""))</f>
        <v/>
      </c>
      <c r="AT30" s="580"/>
      <c r="AU30" s="1309"/>
      <c r="AV30" s="558" t="str">
        <f>IF('別紙様式2-2（４・５月分）'!N26="","",'別紙様式2-2（４・５月分）'!N26)</f>
        <v>処遇加算Ⅱ</v>
      </c>
      <c r="AW30" s="1313">
        <f>IF(SUM('別紙様式2-2（４・５月分）'!O26:O28)=0,"",SUM('別紙様式2-2（４・５月分）'!O26:O28))</f>
        <v>6.3E-2</v>
      </c>
      <c r="AX30" s="1482" t="str">
        <f>IFERROR(VLOOKUP(K30,【参考】数式用!$AH$2:$AI$34,2,FALSE),"")</f>
        <v>施設入所支援</v>
      </c>
      <c r="AY30" s="494"/>
      <c r="BD30" s="341"/>
      <c r="BE30" s="1311" t="str">
        <f>G30</f>
        <v>千葉市</v>
      </c>
      <c r="BF30" s="1311"/>
      <c r="BG30" s="1311"/>
    </row>
    <row r="31" spans="1:59" ht="15" customHeight="1">
      <c r="A31" s="1275"/>
      <c r="B31" s="1243"/>
      <c r="C31" s="1244"/>
      <c r="D31" s="1244"/>
      <c r="E31" s="1244"/>
      <c r="F31" s="1245"/>
      <c r="G31" s="1260"/>
      <c r="H31" s="1260"/>
      <c r="I31" s="1260"/>
      <c r="J31" s="1423"/>
      <c r="K31" s="1260"/>
      <c r="L31" s="1429"/>
      <c r="M31" s="1379" t="str">
        <f>IF('別紙様式2-2（４・５月分）'!P27="","",'別紙様式2-2（４・５月分）'!P27)</f>
        <v/>
      </c>
      <c r="N31" s="1400"/>
      <c r="O31" s="1406"/>
      <c r="P31" s="1407"/>
      <c r="Q31" s="1408"/>
      <c r="R31" s="1541"/>
      <c r="S31" s="1412"/>
      <c r="T31" s="1537"/>
      <c r="U31" s="1539"/>
      <c r="V31" s="1418"/>
      <c r="W31" s="1535"/>
      <c r="X31" s="1358"/>
      <c r="Y31" s="1535"/>
      <c r="Z31" s="1358"/>
      <c r="AA31" s="1535"/>
      <c r="AB31" s="1358"/>
      <c r="AC31" s="1535"/>
      <c r="AD31" s="1358"/>
      <c r="AE31" s="1358"/>
      <c r="AF31" s="1358"/>
      <c r="AG31" s="1360"/>
      <c r="AH31" s="1527"/>
      <c r="AI31" s="1529"/>
      <c r="AJ31" s="1531"/>
      <c r="AK31" s="1533"/>
      <c r="AL31" s="1522"/>
      <c r="AM31" s="1524"/>
      <c r="AN31" s="1342"/>
      <c r="AO31" s="1525"/>
      <c r="AP31" s="1342"/>
      <c r="AQ31" s="1491"/>
      <c r="AR31" s="1494"/>
      <c r="AS31" s="1492" t="str">
        <f t="shared" ref="AS31" si="22">IF(AU32="","",IF(OR(AA32="",AA32&lt;&gt;7,AC32="",AC32&lt;&gt;3),"！算定期間の終わりが令和７年３月になっていません。年度内の廃止予定等がなければ、算定対象月を令和７年３月にしてください。",""))</f>
        <v/>
      </c>
      <c r="AT31" s="580"/>
      <c r="AU31" s="1311"/>
      <c r="AV31" s="1312" t="str">
        <f>IF('別紙様式2-2（４・５月分）'!N27="","",'別紙様式2-2（４・５月分）'!N27)</f>
        <v/>
      </c>
      <c r="AW31" s="1313"/>
      <c r="AX31" s="1483"/>
      <c r="AY31" s="431"/>
      <c r="BD31" s="341"/>
      <c r="BE31" s="1311" t="str">
        <f>G30</f>
        <v>千葉市</v>
      </c>
      <c r="BF31" s="1311"/>
      <c r="BG31" s="1311"/>
    </row>
    <row r="32" spans="1:59" ht="15" customHeight="1">
      <c r="A32" s="1303"/>
      <c r="B32" s="1243"/>
      <c r="C32" s="1244"/>
      <c r="D32" s="1244"/>
      <c r="E32" s="1244"/>
      <c r="F32" s="1245"/>
      <c r="G32" s="1260"/>
      <c r="H32" s="1260"/>
      <c r="I32" s="1260"/>
      <c r="J32" s="1423"/>
      <c r="K32" s="1260"/>
      <c r="L32" s="1429"/>
      <c r="M32" s="1380"/>
      <c r="N32" s="1401"/>
      <c r="O32" s="1381" t="s">
        <v>2111</v>
      </c>
      <c r="P32" s="1433" t="str">
        <f>IFERROR(VLOOKUP('別紙様式2-2（４・５月分）'!AQ26,【参考】数式用!$AR$5:$AT$22,3,FALSE),"")</f>
        <v/>
      </c>
      <c r="Q32" s="1385" t="s">
        <v>2036</v>
      </c>
      <c r="R32" s="1517" t="str">
        <f>IFERROR(VLOOKUP(K30,【参考】数式用!$A$5:$AB$37,MATCH(P32,【参考】数式用!$B$4:$AB$4,0)+1,0),"")</f>
        <v/>
      </c>
      <c r="S32" s="1389" t="s">
        <v>2109</v>
      </c>
      <c r="T32" s="1519"/>
      <c r="U32" s="1515" t="str">
        <f>IFERROR(VLOOKUP(K30,【参考】数式用!$A$5:$AB$37,MATCH(T32,【参考】数式用!$B$4:$AB$4,0)+1,0),"")</f>
        <v/>
      </c>
      <c r="V32" s="1395" t="s">
        <v>15</v>
      </c>
      <c r="W32" s="1513"/>
      <c r="X32" s="1371" t="s">
        <v>10</v>
      </c>
      <c r="Y32" s="1513"/>
      <c r="Z32" s="1371" t="s">
        <v>38</v>
      </c>
      <c r="AA32" s="1513"/>
      <c r="AB32" s="1371" t="s">
        <v>10</v>
      </c>
      <c r="AC32" s="1513"/>
      <c r="AD32" s="1371" t="s">
        <v>2020</v>
      </c>
      <c r="AE32" s="1371" t="s">
        <v>20</v>
      </c>
      <c r="AF32" s="1371" t="str">
        <f>IF(W32&gt;=1,(AA32*12+AC32)-(W32*12+Y32)+1,"")</f>
        <v/>
      </c>
      <c r="AG32" s="1367" t="s">
        <v>33</v>
      </c>
      <c r="AH32" s="1373" t="str">
        <f t="shared" ref="AH32" si="23">IFERROR(ROUNDDOWN(ROUND(L30*U32,0),0)*AF32,"")</f>
        <v/>
      </c>
      <c r="AI32" s="1507" t="str">
        <f t="shared" ref="AI32" si="24">IFERROR(ROUNDDOWN(ROUND((L30*(U32-AW30)),0),0)*AF32,"")</f>
        <v/>
      </c>
      <c r="AJ32" s="1377" t="str">
        <f>IFERROR(ROUNDDOWN(ROUNDDOWN(ROUND(L30*VLOOKUP(K30,【参考】数式用!$A$5:$AB$27,MATCH("新加算Ⅳ",【参考】数式用!$B$4:$AB$4,0)+1,0),0),0)*AF32*0.5,0),"")</f>
        <v/>
      </c>
      <c r="AK32" s="1509"/>
      <c r="AL32" s="1511" t="str">
        <f>IFERROR(IF('別紙様式2-2（４・５月分）'!P32="ベア加算","", IF(OR(T32="新加算Ⅰ",T32="新加算Ⅱ",T32="新加算Ⅲ",T32="新加算Ⅳ"),ROUNDDOWN(ROUND(L30*VLOOKUP(K30,【参考】数式用!$A$5:$I$27,MATCH("ベア加算",【参考】数式用!$B$4:$I$4,0)+1,0),0),0)*AF32,"")),"")</f>
        <v/>
      </c>
      <c r="AM32" s="1503"/>
      <c r="AN32" s="1484"/>
      <c r="AO32" s="1505"/>
      <c r="AP32" s="1484"/>
      <c r="AQ32" s="1486"/>
      <c r="AR32" s="1488"/>
      <c r="AS32" s="1492"/>
      <c r="AT32" s="452"/>
      <c r="AU32" s="1311" t="str">
        <f>IF(AND(AA30&lt;&gt;7,AC30&lt;&gt;3),"V列に色付け","")</f>
        <v/>
      </c>
      <c r="AV32" s="1312"/>
      <c r="AW32" s="1313"/>
      <c r="AX32" s="577"/>
      <c r="AY32" s="1230" t="str">
        <f>IF(AL32&lt;&gt;"",IF(AM32="○","入力済","未入力"),"")</f>
        <v/>
      </c>
      <c r="AZ32" s="1230" t="str">
        <f>IF(OR(T32="新加算Ⅰ",T32="新加算Ⅱ",T32="新加算Ⅲ",T32="新加算Ⅳ",T32="新加算Ⅴ（１）",T32="新加算Ⅴ（２）",T32="新加算Ⅴ（３）",T32="新加算ⅠⅤ（４）",T32="新加算Ⅴ（５）",T32="新加算Ⅴ（６）",T32="新加算Ⅴ（８）",T32="新加算Ⅴ（11）"),IF(OR(AN32="○",AN32="令和６年度中に満たす"),"入力済","未入力"),"")</f>
        <v/>
      </c>
      <c r="BA32" s="1230" t="str">
        <f>IF(OR(T32="新加算Ⅴ（７）",T32="新加算Ⅴ（９）",T32="新加算Ⅴ（10）",T32="新加算Ⅴ（12）",T32="新加算Ⅴ（13）",T32="新加算Ⅴ（14）"),IF(OR(AO32="○",AO32="令和６年度中に満たす"),"入力済","未入力"),"")</f>
        <v/>
      </c>
      <c r="BB32" s="1230" t="str">
        <f>IF(OR(T32="新加算Ⅰ",T32="新加算Ⅱ",T32="新加算Ⅲ",T32="新加算Ⅴ（１）",T32="新加算Ⅴ（３）",T32="新加算Ⅴ（８）"),IF(OR(AP32="○",AP32="令和６年度中に満たす"),"入力済","未入力"),"")</f>
        <v/>
      </c>
      <c r="BC32" s="1481" t="str">
        <f t="shared" ref="BC32" si="25">IF(OR(T32="新加算Ⅰ",T32="新加算Ⅱ",T32="新加算Ⅴ（１）",T32="新加算Ⅴ（２）",T32="新加算Ⅴ（３）",T32="新加算Ⅴ（４）",T32="新加算Ⅴ（５）",T32="新加算Ⅴ（６）",T32="新加算Ⅴ（７）",T32="新加算Ⅴ（９）",T32="新加算Ⅴ（10）",T32="新加算Ⅴ（12）"),IF(AQ32&lt;&gt;"",1,""),"")</f>
        <v/>
      </c>
      <c r="BD32" s="1311" t="str">
        <f>IF(OR(T32="新加算Ⅰ",T32="新加算Ⅴ（１）",T32="新加算Ⅴ（２）",T32="新加算Ⅴ（５）",T32="新加算Ⅴ（７）",T32="新加算Ⅴ（10）"),IF(AR32="","未入力","入力済"),"")</f>
        <v/>
      </c>
      <c r="BE32" s="1311" t="str">
        <f>G30</f>
        <v>千葉市</v>
      </c>
      <c r="BF32" s="1311"/>
      <c r="BG32" s="1311"/>
    </row>
    <row r="33" spans="1:59" ht="30" customHeight="1" thickBot="1">
      <c r="A33" s="1276"/>
      <c r="B33" s="1419"/>
      <c r="C33" s="1420"/>
      <c r="D33" s="1420"/>
      <c r="E33" s="1420"/>
      <c r="F33" s="1421"/>
      <c r="G33" s="1261"/>
      <c r="H33" s="1261"/>
      <c r="I33" s="1261"/>
      <c r="J33" s="1424"/>
      <c r="K33" s="1261"/>
      <c r="L33" s="1430"/>
      <c r="M33" s="556" t="str">
        <f>IF('別紙様式2-2（４・５月分）'!P28="","",'別紙様式2-2（４・５月分）'!P28)</f>
        <v/>
      </c>
      <c r="N33" s="1402"/>
      <c r="O33" s="1382"/>
      <c r="P33" s="1434"/>
      <c r="Q33" s="1386"/>
      <c r="R33" s="1518"/>
      <c r="S33" s="1390"/>
      <c r="T33" s="1520"/>
      <c r="U33" s="1516"/>
      <c r="V33" s="1396"/>
      <c r="W33" s="1514"/>
      <c r="X33" s="1372"/>
      <c r="Y33" s="1514"/>
      <c r="Z33" s="1372"/>
      <c r="AA33" s="1514"/>
      <c r="AB33" s="1372"/>
      <c r="AC33" s="1514"/>
      <c r="AD33" s="1372"/>
      <c r="AE33" s="1372"/>
      <c r="AF33" s="1372"/>
      <c r="AG33" s="1368"/>
      <c r="AH33" s="1374"/>
      <c r="AI33" s="1508"/>
      <c r="AJ33" s="1378"/>
      <c r="AK33" s="1510"/>
      <c r="AL33" s="1512"/>
      <c r="AM33" s="1504"/>
      <c r="AN33" s="1485"/>
      <c r="AO33" s="1506"/>
      <c r="AP33" s="1485"/>
      <c r="AQ33" s="1487"/>
      <c r="AR33" s="1489"/>
      <c r="AS33" s="578" t="str">
        <f t="shared" ref="AS33" si="26">IF(AU32="","",IF(OR(T32="",AND(M33="ベア加算なし",OR(T32="新加算Ⅰ",T32="新加算Ⅱ",T32="新加算Ⅲ",T32="新加算Ⅳ"),AM32=""),AND(OR(T32="新加算Ⅰ",T32="新加算Ⅱ",T32="新加算Ⅲ",T32="新加算Ⅳ"),AN32=""),AND(OR(T32="新加算Ⅰ",T32="新加算Ⅱ",T32="新加算Ⅲ"),AP32=""),AND(OR(T32="新加算Ⅰ",T32="新加算Ⅱ"),AQ32=""),AND(OR(T32="新加算Ⅰ"),AR32="")),"！記入が必要な欄（ピンク色のセル）に空欄があります。空欄を埋めてください。",""))</f>
        <v/>
      </c>
      <c r="AT33" s="452"/>
      <c r="AU33" s="1311"/>
      <c r="AV33" s="558" t="str">
        <f>IF('別紙様式2-2（４・５月分）'!N28="","",'別紙様式2-2（４・５月分）'!N28)</f>
        <v/>
      </c>
      <c r="AW33" s="1313"/>
      <c r="AX33" s="579"/>
      <c r="AY33" s="1230" t="str">
        <f>IF(OR(T33="新加算Ⅰ",T33="新加算Ⅱ",T33="新加算Ⅲ",T33="新加算Ⅳ",T33="新加算Ⅴ（１）",T33="新加算Ⅴ（２）",T33="新加算Ⅴ（３）",T33="新加算ⅠⅤ（４）",T33="新加算Ⅴ（５）",T33="新加算Ⅴ（６）",T33="新加算Ⅴ（８）",T33="新加算Ⅴ（11）"),IF(AI33="○","","未入力"),"")</f>
        <v/>
      </c>
      <c r="AZ33" s="1230" t="str">
        <f>IF(OR(U33="新加算Ⅰ",U33="新加算Ⅱ",U33="新加算Ⅲ",U33="新加算Ⅳ",U33="新加算Ⅴ（１）",U33="新加算Ⅴ（２）",U33="新加算Ⅴ（３）",U33="新加算ⅠⅤ（４）",U33="新加算Ⅴ（５）",U33="新加算Ⅴ（６）",U33="新加算Ⅴ（８）",U33="新加算Ⅴ（11）"),IF(AJ33="○","","未入力"),"")</f>
        <v/>
      </c>
      <c r="BA33" s="1230" t="str">
        <f>IF(OR(U33="新加算Ⅴ（７）",U33="新加算Ⅴ（９）",U33="新加算Ⅴ（10）",U33="新加算Ⅴ（12）",U33="新加算Ⅴ（13）",U33="新加算Ⅴ（14）"),IF(AK33="○","","未入力"),"")</f>
        <v/>
      </c>
      <c r="BB33" s="1230" t="str">
        <f>IF(OR(U33="新加算Ⅰ",U33="新加算Ⅱ",U33="新加算Ⅲ",U33="新加算Ⅴ（１）",U33="新加算Ⅴ（３）",U33="新加算Ⅴ（８）"),IF(AL33="○","","未入力"),"")</f>
        <v/>
      </c>
      <c r="BC33" s="1481" t="str">
        <f t="shared" ref="BC33" si="27">IF(OR(U33="新加算Ⅰ",U33="新加算Ⅱ",U33="新加算Ⅴ（１）",U33="新加算Ⅴ（２）",U33="新加算Ⅴ（３）",U33="新加算Ⅴ（４）",U33="新加算Ⅴ（５）",U33="新加算Ⅴ（６）",U33="新加算Ⅴ（７）",U33="新加算Ⅴ（９）",U33="新加算Ⅴ（10）",U33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3" s="1311" t="str">
        <f>IF(AND(T33&lt;&gt;"（参考）令和７年度の移行予定",OR(U33="新加算Ⅰ",U33="新加算Ⅴ（１）",U33="新加算Ⅴ（２）",U33="新加算Ⅴ（５）",U33="新加算Ⅴ（７）",U33="新加算Ⅴ（10）")),IF(AN33="","未入力",IF(AN33="いずれも取得していない","要件を満たさない","")),"")</f>
        <v/>
      </c>
      <c r="BE33" s="1311" t="str">
        <f>G30</f>
        <v>千葉市</v>
      </c>
      <c r="BF33" s="1311"/>
      <c r="BG33" s="1311"/>
    </row>
    <row r="34" spans="1:59" ht="30" customHeight="1">
      <c r="A34" s="1301">
        <v>6</v>
      </c>
      <c r="B34" s="1243" t="str">
        <f>IF(基本情報入力シート!C59="","",基本情報入力シート!C59)</f>
        <v>1314567895</v>
      </c>
      <c r="C34" s="1244"/>
      <c r="D34" s="1244"/>
      <c r="E34" s="1244"/>
      <c r="F34" s="1245"/>
      <c r="G34" s="1260" t="str">
        <f>IF(基本情報入力シート!M59="","",基本情報入力シート!M59)</f>
        <v>千葉市</v>
      </c>
      <c r="H34" s="1260" t="str">
        <f>IF(基本情報入力シート!R59="","",基本情報入力シート!R59)</f>
        <v>千葉県</v>
      </c>
      <c r="I34" s="1260" t="str">
        <f>IF(基本情報入力シート!W59="","",基本情報入力シート!W59)</f>
        <v>千葉市</v>
      </c>
      <c r="J34" s="1423" t="str">
        <f>IF(基本情報入力シート!X59="","",基本情報入力シート!X59)</f>
        <v>障害福祉事業所名称０５</v>
      </c>
      <c r="K34" s="1260" t="str">
        <f>IF(基本情報入力シート!Y59="","",基本情報入力シート!Y59)</f>
        <v>施設入所支援</v>
      </c>
      <c r="L34" s="1429">
        <f>IF(基本情報入力シート!AB59="","",基本情報入力シート!AB59)</f>
        <v>7100000</v>
      </c>
      <c r="M34" s="553" t="str">
        <f>IF('別紙様式2-2（４・５月分）'!P29="","",'別紙様式2-2（４・５月分）'!P29)</f>
        <v>処遇加算Ⅰ</v>
      </c>
      <c r="N34" s="1399">
        <f>IF(SUM('別紙様式2-2（４・５月分）'!Q29:Q31)=0,"",SUM('別紙様式2-2（４・５月分）'!Q29:Q31))</f>
        <v>0.107</v>
      </c>
      <c r="O34" s="1403" t="str">
        <f>IFERROR(VLOOKUP('別紙様式2-2（４・５月分）'!AQ29,【参考】数式用!$AR$5:$AS$22,2,FALSE),"")</f>
        <v>新加算Ⅴ（１）</v>
      </c>
      <c r="P34" s="1404"/>
      <c r="Q34" s="1405"/>
      <c r="R34" s="1540">
        <f>IFERROR(VLOOKUP(K34,【参考】数式用!$A$5:$AB$37,MATCH(O34,【参考】数式用!$B$4:$AB$4,0)+1,0),"")</f>
        <v>0.13100000000000001</v>
      </c>
      <c r="S34" s="1411" t="s">
        <v>2039</v>
      </c>
      <c r="T34" s="1536" t="str">
        <f>IF('別紙様式2-3（６月以降分）'!T34="","",'別紙様式2-3（６月以降分）'!T34)</f>
        <v>新加算Ⅰ</v>
      </c>
      <c r="U34" s="1538">
        <f>IFERROR(VLOOKUP(K34,【参考】数式用!$A$5:$AB$37,MATCH(T34,【参考】数式用!$B$4:$AB$4,0)+1,0),"")</f>
        <v>0.159</v>
      </c>
      <c r="V34" s="1417" t="s">
        <v>15</v>
      </c>
      <c r="W34" s="1534">
        <f>'別紙様式2-3（６月以降分）'!W34</f>
        <v>6</v>
      </c>
      <c r="X34" s="1357" t="s">
        <v>10</v>
      </c>
      <c r="Y34" s="1534">
        <f>'別紙様式2-3（６月以降分）'!Y34</f>
        <v>6</v>
      </c>
      <c r="Z34" s="1357" t="s">
        <v>38</v>
      </c>
      <c r="AA34" s="1534">
        <f>'別紙様式2-3（６月以降分）'!AA34</f>
        <v>7</v>
      </c>
      <c r="AB34" s="1357" t="s">
        <v>10</v>
      </c>
      <c r="AC34" s="1534">
        <f>'別紙様式2-3（６月以降分）'!AC34</f>
        <v>3</v>
      </c>
      <c r="AD34" s="1357" t="s">
        <v>2020</v>
      </c>
      <c r="AE34" s="1357" t="s">
        <v>20</v>
      </c>
      <c r="AF34" s="1357">
        <f>IF(W34&gt;=1,(AA34*12+AC34)-(W34*12+Y34)+1,"")</f>
        <v>10</v>
      </c>
      <c r="AG34" s="1359" t="s">
        <v>33</v>
      </c>
      <c r="AH34" s="1526">
        <f>'別紙様式2-3（６月以降分）'!AH34</f>
        <v>11289000</v>
      </c>
      <c r="AI34" s="1528">
        <f>'別紙様式2-3（６月以降分）'!AI34</f>
        <v>5325000</v>
      </c>
      <c r="AJ34" s="1530">
        <f>'別紙様式2-3（６月以降分）'!AJ34</f>
        <v>4082500</v>
      </c>
      <c r="AK34" s="1532" t="str">
        <f>IF('別紙様式2-3（６月以降分）'!AK34="","",'別紙様式2-3（６月以降分）'!AK34)</f>
        <v/>
      </c>
      <c r="AL34" s="1521">
        <f>'別紙様式2-3（６月以降分）'!AL34</f>
        <v>1988000</v>
      </c>
      <c r="AM34" s="1523" t="str">
        <f>IF('別紙様式2-3（６月以降分）'!AM34="","",'別紙様式2-3（６月以降分）'!AM34)</f>
        <v>○</v>
      </c>
      <c r="AN34" s="1341" t="str">
        <f>IF('別紙様式2-3（６月以降分）'!AN34="","",'別紙様式2-3（６月以降分）'!AN34)</f>
        <v>○</v>
      </c>
      <c r="AO34" s="1339" t="str">
        <f>IF('別紙様式2-3（６月以降分）'!AO34="","",'別紙様式2-3（６月以降分）'!AO34)</f>
        <v/>
      </c>
      <c r="AP34" s="1341" t="str">
        <f>IF('別紙様式2-3（６月以降分）'!AP34="","",'別紙様式2-3（６月以降分）'!AP34)</f>
        <v>令和６年度中に満たす</v>
      </c>
      <c r="AQ34" s="1490">
        <f>IF('別紙様式2-3（６月以降分）'!AQ34="","",'別紙様式2-3（６月以降分）'!AQ34)</f>
        <v>1</v>
      </c>
      <c r="AR34" s="1493" t="str">
        <f>IF('別紙様式2-3（６月以降分）'!AR34="","",'別紙様式2-3（６月以降分）'!AR34)</f>
        <v>対象加算なし</v>
      </c>
      <c r="AS34" s="573" t="str">
        <f t="shared" ref="AS34" si="28">IF(AU36="","",IF(U36&lt;U34,"！加算の要件上は問題ありませんが、令和６年度当初の新加算の加算率と比較して、移行後の加算率が下がる計画になっています。",""))</f>
        <v/>
      </c>
      <c r="AT34" s="580"/>
      <c r="AU34" s="1309"/>
      <c r="AV34" s="558" t="str">
        <f>IF('別紙様式2-2（４・５月分）'!N29="","",'別紙様式2-2（４・５月分）'!N29)</f>
        <v>処遇加算Ⅱ</v>
      </c>
      <c r="AW34" s="1313">
        <f>IF(SUM('別紙様式2-2（４・５月分）'!O29:O31)=0,"",SUM('別紙様式2-2（４・５月分）'!O29:O31))</f>
        <v>8.4000000000000005E-2</v>
      </c>
      <c r="AX34" s="1482" t="str">
        <f>IFERROR(VLOOKUP(K34,【参考】数式用!$AH$2:$AI$34,2,FALSE),"")</f>
        <v>施設入所支援</v>
      </c>
      <c r="AY34" s="494"/>
      <c r="BD34" s="341"/>
      <c r="BE34" s="1311" t="str">
        <f>G34</f>
        <v>千葉市</v>
      </c>
      <c r="BF34" s="1311"/>
      <c r="BG34" s="1311"/>
    </row>
    <row r="35" spans="1:59" ht="15" customHeight="1">
      <c r="A35" s="1275"/>
      <c r="B35" s="1243"/>
      <c r="C35" s="1244"/>
      <c r="D35" s="1244"/>
      <c r="E35" s="1244"/>
      <c r="F35" s="1245"/>
      <c r="G35" s="1260"/>
      <c r="H35" s="1260"/>
      <c r="I35" s="1260"/>
      <c r="J35" s="1423"/>
      <c r="K35" s="1260"/>
      <c r="L35" s="1429"/>
      <c r="M35" s="1379" t="str">
        <f>IF('別紙様式2-2（４・５月分）'!P30="","",'別紙様式2-2（４・５月分）'!P30)</f>
        <v>特定加算Ⅰ</v>
      </c>
      <c r="N35" s="1400"/>
      <c r="O35" s="1406"/>
      <c r="P35" s="1407"/>
      <c r="Q35" s="1408"/>
      <c r="R35" s="1541"/>
      <c r="S35" s="1412"/>
      <c r="T35" s="1537"/>
      <c r="U35" s="1539"/>
      <c r="V35" s="1418"/>
      <c r="W35" s="1535"/>
      <c r="X35" s="1358"/>
      <c r="Y35" s="1535"/>
      <c r="Z35" s="1358"/>
      <c r="AA35" s="1535"/>
      <c r="AB35" s="1358"/>
      <c r="AC35" s="1535"/>
      <c r="AD35" s="1358"/>
      <c r="AE35" s="1358"/>
      <c r="AF35" s="1358"/>
      <c r="AG35" s="1360"/>
      <c r="AH35" s="1527"/>
      <c r="AI35" s="1529"/>
      <c r="AJ35" s="1531"/>
      <c r="AK35" s="1533"/>
      <c r="AL35" s="1522"/>
      <c r="AM35" s="1524"/>
      <c r="AN35" s="1342"/>
      <c r="AO35" s="1525"/>
      <c r="AP35" s="1342"/>
      <c r="AQ35" s="1491"/>
      <c r="AR35" s="1494"/>
      <c r="AS35" s="1492" t="str">
        <f t="shared" ref="AS35" si="29">IF(AU36="","",IF(OR(AA36="",AA36&lt;&gt;7,AC36="",AC36&lt;&gt;3),"！算定期間の終わりが令和７年３月になっていません。年度内の廃止予定等がなければ、算定対象月を令和７年３月にしてください。",""))</f>
        <v/>
      </c>
      <c r="AT35" s="580"/>
      <c r="AU35" s="1311"/>
      <c r="AV35" s="1312" t="str">
        <f>IF('別紙様式2-2（４・５月分）'!N30="","",'別紙様式2-2（４・５月分）'!N30)</f>
        <v>特定加算Ⅰ</v>
      </c>
      <c r="AW35" s="1313"/>
      <c r="AX35" s="1483"/>
      <c r="AY35" s="431"/>
      <c r="BD35" s="341"/>
      <c r="BE35" s="1311" t="str">
        <f>G34</f>
        <v>千葉市</v>
      </c>
      <c r="BF35" s="1311"/>
      <c r="BG35" s="1311"/>
    </row>
    <row r="36" spans="1:59" ht="15" customHeight="1">
      <c r="A36" s="1303"/>
      <c r="B36" s="1243"/>
      <c r="C36" s="1244"/>
      <c r="D36" s="1244"/>
      <c r="E36" s="1244"/>
      <c r="F36" s="1245"/>
      <c r="G36" s="1260"/>
      <c r="H36" s="1260"/>
      <c r="I36" s="1260"/>
      <c r="J36" s="1423"/>
      <c r="K36" s="1260"/>
      <c r="L36" s="1429"/>
      <c r="M36" s="1380"/>
      <c r="N36" s="1401"/>
      <c r="O36" s="1381" t="s">
        <v>2025</v>
      </c>
      <c r="P36" s="1433" t="str">
        <f>IFERROR(VLOOKUP('別紙様式2-2（４・５月分）'!AQ29,【参考】数式用!$AR$5:$AT$22,3,FALSE),"")</f>
        <v xml:space="preserve"> </v>
      </c>
      <c r="Q36" s="1385" t="s">
        <v>2036</v>
      </c>
      <c r="R36" s="1517" t="str">
        <f>IFERROR(VLOOKUP(K34,【参考】数式用!$A$5:$AB$37,MATCH(P36,【参考】数式用!$B$4:$AB$4,0)+1,0),"")</f>
        <v/>
      </c>
      <c r="S36" s="1389" t="s">
        <v>2109</v>
      </c>
      <c r="T36" s="1519"/>
      <c r="U36" s="1515" t="str">
        <f>IFERROR(VLOOKUP(K34,【参考】数式用!$A$5:$AB$37,MATCH(T36,【参考】数式用!$B$4:$AB$4,0)+1,0),"")</f>
        <v/>
      </c>
      <c r="V36" s="1395" t="s">
        <v>15</v>
      </c>
      <c r="W36" s="1513"/>
      <c r="X36" s="1371" t="s">
        <v>10</v>
      </c>
      <c r="Y36" s="1513"/>
      <c r="Z36" s="1371" t="s">
        <v>38</v>
      </c>
      <c r="AA36" s="1513"/>
      <c r="AB36" s="1371" t="s">
        <v>10</v>
      </c>
      <c r="AC36" s="1513"/>
      <c r="AD36" s="1371" t="s">
        <v>2020</v>
      </c>
      <c r="AE36" s="1371" t="s">
        <v>20</v>
      </c>
      <c r="AF36" s="1371" t="str">
        <f>IF(W36&gt;=1,(AA36*12+AC36)-(W36*12+Y36)+1,"")</f>
        <v/>
      </c>
      <c r="AG36" s="1367" t="s">
        <v>33</v>
      </c>
      <c r="AH36" s="1373" t="str">
        <f t="shared" ref="AH36" si="30">IFERROR(ROUNDDOWN(ROUND(L34*U36,0),0)*AF36,"")</f>
        <v/>
      </c>
      <c r="AI36" s="1507" t="str">
        <f t="shared" ref="AI36" si="31">IFERROR(ROUNDDOWN(ROUND((L34*(U36-AW34)),0),0)*AF36,"")</f>
        <v/>
      </c>
      <c r="AJ36" s="1377" t="str">
        <f>IFERROR(ROUNDDOWN(ROUNDDOWN(ROUND(L34*VLOOKUP(K34,【参考】数式用!$A$5:$AB$27,MATCH("新加算Ⅳ",【参考】数式用!$B$4:$AB$4,0)+1,0),0),0)*AF36*0.5,0),"")</f>
        <v/>
      </c>
      <c r="AK36" s="1509"/>
      <c r="AL36" s="1511" t="str">
        <f>IFERROR(IF('別紙様式2-2（４・５月分）'!P36="ベア加算","", IF(OR(T36="新加算Ⅰ",T36="新加算Ⅱ",T36="新加算Ⅲ",T36="新加算Ⅳ"),ROUNDDOWN(ROUND(L34*VLOOKUP(K34,【参考】数式用!$A$5:$I$27,MATCH("ベア加算",【参考】数式用!$B$4:$I$4,0)+1,0),0),0)*AF36,"")),"")</f>
        <v/>
      </c>
      <c r="AM36" s="1503"/>
      <c r="AN36" s="1484"/>
      <c r="AO36" s="1505"/>
      <c r="AP36" s="1484"/>
      <c r="AQ36" s="1486"/>
      <c r="AR36" s="1488"/>
      <c r="AS36" s="1492"/>
      <c r="AT36" s="452"/>
      <c r="AU36" s="1311" t="str">
        <f>IF(AND(AA34&lt;&gt;7,AC34&lt;&gt;3),"V列に色付け","")</f>
        <v/>
      </c>
      <c r="AV36" s="1312"/>
      <c r="AW36" s="1313"/>
      <c r="AX36" s="577"/>
      <c r="AY36" s="1230" t="str">
        <f>IF(AL36&lt;&gt;"",IF(AM36="○","入力済","未入力"),"")</f>
        <v/>
      </c>
      <c r="AZ36" s="1230" t="str">
        <f>IF(OR(T36="新加算Ⅰ",T36="新加算Ⅱ",T36="新加算Ⅲ",T36="新加算Ⅳ",T36="新加算Ⅴ（１）",T36="新加算Ⅴ（２）",T36="新加算Ⅴ（３）",T36="新加算ⅠⅤ（４）",T36="新加算Ⅴ（５）",T36="新加算Ⅴ（６）",T36="新加算Ⅴ（８）",T36="新加算Ⅴ（11）"),IF(OR(AN36="○",AN36="令和６年度中に満たす"),"入力済","未入力"),"")</f>
        <v/>
      </c>
      <c r="BA36" s="1230" t="str">
        <f>IF(OR(T36="新加算Ⅴ（７）",T36="新加算Ⅴ（９）",T36="新加算Ⅴ（10）",T36="新加算Ⅴ（12）",T36="新加算Ⅴ（13）",T36="新加算Ⅴ（14）"),IF(OR(AO36="○",AO36="令和６年度中に満たす"),"入力済","未入力"),"")</f>
        <v/>
      </c>
      <c r="BB36" s="1230" t="str">
        <f>IF(OR(T36="新加算Ⅰ",T36="新加算Ⅱ",T36="新加算Ⅲ",T36="新加算Ⅴ（１）",T36="新加算Ⅴ（３）",T36="新加算Ⅴ（８）"),IF(OR(AP36="○",AP36="令和６年度中に満たす"),"入力済","未入力"),"")</f>
        <v/>
      </c>
      <c r="BC36" s="1481" t="str">
        <f t="shared" ref="BC36" si="32">IF(OR(T36="新加算Ⅰ",T36="新加算Ⅱ",T36="新加算Ⅴ（１）",T36="新加算Ⅴ（２）",T36="新加算Ⅴ（３）",T36="新加算Ⅴ（４）",T36="新加算Ⅴ（５）",T36="新加算Ⅴ（６）",T36="新加算Ⅴ（７）",T36="新加算Ⅴ（９）",T36="新加算Ⅴ（10）",T36="新加算Ⅴ（12）"),IF(AQ36&lt;&gt;"",1,""),"")</f>
        <v/>
      </c>
      <c r="BD36" s="1311" t="str">
        <f>IF(OR(T36="新加算Ⅰ",T36="新加算Ⅴ（１）",T36="新加算Ⅴ（２）",T36="新加算Ⅴ（５）",T36="新加算Ⅴ（７）",T36="新加算Ⅴ（10）"),IF(AR36="","未入力","入力済"),"")</f>
        <v/>
      </c>
      <c r="BE36" s="1311" t="str">
        <f>G34</f>
        <v>千葉市</v>
      </c>
      <c r="BF36" s="1311"/>
      <c r="BG36" s="1311"/>
    </row>
    <row r="37" spans="1:59" ht="30" customHeight="1" thickBot="1">
      <c r="A37" s="1276"/>
      <c r="B37" s="1419"/>
      <c r="C37" s="1467"/>
      <c r="D37" s="1420"/>
      <c r="E37" s="1420"/>
      <c r="F37" s="1421"/>
      <c r="G37" s="1261"/>
      <c r="H37" s="1261"/>
      <c r="I37" s="1261"/>
      <c r="J37" s="1424"/>
      <c r="K37" s="1261"/>
      <c r="L37" s="1430"/>
      <c r="M37" s="556" t="str">
        <f>IF('別紙様式2-2（４・５月分）'!P31="","",'別紙様式2-2（４・５月分）'!P31)</f>
        <v>ベア加算なし</v>
      </c>
      <c r="N37" s="1402"/>
      <c r="O37" s="1382"/>
      <c r="P37" s="1434"/>
      <c r="Q37" s="1386"/>
      <c r="R37" s="1518"/>
      <c r="S37" s="1390"/>
      <c r="T37" s="1520"/>
      <c r="U37" s="1516"/>
      <c r="V37" s="1396"/>
      <c r="W37" s="1514"/>
      <c r="X37" s="1372"/>
      <c r="Y37" s="1514"/>
      <c r="Z37" s="1372"/>
      <c r="AA37" s="1514"/>
      <c r="AB37" s="1372"/>
      <c r="AC37" s="1514"/>
      <c r="AD37" s="1372"/>
      <c r="AE37" s="1372"/>
      <c r="AF37" s="1372"/>
      <c r="AG37" s="1368"/>
      <c r="AH37" s="1374"/>
      <c r="AI37" s="1508"/>
      <c r="AJ37" s="1378"/>
      <c r="AK37" s="1510"/>
      <c r="AL37" s="1512"/>
      <c r="AM37" s="1504"/>
      <c r="AN37" s="1485"/>
      <c r="AO37" s="1506"/>
      <c r="AP37" s="1485"/>
      <c r="AQ37" s="1487"/>
      <c r="AR37" s="1489"/>
      <c r="AS37" s="578" t="str">
        <f t="shared" ref="AS37" si="33">IF(AU36="","",IF(OR(T36="",AND(M37="ベア加算なし",OR(T36="新加算Ⅰ",T36="新加算Ⅱ",T36="新加算Ⅲ",T36="新加算Ⅳ"),AM36=""),AND(OR(T36="新加算Ⅰ",T36="新加算Ⅱ",T36="新加算Ⅲ",T36="新加算Ⅳ"),AN36=""),AND(OR(T36="新加算Ⅰ",T36="新加算Ⅱ",T36="新加算Ⅲ"),AP36=""),AND(OR(T36="新加算Ⅰ",T36="新加算Ⅱ"),AQ36=""),AND(OR(T36="新加算Ⅰ"),AR36="")),"！記入が必要な欄（ピンク色のセル）に空欄があります。空欄を埋めてください。",""))</f>
        <v/>
      </c>
      <c r="AT37" s="452"/>
      <c r="AU37" s="1311"/>
      <c r="AV37" s="558" t="str">
        <f>IF('別紙様式2-2（４・５月分）'!N31="","",'別紙様式2-2（４・５月分）'!N31)</f>
        <v>ベア加算なし</v>
      </c>
      <c r="AW37" s="1313"/>
      <c r="AX37" s="579"/>
      <c r="AY37" s="1230" t="str">
        <f>IF(OR(T37="新加算Ⅰ",T37="新加算Ⅱ",T37="新加算Ⅲ",T37="新加算Ⅳ",T37="新加算Ⅴ（１）",T37="新加算Ⅴ（２）",T37="新加算Ⅴ（３）",T37="新加算ⅠⅤ（４）",T37="新加算Ⅴ（５）",T37="新加算Ⅴ（６）",T37="新加算Ⅴ（８）",T37="新加算Ⅴ（11）"),IF(AI37="○","","未入力"),"")</f>
        <v/>
      </c>
      <c r="AZ37" s="1230" t="str">
        <f>IF(OR(U37="新加算Ⅰ",U37="新加算Ⅱ",U37="新加算Ⅲ",U37="新加算Ⅳ",U37="新加算Ⅴ（１）",U37="新加算Ⅴ（２）",U37="新加算Ⅴ（３）",U37="新加算ⅠⅤ（４）",U37="新加算Ⅴ（５）",U37="新加算Ⅴ（６）",U37="新加算Ⅴ（８）",U37="新加算Ⅴ（11）"),IF(AJ37="○","","未入力"),"")</f>
        <v/>
      </c>
      <c r="BA37" s="1230" t="str">
        <f>IF(OR(U37="新加算Ⅴ（７）",U37="新加算Ⅴ（９）",U37="新加算Ⅴ（10）",U37="新加算Ⅴ（12）",U37="新加算Ⅴ（13）",U37="新加算Ⅴ（14）"),IF(AK37="○","","未入力"),"")</f>
        <v/>
      </c>
      <c r="BB37" s="1230" t="str">
        <f>IF(OR(U37="新加算Ⅰ",U37="新加算Ⅱ",U37="新加算Ⅲ",U37="新加算Ⅴ（１）",U37="新加算Ⅴ（３）",U37="新加算Ⅴ（８）"),IF(AL37="○","","未入力"),"")</f>
        <v/>
      </c>
      <c r="BC37" s="1481" t="str">
        <f t="shared" ref="BC37" si="34">IF(OR(U37="新加算Ⅰ",U37="新加算Ⅱ",U37="新加算Ⅴ（１）",U37="新加算Ⅴ（２）",U37="新加算Ⅴ（３）",U37="新加算Ⅴ（４）",U37="新加算Ⅴ（５）",U37="新加算Ⅴ（６）",U37="新加算Ⅴ（７）",U37="新加算Ⅴ（９）",U37="新加算Ⅴ（10）",U37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7" s="1311" t="str">
        <f>IF(AND(T37&lt;&gt;"（参考）令和７年度の移行予定",OR(U37="新加算Ⅰ",U37="新加算Ⅴ（１）",U37="新加算Ⅴ（２）",U37="新加算Ⅴ（５）",U37="新加算Ⅴ（７）",U37="新加算Ⅴ（10）")),IF(AN37="","未入力",IF(AN37="いずれも取得していない","要件を満たさない","")),"")</f>
        <v/>
      </c>
      <c r="BE37" s="1311" t="str">
        <f>G34</f>
        <v>千葉市</v>
      </c>
      <c r="BF37" s="1311"/>
      <c r="BG37" s="1311"/>
    </row>
    <row r="38" spans="1:59" ht="30" customHeight="1">
      <c r="A38" s="1274">
        <v>7</v>
      </c>
      <c r="B38" s="1240" t="str">
        <f>IF(基本情報入力シート!C60="","",基本情報入力シート!C60)</f>
        <v>1314567895</v>
      </c>
      <c r="C38" s="1241"/>
      <c r="D38" s="1241"/>
      <c r="E38" s="1241"/>
      <c r="F38" s="1242"/>
      <c r="G38" s="1259" t="str">
        <f>IF(基本情報入力シート!M60="","",基本情報入力シート!M60)</f>
        <v>千葉市</v>
      </c>
      <c r="H38" s="1259" t="str">
        <f>IF(基本情報入力シート!R60="","",基本情報入力シート!R60)</f>
        <v>千葉県</v>
      </c>
      <c r="I38" s="1259" t="str">
        <f>IF(基本情報入力シート!W60="","",基本情報入力シート!W60)</f>
        <v>千葉市</v>
      </c>
      <c r="J38" s="1422" t="str">
        <f>IF(基本情報入力シート!X60="","",基本情報入力シート!X60)</f>
        <v>障害福祉事業所名称０５</v>
      </c>
      <c r="K38" s="1259" t="str">
        <f>IF(基本情報入力シート!Y60="","",基本情報入力シート!Y60)</f>
        <v>障害者支援施設：生活介護</v>
      </c>
      <c r="L38" s="1435">
        <f>IF(基本情報入力シート!AB60="","",基本情報入力シート!AB60)</f>
        <v>12700000</v>
      </c>
      <c r="M38" s="553" t="str">
        <f>IF('別紙様式2-2（４・５月分）'!P32="","",'別紙様式2-2（４・５月分）'!P32)</f>
        <v>処遇加算Ⅲ</v>
      </c>
      <c r="N38" s="1399">
        <f>IF(SUM('別紙様式2-2（４・５月分）'!Q32:Q34)=0,"",SUM('別紙様式2-2（４・５月分）'!Q32:Q34))</f>
        <v>3.6000000000000004E-2</v>
      </c>
      <c r="O38" s="1403" t="str">
        <f>IFERROR(VLOOKUP('別紙様式2-2（４・５月分）'!AQ32,【参考】数式用!$AR$5:$AS$22,2,FALSE),"")</f>
        <v>新加算Ⅳ</v>
      </c>
      <c r="P38" s="1404"/>
      <c r="Q38" s="1405"/>
      <c r="R38" s="1540">
        <f>IFERROR(VLOOKUP(K38,【参考】数式用!$A$5:$AB$37,MATCH(O38,【参考】数式用!$B$4:$AB$4,0)+1,0),"")</f>
        <v>6.7000000000000004E-2</v>
      </c>
      <c r="S38" s="1411" t="s">
        <v>2039</v>
      </c>
      <c r="T38" s="1536" t="str">
        <f>IF('別紙様式2-3（６月以降分）'!T38="","",'別紙様式2-3（６月以降分）'!T38)</f>
        <v>新加算Ⅳ</v>
      </c>
      <c r="U38" s="1538">
        <f>IFERROR(VLOOKUP(K38,【参考】数式用!$A$5:$AB$37,MATCH(T38,【参考】数式用!$B$4:$AB$4,0)+1,0),"")</f>
        <v>6.7000000000000004E-2</v>
      </c>
      <c r="V38" s="1417" t="s">
        <v>15</v>
      </c>
      <c r="W38" s="1534">
        <f>'別紙様式2-3（６月以降分）'!W38</f>
        <v>6</v>
      </c>
      <c r="X38" s="1357" t="s">
        <v>10</v>
      </c>
      <c r="Y38" s="1534">
        <f>'別紙様式2-3（６月以降分）'!Y38</f>
        <v>6</v>
      </c>
      <c r="Z38" s="1357" t="s">
        <v>38</v>
      </c>
      <c r="AA38" s="1534">
        <f>'別紙様式2-3（６月以降分）'!AA38</f>
        <v>7</v>
      </c>
      <c r="AB38" s="1357" t="s">
        <v>10</v>
      </c>
      <c r="AC38" s="1534">
        <f>'別紙様式2-3（６月以降分）'!AC38</f>
        <v>3</v>
      </c>
      <c r="AD38" s="1357" t="s">
        <v>2020</v>
      </c>
      <c r="AE38" s="1357" t="s">
        <v>20</v>
      </c>
      <c r="AF38" s="1357">
        <f>IF(W38&gt;=1,(AA38*12+AC38)-(W38*12+Y38)+1,"")</f>
        <v>10</v>
      </c>
      <c r="AG38" s="1359" t="s">
        <v>33</v>
      </c>
      <c r="AH38" s="1526">
        <f>'別紙様式2-3（６月以降分）'!AH38</f>
        <v>8509000</v>
      </c>
      <c r="AI38" s="1528">
        <f>'別紙様式2-3（６月以降分）'!AI38</f>
        <v>5334000</v>
      </c>
      <c r="AJ38" s="1530">
        <f>'別紙様式2-3（６月以降分）'!AJ38</f>
        <v>4254500</v>
      </c>
      <c r="AK38" s="1532" t="str">
        <f>IF('別紙様式2-3（６月以降分）'!AK38="","",'別紙様式2-3（６月以降分）'!AK38)</f>
        <v/>
      </c>
      <c r="AL38" s="1521">
        <f>'別紙様式2-3（６月以降分）'!AL38</f>
        <v>0</v>
      </c>
      <c r="AM38" s="1523" t="str">
        <f>IF('別紙様式2-3（６月以降分）'!AM38="","",'別紙様式2-3（６月以降分）'!AM38)</f>
        <v/>
      </c>
      <c r="AN38" s="1341" t="str">
        <f>IF('別紙様式2-3（６月以降分）'!AN38="","",'別紙様式2-3（６月以降分）'!AN38)</f>
        <v>○</v>
      </c>
      <c r="AO38" s="1339" t="str">
        <f>IF('別紙様式2-3（６月以降分）'!AO38="","",'別紙様式2-3（６月以降分）'!AO38)</f>
        <v/>
      </c>
      <c r="AP38" s="1341" t="str">
        <f>IF('別紙様式2-3（６月以降分）'!AP38="","",'別紙様式2-3（６月以降分）'!AP38)</f>
        <v/>
      </c>
      <c r="AQ38" s="1490" t="str">
        <f>IF('別紙様式2-3（６月以降分）'!AQ38="","",'別紙様式2-3（６月以降分）'!AQ38)</f>
        <v/>
      </c>
      <c r="AR38" s="1493" t="str">
        <f>IF('別紙様式2-3（６月以降分）'!AR38="","",'別紙様式2-3（６月以降分）'!AR38)</f>
        <v/>
      </c>
      <c r="AS38" s="573" t="str">
        <f t="shared" ref="AS38" si="35">IF(AU40="","",IF(U40&lt;U38,"！加算の要件上は問題ありませんが、令和６年度当初の新加算の加算率と比較して、移行後の加算率が下がる計画になっています。",""))</f>
        <v/>
      </c>
      <c r="AT38" s="580"/>
      <c r="AU38" s="1309"/>
      <c r="AV38" s="558" t="str">
        <f>IF('別紙様式2-2（４・５月分）'!N32="","",'別紙様式2-2（４・５月分）'!N32)</f>
        <v>処遇加算Ⅲ</v>
      </c>
      <c r="AW38" s="1313">
        <f>IF(SUM('別紙様式2-2（４・５月分）'!O32:O34)=0,"",SUM('別紙様式2-2（４・５月分）'!O32:O34))</f>
        <v>2.5000000000000001E-2</v>
      </c>
      <c r="AX38" s="1482" t="str">
        <f>IFERROR(VLOOKUP(K38,【参考】数式用!$AH$2:$AI$34,2,FALSE),"")</f>
        <v>障害者支援施設_生活介護</v>
      </c>
      <c r="AY38" s="494"/>
      <c r="BD38" s="341"/>
      <c r="BE38" s="1311" t="str">
        <f>G38</f>
        <v>千葉市</v>
      </c>
      <c r="BF38" s="1311"/>
      <c r="BG38" s="1311"/>
    </row>
    <row r="39" spans="1:59" ht="15" customHeight="1">
      <c r="A39" s="1275"/>
      <c r="B39" s="1243"/>
      <c r="C39" s="1244"/>
      <c r="D39" s="1244"/>
      <c r="E39" s="1244"/>
      <c r="F39" s="1245"/>
      <c r="G39" s="1260"/>
      <c r="H39" s="1260"/>
      <c r="I39" s="1260"/>
      <c r="J39" s="1423"/>
      <c r="K39" s="1260"/>
      <c r="L39" s="1429"/>
      <c r="M39" s="1379" t="str">
        <f>IF('別紙様式2-2（４・５月分）'!P33="","",'別紙様式2-2（４・５月分）'!P33)</f>
        <v>特定加算なし</v>
      </c>
      <c r="N39" s="1400"/>
      <c r="O39" s="1406"/>
      <c r="P39" s="1407"/>
      <c r="Q39" s="1408"/>
      <c r="R39" s="1541"/>
      <c r="S39" s="1412"/>
      <c r="T39" s="1537"/>
      <c r="U39" s="1539"/>
      <c r="V39" s="1418"/>
      <c r="W39" s="1535"/>
      <c r="X39" s="1358"/>
      <c r="Y39" s="1535"/>
      <c r="Z39" s="1358"/>
      <c r="AA39" s="1535"/>
      <c r="AB39" s="1358"/>
      <c r="AC39" s="1535"/>
      <c r="AD39" s="1358"/>
      <c r="AE39" s="1358"/>
      <c r="AF39" s="1358"/>
      <c r="AG39" s="1360"/>
      <c r="AH39" s="1527"/>
      <c r="AI39" s="1529"/>
      <c r="AJ39" s="1531"/>
      <c r="AK39" s="1533"/>
      <c r="AL39" s="1522"/>
      <c r="AM39" s="1524"/>
      <c r="AN39" s="1342"/>
      <c r="AO39" s="1525"/>
      <c r="AP39" s="1342"/>
      <c r="AQ39" s="1491"/>
      <c r="AR39" s="1494"/>
      <c r="AS39" s="1492" t="str">
        <f t="shared" ref="AS39" si="36">IF(AU40="","",IF(OR(AA40="",AA40&lt;&gt;7,AC40="",AC40&lt;&gt;3),"！算定期間の終わりが令和７年３月になっていません。年度内の廃止予定等がなければ、算定対象月を令和７年３月にしてください。",""))</f>
        <v/>
      </c>
      <c r="AT39" s="580"/>
      <c r="AU39" s="1311"/>
      <c r="AV39" s="1312" t="str">
        <f>IF('別紙様式2-2（４・５月分）'!N33="","",'別紙様式2-2（４・５月分）'!N33)</f>
        <v>特定加算なし</v>
      </c>
      <c r="AW39" s="1313"/>
      <c r="AX39" s="1483"/>
      <c r="AY39" s="431"/>
      <c r="BD39" s="341"/>
      <c r="BE39" s="1311" t="str">
        <f>G38</f>
        <v>千葉市</v>
      </c>
      <c r="BF39" s="1311"/>
      <c r="BG39" s="1311"/>
    </row>
    <row r="40" spans="1:59" ht="15" customHeight="1">
      <c r="A40" s="1303"/>
      <c r="B40" s="1243"/>
      <c r="C40" s="1244"/>
      <c r="D40" s="1244"/>
      <c r="E40" s="1244"/>
      <c r="F40" s="1245"/>
      <c r="G40" s="1260"/>
      <c r="H40" s="1260"/>
      <c r="I40" s="1260"/>
      <c r="J40" s="1423"/>
      <c r="K40" s="1260"/>
      <c r="L40" s="1429"/>
      <c r="M40" s="1380"/>
      <c r="N40" s="1401"/>
      <c r="O40" s="1381" t="s">
        <v>2025</v>
      </c>
      <c r="P40" s="1433" t="str">
        <f>IFERROR(VLOOKUP('別紙様式2-2（４・５月分）'!AQ32,【参考】数式用!$AR$5:$AT$22,3,FALSE),"")</f>
        <v>新加算Ⅴ（13）</v>
      </c>
      <c r="Q40" s="1385" t="s">
        <v>2036</v>
      </c>
      <c r="R40" s="1517">
        <f>IFERROR(VLOOKUP(K38,【参考】数式用!$A$5:$AB$37,MATCH(P40,【参考】数式用!$B$4:$AB$4,0)+1,0),"")</f>
        <v>4.8000000000000001E-2</v>
      </c>
      <c r="S40" s="1389" t="s">
        <v>2109</v>
      </c>
      <c r="T40" s="1519"/>
      <c r="U40" s="1515" t="str">
        <f>IFERROR(VLOOKUP(K38,【参考】数式用!$A$5:$AB$37,MATCH(T40,【参考】数式用!$B$4:$AB$4,0)+1,0),"")</f>
        <v/>
      </c>
      <c r="V40" s="1395" t="s">
        <v>15</v>
      </c>
      <c r="W40" s="1513"/>
      <c r="X40" s="1371" t="s">
        <v>10</v>
      </c>
      <c r="Y40" s="1513"/>
      <c r="Z40" s="1371" t="s">
        <v>38</v>
      </c>
      <c r="AA40" s="1513"/>
      <c r="AB40" s="1371" t="s">
        <v>10</v>
      </c>
      <c r="AC40" s="1513"/>
      <c r="AD40" s="1371" t="s">
        <v>2020</v>
      </c>
      <c r="AE40" s="1371" t="s">
        <v>20</v>
      </c>
      <c r="AF40" s="1371" t="str">
        <f>IF(W40&gt;=1,(AA40*12+AC40)-(W40*12+Y40)+1,"")</f>
        <v/>
      </c>
      <c r="AG40" s="1367" t="s">
        <v>33</v>
      </c>
      <c r="AH40" s="1373" t="str">
        <f t="shared" ref="AH40" si="37">IFERROR(ROUNDDOWN(ROUND(L38*U40,0),0)*AF40,"")</f>
        <v/>
      </c>
      <c r="AI40" s="1507" t="str">
        <f t="shared" ref="AI40" si="38">IFERROR(ROUNDDOWN(ROUND((L38*(U40-AW38)),0),0)*AF40,"")</f>
        <v/>
      </c>
      <c r="AJ40" s="1377" t="str">
        <f>IFERROR(ROUNDDOWN(ROUNDDOWN(ROUND(L38*VLOOKUP(K38,【参考】数式用!$A$5:$AB$27,MATCH("新加算Ⅳ",【参考】数式用!$B$4:$AB$4,0)+1,0),0),0)*AF40*0.5,0),"")</f>
        <v/>
      </c>
      <c r="AK40" s="1509"/>
      <c r="AL40" s="1511" t="str">
        <f>IFERROR(IF('別紙様式2-2（４・５月分）'!P40="ベア加算","", IF(OR(T40="新加算Ⅰ",T40="新加算Ⅱ",T40="新加算Ⅲ",T40="新加算Ⅳ"),ROUNDDOWN(ROUND(L38*VLOOKUP(K38,【参考】数式用!$A$5:$I$27,MATCH("ベア加算",【参考】数式用!$B$4:$I$4,0)+1,0),0),0)*AF40,"")),"")</f>
        <v/>
      </c>
      <c r="AM40" s="1503"/>
      <c r="AN40" s="1484"/>
      <c r="AO40" s="1505"/>
      <c r="AP40" s="1484"/>
      <c r="AQ40" s="1486"/>
      <c r="AR40" s="1488"/>
      <c r="AS40" s="1492"/>
      <c r="AT40" s="452"/>
      <c r="AU40" s="1311" t="str">
        <f>IF(AND(AA38&lt;&gt;7,AC38&lt;&gt;3),"V列に色付け","")</f>
        <v/>
      </c>
      <c r="AV40" s="1312"/>
      <c r="AW40" s="1313"/>
      <c r="AX40" s="577"/>
      <c r="AY40" s="1230" t="str">
        <f>IF(AL40&lt;&gt;"",IF(AM40="○","入力済","未入力"),"")</f>
        <v/>
      </c>
      <c r="AZ40" s="1230" t="str">
        <f>IF(OR(T40="新加算Ⅰ",T40="新加算Ⅱ",T40="新加算Ⅲ",T40="新加算Ⅳ",T40="新加算Ⅴ（１）",T40="新加算Ⅴ（２）",T40="新加算Ⅴ（３）",T40="新加算ⅠⅤ（４）",T40="新加算Ⅴ（５）",T40="新加算Ⅴ（６）",T40="新加算Ⅴ（８）",T40="新加算Ⅴ（11）"),IF(OR(AN40="○",AN40="令和６年度中に満たす"),"入力済","未入力"),"")</f>
        <v/>
      </c>
      <c r="BA40" s="1230" t="str">
        <f>IF(OR(T40="新加算Ⅴ（７）",T40="新加算Ⅴ（９）",T40="新加算Ⅴ（10）",T40="新加算Ⅴ（12）",T40="新加算Ⅴ（13）",T40="新加算Ⅴ（14）"),IF(OR(AO40="○",AO40="令和６年度中に満たす"),"入力済","未入力"),"")</f>
        <v/>
      </c>
      <c r="BB40" s="1230" t="str">
        <f>IF(OR(T40="新加算Ⅰ",T40="新加算Ⅱ",T40="新加算Ⅲ",T40="新加算Ⅴ（１）",T40="新加算Ⅴ（３）",T40="新加算Ⅴ（８）"),IF(OR(AP40="○",AP40="令和６年度中に満たす"),"入力済","未入力"),"")</f>
        <v/>
      </c>
      <c r="BC40" s="1481" t="str">
        <f t="shared" ref="BC40" si="39">IF(OR(T40="新加算Ⅰ",T40="新加算Ⅱ",T40="新加算Ⅴ（１）",T40="新加算Ⅴ（２）",T40="新加算Ⅴ（３）",T40="新加算Ⅴ（４）",T40="新加算Ⅴ（５）",T40="新加算Ⅴ（６）",T40="新加算Ⅴ（７）",T40="新加算Ⅴ（９）",T40="新加算Ⅴ（10）",T40="新加算Ⅴ（12）"),IF(AQ40&lt;&gt;"",1,""),"")</f>
        <v/>
      </c>
      <c r="BD40" s="1311" t="str">
        <f>IF(OR(T40="新加算Ⅰ",T40="新加算Ⅴ（１）",T40="新加算Ⅴ（２）",T40="新加算Ⅴ（５）",T40="新加算Ⅴ（７）",T40="新加算Ⅴ（10）"),IF(AR40="","未入力","入力済"),"")</f>
        <v/>
      </c>
      <c r="BE40" s="1311" t="str">
        <f>G38</f>
        <v>千葉市</v>
      </c>
      <c r="BF40" s="1311"/>
      <c r="BG40" s="1311"/>
    </row>
    <row r="41" spans="1:59" ht="30" customHeight="1" thickBot="1">
      <c r="A41" s="1276"/>
      <c r="B41" s="1419"/>
      <c r="C41" s="1420"/>
      <c r="D41" s="1420"/>
      <c r="E41" s="1420"/>
      <c r="F41" s="1421"/>
      <c r="G41" s="1261"/>
      <c r="H41" s="1261"/>
      <c r="I41" s="1261"/>
      <c r="J41" s="1424"/>
      <c r="K41" s="1261"/>
      <c r="L41" s="1430"/>
      <c r="M41" s="556" t="str">
        <f>IF('別紙様式2-2（４・５月分）'!P34="","",'別紙様式2-2（４・５月分）'!P34)</f>
        <v>ベア加算</v>
      </c>
      <c r="N41" s="1402"/>
      <c r="O41" s="1382"/>
      <c r="P41" s="1434"/>
      <c r="Q41" s="1386"/>
      <c r="R41" s="1518"/>
      <c r="S41" s="1390"/>
      <c r="T41" s="1520"/>
      <c r="U41" s="1516"/>
      <c r="V41" s="1396"/>
      <c r="W41" s="1514"/>
      <c r="X41" s="1372"/>
      <c r="Y41" s="1514"/>
      <c r="Z41" s="1372"/>
      <c r="AA41" s="1514"/>
      <c r="AB41" s="1372"/>
      <c r="AC41" s="1514"/>
      <c r="AD41" s="1372"/>
      <c r="AE41" s="1372"/>
      <c r="AF41" s="1372"/>
      <c r="AG41" s="1368"/>
      <c r="AH41" s="1374"/>
      <c r="AI41" s="1508"/>
      <c r="AJ41" s="1378"/>
      <c r="AK41" s="1510"/>
      <c r="AL41" s="1512"/>
      <c r="AM41" s="1504"/>
      <c r="AN41" s="1485"/>
      <c r="AO41" s="1506"/>
      <c r="AP41" s="1485"/>
      <c r="AQ41" s="1487"/>
      <c r="AR41" s="1489"/>
      <c r="AS41" s="578" t="str">
        <f t="shared" ref="AS41" si="40">IF(AU40="","",IF(OR(T40="",AND(M41="ベア加算なし",OR(T40="新加算Ⅰ",T40="新加算Ⅱ",T40="新加算Ⅲ",T40="新加算Ⅳ"),AM40=""),AND(OR(T40="新加算Ⅰ",T40="新加算Ⅱ",T40="新加算Ⅲ",T40="新加算Ⅳ"),AN40=""),AND(OR(T40="新加算Ⅰ",T40="新加算Ⅱ",T40="新加算Ⅲ"),AP40=""),AND(OR(T40="新加算Ⅰ",T40="新加算Ⅱ"),AQ40=""),AND(OR(T40="新加算Ⅰ"),AR40="")),"！記入が必要な欄（ピンク色のセル）に空欄があります。空欄を埋めてください。",""))</f>
        <v/>
      </c>
      <c r="AT41" s="452"/>
      <c r="AU41" s="1311"/>
      <c r="AV41" s="558" t="str">
        <f>IF('別紙様式2-2（４・５月分）'!N34="","",'別紙様式2-2（４・５月分）'!N34)</f>
        <v>ベア加算なし</v>
      </c>
      <c r="AW41" s="1313"/>
      <c r="AX41" s="579"/>
      <c r="AY41" s="1230" t="str">
        <f>IF(OR(T41="新加算Ⅰ",T41="新加算Ⅱ",T41="新加算Ⅲ",T41="新加算Ⅳ",T41="新加算Ⅴ（１）",T41="新加算Ⅴ（２）",T41="新加算Ⅴ（３）",T41="新加算ⅠⅤ（４）",T41="新加算Ⅴ（５）",T41="新加算Ⅴ（６）",T41="新加算Ⅴ（８）",T41="新加算Ⅴ（11）"),IF(AI41="○","","未入力"),"")</f>
        <v/>
      </c>
      <c r="AZ41" s="1230" t="str">
        <f>IF(OR(U41="新加算Ⅰ",U41="新加算Ⅱ",U41="新加算Ⅲ",U41="新加算Ⅳ",U41="新加算Ⅴ（１）",U41="新加算Ⅴ（２）",U41="新加算Ⅴ（３）",U41="新加算ⅠⅤ（４）",U41="新加算Ⅴ（５）",U41="新加算Ⅴ（６）",U41="新加算Ⅴ（８）",U41="新加算Ⅴ（11）"),IF(AJ41="○","","未入力"),"")</f>
        <v/>
      </c>
      <c r="BA41" s="1230" t="str">
        <f>IF(OR(U41="新加算Ⅴ（７）",U41="新加算Ⅴ（９）",U41="新加算Ⅴ（10）",U41="新加算Ⅴ（12）",U41="新加算Ⅴ（13）",U41="新加算Ⅴ（14）"),IF(AK41="○","","未入力"),"")</f>
        <v/>
      </c>
      <c r="BB41" s="1230" t="str">
        <f>IF(OR(U41="新加算Ⅰ",U41="新加算Ⅱ",U41="新加算Ⅲ",U41="新加算Ⅴ（１）",U41="新加算Ⅴ（３）",U41="新加算Ⅴ（８）"),IF(AL41="○","","未入力"),"")</f>
        <v/>
      </c>
      <c r="BC41" s="1481" t="str">
        <f t="shared" ref="BC41" si="41">IF(OR(U41="新加算Ⅰ",U41="新加算Ⅱ",U41="新加算Ⅴ（１）",U41="新加算Ⅴ（２）",U41="新加算Ⅴ（３）",U41="新加算Ⅴ（４）",U41="新加算Ⅴ（５）",U41="新加算Ⅴ（６）",U41="新加算Ⅴ（７）",U41="新加算Ⅴ（９）",U41="新加算Ⅴ（10）",U41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41" s="1311" t="str">
        <f>IF(AND(T41&lt;&gt;"（参考）令和７年度の移行予定",OR(U41="新加算Ⅰ",U41="新加算Ⅴ（１）",U41="新加算Ⅴ（２）",U41="新加算Ⅴ（５）",U41="新加算Ⅴ（７）",U41="新加算Ⅴ（10）")),IF(AN41="","未入力",IF(AN41="いずれも取得していない","要件を満たさない","")),"")</f>
        <v/>
      </c>
      <c r="BE41" s="1311" t="str">
        <f>G38</f>
        <v>千葉市</v>
      </c>
      <c r="BF41" s="1311"/>
      <c r="BG41" s="1311"/>
    </row>
    <row r="42" spans="1:59" ht="30" customHeight="1">
      <c r="A42" s="1301">
        <v>8</v>
      </c>
      <c r="B42" s="1243" t="str">
        <f>IF(基本情報入力シート!C61="","",基本情報入力シート!C61)</f>
        <v/>
      </c>
      <c r="C42" s="1244"/>
      <c r="D42" s="1244"/>
      <c r="E42" s="1244"/>
      <c r="F42" s="1245"/>
      <c r="G42" s="1260" t="str">
        <f>IF(基本情報入力シート!M61="","",基本情報入力シート!M61)</f>
        <v/>
      </c>
      <c r="H42" s="1260" t="str">
        <f>IF(基本情報入力シート!R61="","",基本情報入力シート!R61)</f>
        <v/>
      </c>
      <c r="I42" s="1260" t="str">
        <f>IF(基本情報入力シート!W61="","",基本情報入力シート!W61)</f>
        <v/>
      </c>
      <c r="J42" s="1423" t="str">
        <f>IF(基本情報入力シート!X61="","",基本情報入力シート!X61)</f>
        <v/>
      </c>
      <c r="K42" s="1260" t="str">
        <f>IF(基本情報入力シート!Y61="","",基本情報入力シート!Y61)</f>
        <v/>
      </c>
      <c r="L42" s="1429" t="str">
        <f>IF(基本情報入力シート!AB61="","",基本情報入力シート!AB61)</f>
        <v/>
      </c>
      <c r="M42" s="553" t="str">
        <f>IF('別紙様式2-2（４・５月分）'!P35="","",'別紙様式2-2（４・５月分）'!P35)</f>
        <v/>
      </c>
      <c r="N42" s="1399" t="str">
        <f>IF(SUM('別紙様式2-2（４・５月分）'!Q35:Q37)=0,"",SUM('別紙様式2-2（４・５月分）'!Q35:Q37))</f>
        <v/>
      </c>
      <c r="O42" s="1403" t="str">
        <f>IFERROR(VLOOKUP('別紙様式2-2（４・５月分）'!AQ35,【参考】数式用!$AR$5:$AS$22,2,FALSE),"")</f>
        <v/>
      </c>
      <c r="P42" s="1404"/>
      <c r="Q42" s="1405"/>
      <c r="R42" s="1540" t="str">
        <f>IFERROR(VLOOKUP(K42,【参考】数式用!$A$5:$AB$37,MATCH(O42,【参考】数式用!$B$4:$AB$4,0)+1,0),"")</f>
        <v/>
      </c>
      <c r="S42" s="1411" t="s">
        <v>2102</v>
      </c>
      <c r="T42" s="1536" t="str">
        <f>IF('別紙様式2-3（６月以降分）'!T42="","",'別紙様式2-3（６月以降分）'!T42)</f>
        <v/>
      </c>
      <c r="U42" s="1538" t="str">
        <f>IFERROR(VLOOKUP(K42,【参考】数式用!$A$5:$AB$37,MATCH(T42,【参考】数式用!$B$4:$AB$4,0)+1,0),"")</f>
        <v/>
      </c>
      <c r="V42" s="1417" t="s">
        <v>15</v>
      </c>
      <c r="W42" s="1534">
        <f>'別紙様式2-3（６月以降分）'!W42</f>
        <v>6</v>
      </c>
      <c r="X42" s="1357" t="s">
        <v>10</v>
      </c>
      <c r="Y42" s="1534">
        <f>'別紙様式2-3（６月以降分）'!Y42</f>
        <v>6</v>
      </c>
      <c r="Z42" s="1357" t="s">
        <v>38</v>
      </c>
      <c r="AA42" s="1534">
        <f>'別紙様式2-3（６月以降分）'!AA42</f>
        <v>7</v>
      </c>
      <c r="AB42" s="1357" t="s">
        <v>10</v>
      </c>
      <c r="AC42" s="1534">
        <f>'別紙様式2-3（６月以降分）'!AC42</f>
        <v>3</v>
      </c>
      <c r="AD42" s="1357" t="s">
        <v>2020</v>
      </c>
      <c r="AE42" s="1357" t="s">
        <v>20</v>
      </c>
      <c r="AF42" s="1357">
        <f>IF(W42&gt;=1,(AA42*12+AC42)-(W42*12+Y42)+1,"")</f>
        <v>10</v>
      </c>
      <c r="AG42" s="1359" t="s">
        <v>33</v>
      </c>
      <c r="AH42" s="1526" t="str">
        <f>'別紙様式2-3（６月以降分）'!AH42</f>
        <v/>
      </c>
      <c r="AI42" s="1528" t="str">
        <f>'別紙様式2-3（６月以降分）'!AI42</f>
        <v/>
      </c>
      <c r="AJ42" s="1530">
        <f>'別紙様式2-3（６月以降分）'!AJ42</f>
        <v>0</v>
      </c>
      <c r="AK42" s="1532" t="str">
        <f>IF('別紙様式2-3（６月以降分）'!AK42="","",'別紙様式2-3（６月以降分）'!AK42)</f>
        <v/>
      </c>
      <c r="AL42" s="1521">
        <f>'別紙様式2-3（６月以降分）'!AL42</f>
        <v>0</v>
      </c>
      <c r="AM42" s="1523" t="str">
        <f>IF('別紙様式2-3（６月以降分）'!AM42="","",'別紙様式2-3（６月以降分）'!AM42)</f>
        <v/>
      </c>
      <c r="AN42" s="1341" t="str">
        <f>IF('別紙様式2-3（６月以降分）'!AN42="","",'別紙様式2-3（６月以降分）'!AN42)</f>
        <v/>
      </c>
      <c r="AO42" s="1339" t="str">
        <f>IF('別紙様式2-3（６月以降分）'!AO42="","",'別紙様式2-3（６月以降分）'!AO42)</f>
        <v/>
      </c>
      <c r="AP42" s="1341" t="str">
        <f>IF('別紙様式2-3（６月以降分）'!AP42="","",'別紙様式2-3（６月以降分）'!AP42)</f>
        <v/>
      </c>
      <c r="AQ42" s="1490" t="str">
        <f>IF('別紙様式2-3（６月以降分）'!AQ42="","",'別紙様式2-3（６月以降分）'!AQ42)</f>
        <v/>
      </c>
      <c r="AR42" s="1493" t="str">
        <f>IF('別紙様式2-3（６月以降分）'!AR42="","",'別紙様式2-3（６月以降分）'!AR42)</f>
        <v/>
      </c>
      <c r="AS42" s="573" t="str">
        <f t="shared" ref="AS42" si="42">IF(AU44="","",IF(U44&lt;U42,"！加算の要件上は問題ありませんが、令和６年度当初の新加算の加算率と比較して、移行後の加算率が下がる計画になっています。",""))</f>
        <v/>
      </c>
      <c r="AT42" s="580"/>
      <c r="AU42" s="1309"/>
      <c r="AV42" s="558" t="str">
        <f>IF('別紙様式2-2（４・５月分）'!N35="","",'別紙様式2-2（４・５月分）'!N35)</f>
        <v/>
      </c>
      <c r="AW42" s="1313" t="str">
        <f>IF(SUM('別紙様式2-2（４・５月分）'!O35:O37)=0,"",SUM('別紙様式2-2（４・５月分）'!O35:O37))</f>
        <v/>
      </c>
      <c r="AX42" s="1482" t="str">
        <f>IFERROR(VLOOKUP(K42,【参考】数式用!$AH$2:$AI$34,2,FALSE),"")</f>
        <v/>
      </c>
      <c r="AY42" s="494"/>
      <c r="BD42" s="341"/>
      <c r="BE42" s="1311" t="str">
        <f>G42</f>
        <v/>
      </c>
      <c r="BF42" s="1311"/>
      <c r="BG42" s="1311"/>
    </row>
    <row r="43" spans="1:59" ht="15" customHeight="1">
      <c r="A43" s="1275"/>
      <c r="B43" s="1243"/>
      <c r="C43" s="1244"/>
      <c r="D43" s="1244"/>
      <c r="E43" s="1244"/>
      <c r="F43" s="1245"/>
      <c r="G43" s="1260"/>
      <c r="H43" s="1260"/>
      <c r="I43" s="1260"/>
      <c r="J43" s="1423"/>
      <c r="K43" s="1260"/>
      <c r="L43" s="1429"/>
      <c r="M43" s="1379" t="str">
        <f>IF('別紙様式2-2（４・５月分）'!P36="","",'別紙様式2-2（４・５月分）'!P36)</f>
        <v/>
      </c>
      <c r="N43" s="1400"/>
      <c r="O43" s="1406"/>
      <c r="P43" s="1407"/>
      <c r="Q43" s="1408"/>
      <c r="R43" s="1541"/>
      <c r="S43" s="1412"/>
      <c r="T43" s="1537"/>
      <c r="U43" s="1539"/>
      <c r="V43" s="1418"/>
      <c r="W43" s="1535"/>
      <c r="X43" s="1358"/>
      <c r="Y43" s="1535"/>
      <c r="Z43" s="1358"/>
      <c r="AA43" s="1535"/>
      <c r="AB43" s="1358"/>
      <c r="AC43" s="1535"/>
      <c r="AD43" s="1358"/>
      <c r="AE43" s="1358"/>
      <c r="AF43" s="1358"/>
      <c r="AG43" s="1360"/>
      <c r="AH43" s="1527"/>
      <c r="AI43" s="1529"/>
      <c r="AJ43" s="1531"/>
      <c r="AK43" s="1533"/>
      <c r="AL43" s="1522"/>
      <c r="AM43" s="1524"/>
      <c r="AN43" s="1342"/>
      <c r="AO43" s="1525"/>
      <c r="AP43" s="1342"/>
      <c r="AQ43" s="1491"/>
      <c r="AR43" s="1494"/>
      <c r="AS43" s="1492" t="str">
        <f t="shared" ref="AS43" si="43">IF(AU44="","",IF(OR(AA44="",AA44&lt;&gt;7,AC44="",AC44&lt;&gt;3),"！算定期間の終わりが令和７年３月になっていません。年度内の廃止予定等がなければ、算定対象月を令和７年３月にしてください。",""))</f>
        <v/>
      </c>
      <c r="AT43" s="580"/>
      <c r="AU43" s="1311"/>
      <c r="AV43" s="1312" t="str">
        <f>IF('別紙様式2-2（４・５月分）'!N36="","",'別紙様式2-2（４・５月分）'!N36)</f>
        <v/>
      </c>
      <c r="AW43" s="1313"/>
      <c r="AX43" s="1483"/>
      <c r="AY43" s="431"/>
      <c r="BD43" s="341"/>
      <c r="BE43" s="1311" t="str">
        <f>G42</f>
        <v/>
      </c>
      <c r="BF43" s="1311"/>
      <c r="BG43" s="1311"/>
    </row>
    <row r="44" spans="1:59" ht="15" customHeight="1">
      <c r="A44" s="1303"/>
      <c r="B44" s="1243"/>
      <c r="C44" s="1244"/>
      <c r="D44" s="1244"/>
      <c r="E44" s="1244"/>
      <c r="F44" s="1245"/>
      <c r="G44" s="1260"/>
      <c r="H44" s="1260"/>
      <c r="I44" s="1260"/>
      <c r="J44" s="1423"/>
      <c r="K44" s="1260"/>
      <c r="L44" s="1429"/>
      <c r="M44" s="1380"/>
      <c r="N44" s="1401"/>
      <c r="O44" s="1381" t="s">
        <v>2025</v>
      </c>
      <c r="P44" s="1433" t="str">
        <f>IFERROR(VLOOKUP('別紙様式2-2（４・５月分）'!AQ35,【参考】数式用!$AR$5:$AT$22,3,FALSE),"")</f>
        <v/>
      </c>
      <c r="Q44" s="1385" t="s">
        <v>2036</v>
      </c>
      <c r="R44" s="1517" t="str">
        <f>IFERROR(VLOOKUP(K42,【参考】数式用!$A$5:$AB$37,MATCH(P44,【参考】数式用!$B$4:$AB$4,0)+1,0),"")</f>
        <v/>
      </c>
      <c r="S44" s="1389" t="s">
        <v>2109</v>
      </c>
      <c r="T44" s="1519"/>
      <c r="U44" s="1515" t="str">
        <f>IFERROR(VLOOKUP(K42,【参考】数式用!$A$5:$AB$37,MATCH(T44,【参考】数式用!$B$4:$AB$4,0)+1,0),"")</f>
        <v/>
      </c>
      <c r="V44" s="1395" t="s">
        <v>15</v>
      </c>
      <c r="W44" s="1513"/>
      <c r="X44" s="1371" t="s">
        <v>10</v>
      </c>
      <c r="Y44" s="1513"/>
      <c r="Z44" s="1371" t="s">
        <v>38</v>
      </c>
      <c r="AA44" s="1513"/>
      <c r="AB44" s="1371" t="s">
        <v>10</v>
      </c>
      <c r="AC44" s="1513"/>
      <c r="AD44" s="1371" t="s">
        <v>2020</v>
      </c>
      <c r="AE44" s="1371" t="s">
        <v>20</v>
      </c>
      <c r="AF44" s="1371" t="str">
        <f>IF(W44&gt;=1,(AA44*12+AC44)-(W44*12+Y44)+1,"")</f>
        <v/>
      </c>
      <c r="AG44" s="1367" t="s">
        <v>33</v>
      </c>
      <c r="AH44" s="1373" t="str">
        <f t="shared" ref="AH44" si="44">IFERROR(ROUNDDOWN(ROUND(L42*U44,0),0)*AF44,"")</f>
        <v/>
      </c>
      <c r="AI44" s="1507" t="str">
        <f t="shared" ref="AI44" si="45">IFERROR(ROUNDDOWN(ROUND((L42*(U44-AW42)),0),0)*AF44,"")</f>
        <v/>
      </c>
      <c r="AJ44" s="1377" t="str">
        <f>IFERROR(ROUNDDOWN(ROUNDDOWN(ROUND(L42*VLOOKUP(K42,【参考】数式用!$A$5:$AB$27,MATCH("新加算Ⅳ",【参考】数式用!$B$4:$AB$4,0)+1,0),0),0)*AF44*0.5,0),"")</f>
        <v/>
      </c>
      <c r="AK44" s="1509"/>
      <c r="AL44" s="1511" t="str">
        <f>IFERROR(IF('別紙様式2-2（４・５月分）'!P44="ベア加算","", IF(OR(T44="新加算Ⅰ",T44="新加算Ⅱ",T44="新加算Ⅲ",T44="新加算Ⅳ"),ROUNDDOWN(ROUND(L42*VLOOKUP(K42,【参考】数式用!$A$5:$I$27,MATCH("ベア加算",【参考】数式用!$B$4:$I$4,0)+1,0),0),0)*AF44,"")),"")</f>
        <v/>
      </c>
      <c r="AM44" s="1503"/>
      <c r="AN44" s="1484"/>
      <c r="AO44" s="1505"/>
      <c r="AP44" s="1484"/>
      <c r="AQ44" s="1486"/>
      <c r="AR44" s="1488"/>
      <c r="AS44" s="1492"/>
      <c r="AT44" s="452"/>
      <c r="AU44" s="1311" t="str">
        <f>IF(AND(AA42&lt;&gt;7,AC42&lt;&gt;3),"V列に色付け","")</f>
        <v/>
      </c>
      <c r="AV44" s="1312"/>
      <c r="AW44" s="1313"/>
      <c r="AX44" s="577"/>
      <c r="AY44" s="1230" t="str">
        <f>IF(AL44&lt;&gt;"",IF(AM44="○","入力済","未入力"),"")</f>
        <v/>
      </c>
      <c r="AZ44" s="1230" t="str">
        <f>IF(OR(T44="新加算Ⅰ",T44="新加算Ⅱ",T44="新加算Ⅲ",T44="新加算Ⅳ",T44="新加算Ⅴ（１）",T44="新加算Ⅴ（２）",T44="新加算Ⅴ（３）",T44="新加算ⅠⅤ（４）",T44="新加算Ⅴ（５）",T44="新加算Ⅴ（６）",T44="新加算Ⅴ（８）",T44="新加算Ⅴ（11）"),IF(OR(AN44="○",AN44="令和６年度中に満たす"),"入力済","未入力"),"")</f>
        <v/>
      </c>
      <c r="BA44" s="1230" t="str">
        <f>IF(OR(T44="新加算Ⅴ（７）",T44="新加算Ⅴ（９）",T44="新加算Ⅴ（10）",T44="新加算Ⅴ（12）",T44="新加算Ⅴ（13）",T44="新加算Ⅴ（14）"),IF(OR(AO44="○",AO44="令和６年度中に満たす"),"入力済","未入力"),"")</f>
        <v/>
      </c>
      <c r="BB44" s="1230" t="str">
        <f>IF(OR(T44="新加算Ⅰ",T44="新加算Ⅱ",T44="新加算Ⅲ",T44="新加算Ⅴ（１）",T44="新加算Ⅴ（３）",T44="新加算Ⅴ（８）"),IF(OR(AP44="○",AP44="令和６年度中に満たす"),"入力済","未入力"),"")</f>
        <v/>
      </c>
      <c r="BC44" s="1481" t="str">
        <f t="shared" ref="BC44" si="46">IF(OR(T44="新加算Ⅰ",T44="新加算Ⅱ",T44="新加算Ⅴ（１）",T44="新加算Ⅴ（２）",T44="新加算Ⅴ（３）",T44="新加算Ⅴ（４）",T44="新加算Ⅴ（５）",T44="新加算Ⅴ（６）",T44="新加算Ⅴ（７）",T44="新加算Ⅴ（９）",T44="新加算Ⅴ（10）",T44="新加算Ⅴ（12）"),IF(AQ44&lt;&gt;"",1,""),"")</f>
        <v/>
      </c>
      <c r="BD44" s="1311" t="str">
        <f>IF(OR(T44="新加算Ⅰ",T44="新加算Ⅴ（１）",T44="新加算Ⅴ（２）",T44="新加算Ⅴ（５）",T44="新加算Ⅴ（７）",T44="新加算Ⅴ（10）"),IF(AR44="","未入力","入力済"),"")</f>
        <v/>
      </c>
      <c r="BE44" s="1311" t="str">
        <f>G42</f>
        <v/>
      </c>
      <c r="BF44" s="1311"/>
      <c r="BG44" s="1311"/>
    </row>
    <row r="45" spans="1:59" ht="30" customHeight="1" thickBot="1">
      <c r="A45" s="1276"/>
      <c r="B45" s="1419"/>
      <c r="C45" s="1420"/>
      <c r="D45" s="1420"/>
      <c r="E45" s="1420"/>
      <c r="F45" s="1421"/>
      <c r="G45" s="1261"/>
      <c r="H45" s="1261"/>
      <c r="I45" s="1261"/>
      <c r="J45" s="1424"/>
      <c r="K45" s="1261"/>
      <c r="L45" s="1430"/>
      <c r="M45" s="556" t="str">
        <f>IF('別紙様式2-2（４・５月分）'!P37="","",'別紙様式2-2（４・５月分）'!P37)</f>
        <v/>
      </c>
      <c r="N45" s="1402"/>
      <c r="O45" s="1382"/>
      <c r="P45" s="1434"/>
      <c r="Q45" s="1386"/>
      <c r="R45" s="1518"/>
      <c r="S45" s="1390"/>
      <c r="T45" s="1520"/>
      <c r="U45" s="1516"/>
      <c r="V45" s="1396"/>
      <c r="W45" s="1514"/>
      <c r="X45" s="1372"/>
      <c r="Y45" s="1514"/>
      <c r="Z45" s="1372"/>
      <c r="AA45" s="1514"/>
      <c r="AB45" s="1372"/>
      <c r="AC45" s="1514"/>
      <c r="AD45" s="1372"/>
      <c r="AE45" s="1372"/>
      <c r="AF45" s="1372"/>
      <c r="AG45" s="1368"/>
      <c r="AH45" s="1374"/>
      <c r="AI45" s="1508"/>
      <c r="AJ45" s="1378"/>
      <c r="AK45" s="1510"/>
      <c r="AL45" s="1512"/>
      <c r="AM45" s="1504"/>
      <c r="AN45" s="1485"/>
      <c r="AO45" s="1506"/>
      <c r="AP45" s="1485"/>
      <c r="AQ45" s="1487"/>
      <c r="AR45" s="1489"/>
      <c r="AS45" s="578" t="str">
        <f t="shared" ref="AS45" si="47">IF(AU44="","",IF(OR(T44="",AND(M45="ベア加算なし",OR(T44="新加算Ⅰ",T44="新加算Ⅱ",T44="新加算Ⅲ",T44="新加算Ⅳ"),AM44=""),AND(OR(T44="新加算Ⅰ",T44="新加算Ⅱ",T44="新加算Ⅲ",T44="新加算Ⅳ"),AN44=""),AND(OR(T44="新加算Ⅰ",T44="新加算Ⅱ",T44="新加算Ⅲ"),AP44=""),AND(OR(T44="新加算Ⅰ",T44="新加算Ⅱ"),AQ44=""),AND(OR(T44="新加算Ⅰ"),AR44="")),"！記入が必要な欄（ピンク色のセル）に空欄があります。空欄を埋めてください。",""))</f>
        <v/>
      </c>
      <c r="AT45" s="452"/>
      <c r="AU45" s="1311"/>
      <c r="AV45" s="558" t="str">
        <f>IF('別紙様式2-2（４・５月分）'!N37="","",'別紙様式2-2（４・５月分）'!N37)</f>
        <v/>
      </c>
      <c r="AW45" s="1313"/>
      <c r="AX45" s="579"/>
      <c r="AY45" s="1230" t="str">
        <f>IF(OR(T45="新加算Ⅰ",T45="新加算Ⅱ",T45="新加算Ⅲ",T45="新加算Ⅳ",T45="新加算Ⅴ（１）",T45="新加算Ⅴ（２）",T45="新加算Ⅴ（３）",T45="新加算ⅠⅤ（４）",T45="新加算Ⅴ（５）",T45="新加算Ⅴ（６）",T45="新加算Ⅴ（８）",T45="新加算Ⅴ（11）"),IF(AI45="○","","未入力"),"")</f>
        <v/>
      </c>
      <c r="AZ45" s="1230" t="str">
        <f>IF(OR(U45="新加算Ⅰ",U45="新加算Ⅱ",U45="新加算Ⅲ",U45="新加算Ⅳ",U45="新加算Ⅴ（１）",U45="新加算Ⅴ（２）",U45="新加算Ⅴ（３）",U45="新加算ⅠⅤ（４）",U45="新加算Ⅴ（５）",U45="新加算Ⅴ（６）",U45="新加算Ⅴ（８）",U45="新加算Ⅴ（11）"),IF(AJ45="○","","未入力"),"")</f>
        <v/>
      </c>
      <c r="BA45" s="1230" t="str">
        <f>IF(OR(U45="新加算Ⅴ（７）",U45="新加算Ⅴ（９）",U45="新加算Ⅴ（10）",U45="新加算Ⅴ（12）",U45="新加算Ⅴ（13）",U45="新加算Ⅴ（14）"),IF(AK45="○","","未入力"),"")</f>
        <v/>
      </c>
      <c r="BB45" s="1230" t="str">
        <f>IF(OR(U45="新加算Ⅰ",U45="新加算Ⅱ",U45="新加算Ⅲ",U45="新加算Ⅴ（１）",U45="新加算Ⅴ（３）",U45="新加算Ⅴ（８）"),IF(AL45="○","","未入力"),"")</f>
        <v/>
      </c>
      <c r="BC45" s="1481" t="str">
        <f t="shared" ref="BC45" si="48">IF(OR(U45="新加算Ⅰ",U45="新加算Ⅱ",U45="新加算Ⅴ（１）",U45="新加算Ⅴ（２）",U45="新加算Ⅴ（３）",U45="新加算Ⅴ（４）",U45="新加算Ⅴ（５）",U45="新加算Ⅴ（６）",U45="新加算Ⅴ（７）",U45="新加算Ⅴ（９）",U45="新加算Ⅴ（10）",U45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45" s="1311" t="str">
        <f>IF(AND(T45&lt;&gt;"（参考）令和７年度の移行予定",OR(U45="新加算Ⅰ",U45="新加算Ⅴ（１）",U45="新加算Ⅴ（２）",U45="新加算Ⅴ（５）",U45="新加算Ⅴ（７）",U45="新加算Ⅴ（10）")),IF(AN45="","未入力",IF(AN45="いずれも取得していない","要件を満たさない","")),"")</f>
        <v/>
      </c>
      <c r="BE45" s="1311" t="str">
        <f>G42</f>
        <v/>
      </c>
      <c r="BF45" s="1311"/>
      <c r="BG45" s="1311"/>
    </row>
    <row r="46" spans="1:59" ht="30" customHeight="1">
      <c r="A46" s="1274">
        <v>9</v>
      </c>
      <c r="B46" s="1240" t="str">
        <f>IF(基本情報入力シート!C62="","",基本情報入力シート!C62)</f>
        <v/>
      </c>
      <c r="C46" s="1241"/>
      <c r="D46" s="1241"/>
      <c r="E46" s="1241"/>
      <c r="F46" s="1242"/>
      <c r="G46" s="1259" t="str">
        <f>IF(基本情報入力シート!M62="","",基本情報入力シート!M62)</f>
        <v/>
      </c>
      <c r="H46" s="1259" t="str">
        <f>IF(基本情報入力シート!R62="","",基本情報入力シート!R62)</f>
        <v/>
      </c>
      <c r="I46" s="1259" t="str">
        <f>IF(基本情報入力シート!W62="","",基本情報入力シート!W62)</f>
        <v/>
      </c>
      <c r="J46" s="1422" t="str">
        <f>IF(基本情報入力シート!X62="","",基本情報入力シート!X62)</f>
        <v/>
      </c>
      <c r="K46" s="1259" t="str">
        <f>IF(基本情報入力シート!Y62="","",基本情報入力シート!Y62)</f>
        <v/>
      </c>
      <c r="L46" s="1435" t="str">
        <f>IF(基本情報入力シート!AB62="","",基本情報入力シート!AB62)</f>
        <v/>
      </c>
      <c r="M46" s="553" t="str">
        <f>IF('別紙様式2-2（４・５月分）'!P38="","",'別紙様式2-2（４・５月分）'!P38)</f>
        <v/>
      </c>
      <c r="N46" s="1399" t="str">
        <f>IF(SUM('別紙様式2-2（４・５月分）'!Q38:Q40)=0,"",SUM('別紙様式2-2（４・５月分）'!Q38:Q40))</f>
        <v/>
      </c>
      <c r="O46" s="1403" t="str">
        <f>IFERROR(VLOOKUP('別紙様式2-2（４・５月分）'!AQ38,【参考】数式用!$AR$5:$AS$22,2,FALSE),"")</f>
        <v/>
      </c>
      <c r="P46" s="1404"/>
      <c r="Q46" s="1405"/>
      <c r="R46" s="1540" t="str">
        <f>IFERROR(VLOOKUP(K46,【参考】数式用!$A$5:$AB$37,MATCH(O46,【参考】数式用!$B$4:$AB$4,0)+1,0),"")</f>
        <v/>
      </c>
      <c r="S46" s="1411" t="s">
        <v>2102</v>
      </c>
      <c r="T46" s="1536" t="str">
        <f>IF('別紙様式2-3（６月以降分）'!T46="","",'別紙様式2-3（６月以降分）'!T46)</f>
        <v/>
      </c>
      <c r="U46" s="1538" t="str">
        <f>IFERROR(VLOOKUP(K46,【参考】数式用!$A$5:$AB$37,MATCH(T46,【参考】数式用!$B$4:$AB$4,0)+1,0),"")</f>
        <v/>
      </c>
      <c r="V46" s="1417" t="s">
        <v>15</v>
      </c>
      <c r="W46" s="1534">
        <f>'別紙様式2-3（６月以降分）'!W46</f>
        <v>6</v>
      </c>
      <c r="X46" s="1357" t="s">
        <v>10</v>
      </c>
      <c r="Y46" s="1534">
        <f>'別紙様式2-3（６月以降分）'!Y46</f>
        <v>6</v>
      </c>
      <c r="Z46" s="1357" t="s">
        <v>38</v>
      </c>
      <c r="AA46" s="1534">
        <f>'別紙様式2-3（６月以降分）'!AA46</f>
        <v>7</v>
      </c>
      <c r="AB46" s="1357" t="s">
        <v>10</v>
      </c>
      <c r="AC46" s="1534">
        <f>'別紙様式2-3（６月以降分）'!AC46</f>
        <v>3</v>
      </c>
      <c r="AD46" s="1357" t="s">
        <v>2020</v>
      </c>
      <c r="AE46" s="1357" t="s">
        <v>20</v>
      </c>
      <c r="AF46" s="1357">
        <f>IF(W46&gt;=1,(AA46*12+AC46)-(W46*12+Y46)+1,"")</f>
        <v>10</v>
      </c>
      <c r="AG46" s="1359" t="s">
        <v>33</v>
      </c>
      <c r="AH46" s="1526" t="str">
        <f>'別紙様式2-3（６月以降分）'!AH46</f>
        <v/>
      </c>
      <c r="AI46" s="1528" t="str">
        <f>'別紙様式2-3（６月以降分）'!AI46</f>
        <v/>
      </c>
      <c r="AJ46" s="1530">
        <f>'別紙様式2-3（６月以降分）'!AJ46</f>
        <v>0</v>
      </c>
      <c r="AK46" s="1532" t="str">
        <f>IF('別紙様式2-3（６月以降分）'!AK46="","",'別紙様式2-3（６月以降分）'!AK46)</f>
        <v/>
      </c>
      <c r="AL46" s="1521">
        <f>'別紙様式2-3（６月以降分）'!AL46</f>
        <v>0</v>
      </c>
      <c r="AM46" s="1523" t="str">
        <f>IF('別紙様式2-3（６月以降分）'!AM46="","",'別紙様式2-3（６月以降分）'!AM46)</f>
        <v/>
      </c>
      <c r="AN46" s="1341" t="str">
        <f>IF('別紙様式2-3（６月以降分）'!AN46="","",'別紙様式2-3（６月以降分）'!AN46)</f>
        <v/>
      </c>
      <c r="AO46" s="1339" t="str">
        <f>IF('別紙様式2-3（６月以降分）'!AO46="","",'別紙様式2-3（６月以降分）'!AO46)</f>
        <v/>
      </c>
      <c r="AP46" s="1341" t="str">
        <f>IF('別紙様式2-3（６月以降分）'!AP46="","",'別紙様式2-3（６月以降分）'!AP46)</f>
        <v/>
      </c>
      <c r="AQ46" s="1490" t="str">
        <f>IF('別紙様式2-3（６月以降分）'!AQ46="","",'別紙様式2-3（６月以降分）'!AQ46)</f>
        <v/>
      </c>
      <c r="AR46" s="1493" t="str">
        <f>IF('別紙様式2-3（６月以降分）'!AR46="","",'別紙様式2-3（６月以降分）'!AR46)</f>
        <v/>
      </c>
      <c r="AS46" s="573" t="str">
        <f t="shared" ref="AS46" si="49">IF(AU48="","",IF(U48&lt;U46,"！加算の要件上は問題ありませんが、令和６年度当初の新加算の加算率と比較して、移行後の加算率が下がる計画になっています。",""))</f>
        <v/>
      </c>
      <c r="AT46" s="580"/>
      <c r="AU46" s="1309"/>
      <c r="AV46" s="558" t="str">
        <f>IF('別紙様式2-2（４・５月分）'!N38="","",'別紙様式2-2（４・５月分）'!N38)</f>
        <v/>
      </c>
      <c r="AW46" s="1313" t="str">
        <f>IF(SUM('別紙様式2-2（４・５月分）'!O38:O40)=0,"",SUM('別紙様式2-2（４・５月分）'!O38:O40))</f>
        <v/>
      </c>
      <c r="AX46" s="1482" t="str">
        <f>IFERROR(VLOOKUP(K46,【参考】数式用!$AH$2:$AI$34,2,FALSE),"")</f>
        <v/>
      </c>
      <c r="AY46" s="494"/>
      <c r="BD46" s="341"/>
      <c r="BE46" s="1311" t="str">
        <f>G46</f>
        <v/>
      </c>
      <c r="BF46" s="1311"/>
      <c r="BG46" s="1311"/>
    </row>
    <row r="47" spans="1:59" ht="15" customHeight="1">
      <c r="A47" s="1275"/>
      <c r="B47" s="1243"/>
      <c r="C47" s="1244"/>
      <c r="D47" s="1244"/>
      <c r="E47" s="1244"/>
      <c r="F47" s="1245"/>
      <c r="G47" s="1260"/>
      <c r="H47" s="1260"/>
      <c r="I47" s="1260"/>
      <c r="J47" s="1423"/>
      <c r="K47" s="1260"/>
      <c r="L47" s="1429"/>
      <c r="M47" s="1379" t="str">
        <f>IF('別紙様式2-2（４・５月分）'!P39="","",'別紙様式2-2（４・５月分）'!P39)</f>
        <v/>
      </c>
      <c r="N47" s="1400"/>
      <c r="O47" s="1406"/>
      <c r="P47" s="1407"/>
      <c r="Q47" s="1408"/>
      <c r="R47" s="1541"/>
      <c r="S47" s="1412"/>
      <c r="T47" s="1537"/>
      <c r="U47" s="1539"/>
      <c r="V47" s="1418"/>
      <c r="W47" s="1535"/>
      <c r="X47" s="1358"/>
      <c r="Y47" s="1535"/>
      <c r="Z47" s="1358"/>
      <c r="AA47" s="1535"/>
      <c r="AB47" s="1358"/>
      <c r="AC47" s="1535"/>
      <c r="AD47" s="1358"/>
      <c r="AE47" s="1358"/>
      <c r="AF47" s="1358"/>
      <c r="AG47" s="1360"/>
      <c r="AH47" s="1527"/>
      <c r="AI47" s="1529"/>
      <c r="AJ47" s="1531"/>
      <c r="AK47" s="1533"/>
      <c r="AL47" s="1522"/>
      <c r="AM47" s="1524"/>
      <c r="AN47" s="1342"/>
      <c r="AO47" s="1525"/>
      <c r="AP47" s="1342"/>
      <c r="AQ47" s="1491"/>
      <c r="AR47" s="1494"/>
      <c r="AS47" s="1492" t="str">
        <f t="shared" ref="AS47" si="50">IF(AU48="","",IF(OR(AA48="",AA48&lt;&gt;7,AC48="",AC48&lt;&gt;3),"！算定期間の終わりが令和７年３月になっていません。年度内の廃止予定等がなければ、算定対象月を令和７年３月にしてください。",""))</f>
        <v/>
      </c>
      <c r="AT47" s="580"/>
      <c r="AU47" s="1311"/>
      <c r="AV47" s="1312" t="str">
        <f>IF('別紙様式2-2（４・５月分）'!N39="","",'別紙様式2-2（４・５月分）'!N39)</f>
        <v/>
      </c>
      <c r="AW47" s="1313"/>
      <c r="AX47" s="1483"/>
      <c r="AY47" s="431"/>
      <c r="BD47" s="341"/>
      <c r="BE47" s="1311" t="str">
        <f>G46</f>
        <v/>
      </c>
      <c r="BF47" s="1311"/>
      <c r="BG47" s="1311"/>
    </row>
    <row r="48" spans="1:59" ht="15" customHeight="1">
      <c r="A48" s="1303"/>
      <c r="B48" s="1243"/>
      <c r="C48" s="1244"/>
      <c r="D48" s="1244"/>
      <c r="E48" s="1244"/>
      <c r="F48" s="1245"/>
      <c r="G48" s="1260"/>
      <c r="H48" s="1260"/>
      <c r="I48" s="1260"/>
      <c r="J48" s="1423"/>
      <c r="K48" s="1260"/>
      <c r="L48" s="1429"/>
      <c r="M48" s="1380"/>
      <c r="N48" s="1401"/>
      <c r="O48" s="1381" t="s">
        <v>2025</v>
      </c>
      <c r="P48" s="1433" t="str">
        <f>IFERROR(VLOOKUP('別紙様式2-2（４・５月分）'!AQ38,【参考】数式用!$AR$5:$AT$22,3,FALSE),"")</f>
        <v/>
      </c>
      <c r="Q48" s="1385" t="s">
        <v>2036</v>
      </c>
      <c r="R48" s="1517" t="str">
        <f>IFERROR(VLOOKUP(K46,【参考】数式用!$A$5:$AB$37,MATCH(P48,【参考】数式用!$B$4:$AB$4,0)+1,0),"")</f>
        <v/>
      </c>
      <c r="S48" s="1389" t="s">
        <v>2109</v>
      </c>
      <c r="T48" s="1519"/>
      <c r="U48" s="1515" t="str">
        <f>IFERROR(VLOOKUP(K46,【参考】数式用!$A$5:$AB$37,MATCH(T48,【参考】数式用!$B$4:$AB$4,0)+1,0),"")</f>
        <v/>
      </c>
      <c r="V48" s="1395" t="s">
        <v>15</v>
      </c>
      <c r="W48" s="1513"/>
      <c r="X48" s="1371" t="s">
        <v>10</v>
      </c>
      <c r="Y48" s="1513"/>
      <c r="Z48" s="1371" t="s">
        <v>38</v>
      </c>
      <c r="AA48" s="1513"/>
      <c r="AB48" s="1371" t="s">
        <v>10</v>
      </c>
      <c r="AC48" s="1513"/>
      <c r="AD48" s="1371" t="s">
        <v>2020</v>
      </c>
      <c r="AE48" s="1371" t="s">
        <v>20</v>
      </c>
      <c r="AF48" s="1371" t="str">
        <f>IF(W48&gt;=1,(AA48*12+AC48)-(W48*12+Y48)+1,"")</f>
        <v/>
      </c>
      <c r="AG48" s="1367" t="s">
        <v>33</v>
      </c>
      <c r="AH48" s="1373" t="str">
        <f t="shared" ref="AH48" si="51">IFERROR(ROUNDDOWN(ROUND(L46*U48,0),0)*AF48,"")</f>
        <v/>
      </c>
      <c r="AI48" s="1507" t="str">
        <f t="shared" ref="AI48" si="52">IFERROR(ROUNDDOWN(ROUND((L46*(U48-AW46)),0),0)*AF48,"")</f>
        <v/>
      </c>
      <c r="AJ48" s="1377" t="str">
        <f>IFERROR(ROUNDDOWN(ROUNDDOWN(ROUND(L46*VLOOKUP(K46,【参考】数式用!$A$5:$AB$27,MATCH("新加算Ⅳ",【参考】数式用!$B$4:$AB$4,0)+1,0),0),0)*AF48*0.5,0),"")</f>
        <v/>
      </c>
      <c r="AK48" s="1509"/>
      <c r="AL48" s="1511" t="str">
        <f>IFERROR(IF('別紙様式2-2（４・５月分）'!P48="ベア加算","", IF(OR(T48="新加算Ⅰ",T48="新加算Ⅱ",T48="新加算Ⅲ",T48="新加算Ⅳ"),ROUNDDOWN(ROUND(L46*VLOOKUP(K46,【参考】数式用!$A$5:$I$27,MATCH("ベア加算",【参考】数式用!$B$4:$I$4,0)+1,0),0),0)*AF48,"")),"")</f>
        <v/>
      </c>
      <c r="AM48" s="1503"/>
      <c r="AN48" s="1484"/>
      <c r="AO48" s="1505"/>
      <c r="AP48" s="1484"/>
      <c r="AQ48" s="1486"/>
      <c r="AR48" s="1488"/>
      <c r="AS48" s="1492"/>
      <c r="AT48" s="452"/>
      <c r="AU48" s="1311" t="str">
        <f>IF(AND(AA46&lt;&gt;7,AC46&lt;&gt;3),"V列に色付け","")</f>
        <v/>
      </c>
      <c r="AV48" s="1312"/>
      <c r="AW48" s="1313"/>
      <c r="AX48" s="577"/>
      <c r="AY48" s="1230" t="str">
        <f>IF(AL48&lt;&gt;"",IF(AM48="○","入力済","未入力"),"")</f>
        <v/>
      </c>
      <c r="AZ48" s="1230" t="str">
        <f>IF(OR(T48="新加算Ⅰ",T48="新加算Ⅱ",T48="新加算Ⅲ",T48="新加算Ⅳ",T48="新加算Ⅴ（１）",T48="新加算Ⅴ（２）",T48="新加算Ⅴ（３）",T48="新加算ⅠⅤ（４）",T48="新加算Ⅴ（５）",T48="新加算Ⅴ（６）",T48="新加算Ⅴ（８）",T48="新加算Ⅴ（11）"),IF(OR(AN48="○",AN48="令和６年度中に満たす"),"入力済","未入力"),"")</f>
        <v/>
      </c>
      <c r="BA48" s="1230" t="str">
        <f>IF(OR(T48="新加算Ⅴ（７）",T48="新加算Ⅴ（９）",T48="新加算Ⅴ（10）",T48="新加算Ⅴ（12）",T48="新加算Ⅴ（13）",T48="新加算Ⅴ（14）"),IF(OR(AO48="○",AO48="令和６年度中に満たす"),"入力済","未入力"),"")</f>
        <v/>
      </c>
      <c r="BB48" s="1230" t="str">
        <f>IF(OR(T48="新加算Ⅰ",T48="新加算Ⅱ",T48="新加算Ⅲ",T48="新加算Ⅴ（１）",T48="新加算Ⅴ（３）",T48="新加算Ⅴ（８）"),IF(OR(AP48="○",AP48="令和６年度中に満たす"),"入力済","未入力"),"")</f>
        <v/>
      </c>
      <c r="BC48" s="1481" t="str">
        <f t="shared" ref="BC48" si="53">IF(OR(T48="新加算Ⅰ",T48="新加算Ⅱ",T48="新加算Ⅴ（１）",T48="新加算Ⅴ（２）",T48="新加算Ⅴ（３）",T48="新加算Ⅴ（４）",T48="新加算Ⅴ（５）",T48="新加算Ⅴ（６）",T48="新加算Ⅴ（７）",T48="新加算Ⅴ（９）",T48="新加算Ⅴ（10）",T48="新加算Ⅴ（12）"),IF(AQ48&lt;&gt;"",1,""),"")</f>
        <v/>
      </c>
      <c r="BD48" s="1311" t="str">
        <f>IF(OR(T48="新加算Ⅰ",T48="新加算Ⅴ（１）",T48="新加算Ⅴ（２）",T48="新加算Ⅴ（５）",T48="新加算Ⅴ（７）",T48="新加算Ⅴ（10）"),IF(AR48="","未入力","入力済"),"")</f>
        <v/>
      </c>
      <c r="BE48" s="1311" t="str">
        <f>G46</f>
        <v/>
      </c>
      <c r="BF48" s="1311"/>
      <c r="BG48" s="1311"/>
    </row>
    <row r="49" spans="1:59" ht="30" customHeight="1" thickBot="1">
      <c r="A49" s="1276"/>
      <c r="B49" s="1419"/>
      <c r="C49" s="1420"/>
      <c r="D49" s="1420"/>
      <c r="E49" s="1420"/>
      <c r="F49" s="1421"/>
      <c r="G49" s="1261"/>
      <c r="H49" s="1261"/>
      <c r="I49" s="1261"/>
      <c r="J49" s="1424"/>
      <c r="K49" s="1261"/>
      <c r="L49" s="1430"/>
      <c r="M49" s="556" t="str">
        <f>IF('別紙様式2-2（４・５月分）'!P40="","",'別紙様式2-2（４・５月分）'!P40)</f>
        <v/>
      </c>
      <c r="N49" s="1402"/>
      <c r="O49" s="1382"/>
      <c r="P49" s="1434"/>
      <c r="Q49" s="1386"/>
      <c r="R49" s="1518"/>
      <c r="S49" s="1390"/>
      <c r="T49" s="1520"/>
      <c r="U49" s="1516"/>
      <c r="V49" s="1396"/>
      <c r="W49" s="1514"/>
      <c r="X49" s="1372"/>
      <c r="Y49" s="1514"/>
      <c r="Z49" s="1372"/>
      <c r="AA49" s="1514"/>
      <c r="AB49" s="1372"/>
      <c r="AC49" s="1514"/>
      <c r="AD49" s="1372"/>
      <c r="AE49" s="1372"/>
      <c r="AF49" s="1372"/>
      <c r="AG49" s="1368"/>
      <c r="AH49" s="1374"/>
      <c r="AI49" s="1508"/>
      <c r="AJ49" s="1378"/>
      <c r="AK49" s="1510"/>
      <c r="AL49" s="1512"/>
      <c r="AM49" s="1504"/>
      <c r="AN49" s="1485"/>
      <c r="AO49" s="1506"/>
      <c r="AP49" s="1485"/>
      <c r="AQ49" s="1487"/>
      <c r="AR49" s="1489"/>
      <c r="AS49" s="578" t="str">
        <f t="shared" ref="AS49" si="54">IF(AU48="","",IF(OR(T48="",AND(M49="ベア加算なし",OR(T48="新加算Ⅰ",T48="新加算Ⅱ",T48="新加算Ⅲ",T48="新加算Ⅳ"),AM48=""),AND(OR(T48="新加算Ⅰ",T48="新加算Ⅱ",T48="新加算Ⅲ",T48="新加算Ⅳ"),AN48=""),AND(OR(T48="新加算Ⅰ",T48="新加算Ⅱ",T48="新加算Ⅲ"),AP48=""),AND(OR(T48="新加算Ⅰ",T48="新加算Ⅱ"),AQ48=""),AND(OR(T48="新加算Ⅰ"),AR48="")),"！記入が必要な欄（ピンク色のセル）に空欄があります。空欄を埋めてください。",""))</f>
        <v/>
      </c>
      <c r="AT49" s="452"/>
      <c r="AU49" s="1311"/>
      <c r="AV49" s="558" t="str">
        <f>IF('別紙様式2-2（４・５月分）'!N40="","",'別紙様式2-2（４・５月分）'!N40)</f>
        <v/>
      </c>
      <c r="AW49" s="1313"/>
      <c r="AX49" s="579"/>
      <c r="AY49" s="1230" t="str">
        <f>IF(OR(T49="新加算Ⅰ",T49="新加算Ⅱ",T49="新加算Ⅲ",T49="新加算Ⅳ",T49="新加算Ⅴ（１）",T49="新加算Ⅴ（２）",T49="新加算Ⅴ（３）",T49="新加算ⅠⅤ（４）",T49="新加算Ⅴ（５）",T49="新加算Ⅴ（６）",T49="新加算Ⅴ（８）",T49="新加算Ⅴ（11）"),IF(AI49="○","","未入力"),"")</f>
        <v/>
      </c>
      <c r="AZ49" s="1230" t="str">
        <f>IF(OR(U49="新加算Ⅰ",U49="新加算Ⅱ",U49="新加算Ⅲ",U49="新加算Ⅳ",U49="新加算Ⅴ（１）",U49="新加算Ⅴ（２）",U49="新加算Ⅴ（３）",U49="新加算ⅠⅤ（４）",U49="新加算Ⅴ（５）",U49="新加算Ⅴ（６）",U49="新加算Ⅴ（８）",U49="新加算Ⅴ（11）"),IF(AJ49="○","","未入力"),"")</f>
        <v/>
      </c>
      <c r="BA49" s="1230" t="str">
        <f>IF(OR(U49="新加算Ⅴ（７）",U49="新加算Ⅴ（９）",U49="新加算Ⅴ（10）",U49="新加算Ⅴ（12）",U49="新加算Ⅴ（13）",U49="新加算Ⅴ（14）"),IF(AK49="○","","未入力"),"")</f>
        <v/>
      </c>
      <c r="BB49" s="1230" t="str">
        <f>IF(OR(U49="新加算Ⅰ",U49="新加算Ⅱ",U49="新加算Ⅲ",U49="新加算Ⅴ（１）",U49="新加算Ⅴ（３）",U49="新加算Ⅴ（８）"),IF(AL49="○","","未入力"),"")</f>
        <v/>
      </c>
      <c r="BC49" s="1481" t="str">
        <f t="shared" ref="BC49" si="55">IF(OR(U49="新加算Ⅰ",U49="新加算Ⅱ",U49="新加算Ⅴ（１）",U49="新加算Ⅴ（２）",U49="新加算Ⅴ（３）",U49="新加算Ⅴ（４）",U49="新加算Ⅴ（５）",U49="新加算Ⅴ（６）",U49="新加算Ⅴ（７）",U49="新加算Ⅴ（９）",U49="新加算Ⅴ（10）",U49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49" s="1311" t="str">
        <f>IF(AND(T49&lt;&gt;"（参考）令和７年度の移行予定",OR(U49="新加算Ⅰ",U49="新加算Ⅴ（１）",U49="新加算Ⅴ（２）",U49="新加算Ⅴ（５）",U49="新加算Ⅴ（７）",U49="新加算Ⅴ（10）")),IF(AN49="","未入力",IF(AN49="いずれも取得していない","要件を満たさない","")),"")</f>
        <v/>
      </c>
      <c r="BE49" s="1311" t="str">
        <f>G46</f>
        <v/>
      </c>
      <c r="BF49" s="1311"/>
      <c r="BG49" s="1311"/>
    </row>
    <row r="50" spans="1:59" ht="30" customHeight="1">
      <c r="A50" s="1274">
        <v>10</v>
      </c>
      <c r="B50" s="1240" t="str">
        <f>IF(基本情報入力シート!C63="","",基本情報入力シート!C63)</f>
        <v/>
      </c>
      <c r="C50" s="1241"/>
      <c r="D50" s="1241"/>
      <c r="E50" s="1241"/>
      <c r="F50" s="1242"/>
      <c r="G50" s="1259" t="str">
        <f>IF(基本情報入力シート!M63="","",基本情報入力シート!M63)</f>
        <v/>
      </c>
      <c r="H50" s="1259" t="str">
        <f>IF(基本情報入力シート!R63="","",基本情報入力シート!R63)</f>
        <v/>
      </c>
      <c r="I50" s="1259" t="str">
        <f>IF(基本情報入力シート!W63="","",基本情報入力シート!W63)</f>
        <v/>
      </c>
      <c r="J50" s="1422" t="str">
        <f>IF(基本情報入力シート!X63="","",基本情報入力シート!X63)</f>
        <v/>
      </c>
      <c r="K50" s="1259" t="str">
        <f>IF(基本情報入力シート!Y63="","",基本情報入力シート!Y63)</f>
        <v/>
      </c>
      <c r="L50" s="1435" t="str">
        <f>IF(基本情報入力シート!AB63="","",基本情報入力シート!AB63)</f>
        <v/>
      </c>
      <c r="M50" s="553" t="str">
        <f>IF('別紙様式2-2（４・５月分）'!P41="","",'別紙様式2-2（４・５月分）'!P41)</f>
        <v/>
      </c>
      <c r="N50" s="1399" t="str">
        <f>IF(SUM('別紙様式2-2（４・５月分）'!Q41:Q43)=0,"",SUM('別紙様式2-2（４・５月分）'!Q41:Q43))</f>
        <v/>
      </c>
      <c r="O50" s="1403" t="str">
        <f>IFERROR(VLOOKUP('別紙様式2-2（４・５月分）'!AQ41,【参考】数式用!$AR$5:$AS$22,2,FALSE),"")</f>
        <v/>
      </c>
      <c r="P50" s="1404"/>
      <c r="Q50" s="1405"/>
      <c r="R50" s="1540" t="str">
        <f>IFERROR(VLOOKUP(K50,【参考】数式用!$A$5:$AB$37,MATCH(O50,【参考】数式用!$B$4:$AB$4,0)+1,0),"")</f>
        <v/>
      </c>
      <c r="S50" s="1411" t="s">
        <v>2102</v>
      </c>
      <c r="T50" s="1536" t="str">
        <f>IF('別紙様式2-3（６月以降分）'!T50="","",'別紙様式2-3（６月以降分）'!T50)</f>
        <v/>
      </c>
      <c r="U50" s="1538" t="str">
        <f>IFERROR(VLOOKUP(K50,【参考】数式用!$A$5:$AB$37,MATCH(T50,【参考】数式用!$B$4:$AB$4,0)+1,0),"")</f>
        <v/>
      </c>
      <c r="V50" s="1417" t="s">
        <v>15</v>
      </c>
      <c r="W50" s="1534">
        <f>'別紙様式2-3（６月以降分）'!W50</f>
        <v>6</v>
      </c>
      <c r="X50" s="1357" t="s">
        <v>10</v>
      </c>
      <c r="Y50" s="1534">
        <f>'別紙様式2-3（６月以降分）'!Y50</f>
        <v>6</v>
      </c>
      <c r="Z50" s="1357" t="s">
        <v>38</v>
      </c>
      <c r="AA50" s="1534">
        <f>'別紙様式2-3（６月以降分）'!AA50</f>
        <v>7</v>
      </c>
      <c r="AB50" s="1357" t="s">
        <v>10</v>
      </c>
      <c r="AC50" s="1534">
        <f>'別紙様式2-3（６月以降分）'!AC50</f>
        <v>3</v>
      </c>
      <c r="AD50" s="1357" t="s">
        <v>2020</v>
      </c>
      <c r="AE50" s="1357" t="s">
        <v>20</v>
      </c>
      <c r="AF50" s="1357">
        <f>IF(W50&gt;=1,(AA50*12+AC50)-(W50*12+Y50)+1,"")</f>
        <v>10</v>
      </c>
      <c r="AG50" s="1359" t="s">
        <v>33</v>
      </c>
      <c r="AH50" s="1526" t="str">
        <f>'別紙様式2-3（６月以降分）'!AH50</f>
        <v/>
      </c>
      <c r="AI50" s="1528" t="str">
        <f>'別紙様式2-3（６月以降分）'!AI50</f>
        <v/>
      </c>
      <c r="AJ50" s="1530">
        <f>'別紙様式2-3（６月以降分）'!AJ50</f>
        <v>0</v>
      </c>
      <c r="AK50" s="1532" t="str">
        <f>IF('別紙様式2-3（６月以降分）'!AK50="","",'別紙様式2-3（６月以降分）'!AK50)</f>
        <v/>
      </c>
      <c r="AL50" s="1521">
        <f>'別紙様式2-3（６月以降分）'!AL50</f>
        <v>0</v>
      </c>
      <c r="AM50" s="1523" t="str">
        <f>IF('別紙様式2-3（６月以降分）'!AM50="","",'別紙様式2-3（６月以降分）'!AM50)</f>
        <v/>
      </c>
      <c r="AN50" s="1341" t="str">
        <f>IF('別紙様式2-3（６月以降分）'!AN50="","",'別紙様式2-3（６月以降分）'!AN50)</f>
        <v/>
      </c>
      <c r="AO50" s="1339" t="str">
        <f>IF('別紙様式2-3（６月以降分）'!AO50="","",'別紙様式2-3（６月以降分）'!AO50)</f>
        <v/>
      </c>
      <c r="AP50" s="1341" t="str">
        <f>IF('別紙様式2-3（６月以降分）'!AP50="","",'別紙様式2-3（６月以降分）'!AP50)</f>
        <v/>
      </c>
      <c r="AQ50" s="1490" t="str">
        <f>IF('別紙様式2-3（６月以降分）'!AQ50="","",'別紙様式2-3（６月以降分）'!AQ50)</f>
        <v/>
      </c>
      <c r="AR50" s="1493" t="str">
        <f>IF('別紙様式2-3（６月以降分）'!AR50="","",'別紙様式2-3（６月以降分）'!AR50)</f>
        <v/>
      </c>
      <c r="AS50" s="573" t="str">
        <f t="shared" ref="AS50" si="56">IF(AU52="","",IF(U52&lt;U50,"！加算の要件上は問題ありませんが、令和６年度当初の新加算の加算率と比較して、移行後の加算率が下がる計画になっています。",""))</f>
        <v/>
      </c>
      <c r="AT50" s="580"/>
      <c r="AU50" s="1309"/>
      <c r="AV50" s="558" t="str">
        <f>IF('別紙様式2-2（４・５月分）'!N41="","",'別紙様式2-2（４・５月分）'!N41)</f>
        <v/>
      </c>
      <c r="AW50" s="1313" t="str">
        <f>IF(SUM('別紙様式2-2（４・５月分）'!O41:O43)=0,"",SUM('別紙様式2-2（４・５月分）'!O41:O43))</f>
        <v/>
      </c>
      <c r="AX50" s="1482" t="str">
        <f>IFERROR(VLOOKUP(K50,【参考】数式用!$AH$2:$AI$34,2,FALSE),"")</f>
        <v/>
      </c>
      <c r="AY50" s="494"/>
      <c r="BD50" s="341"/>
      <c r="BE50" s="1311" t="str">
        <f>G50</f>
        <v/>
      </c>
      <c r="BF50" s="1311"/>
      <c r="BG50" s="1311"/>
    </row>
    <row r="51" spans="1:59" ht="15" customHeight="1">
      <c r="A51" s="1275"/>
      <c r="B51" s="1243"/>
      <c r="C51" s="1468"/>
      <c r="D51" s="1468"/>
      <c r="E51" s="1468"/>
      <c r="F51" s="1245"/>
      <c r="G51" s="1260"/>
      <c r="H51" s="1260"/>
      <c r="I51" s="1260"/>
      <c r="J51" s="1423"/>
      <c r="K51" s="1260"/>
      <c r="L51" s="1429"/>
      <c r="M51" s="1379" t="str">
        <f>IF('別紙様式2-2（４・５月分）'!P42="","",'別紙様式2-2（４・５月分）'!P42)</f>
        <v/>
      </c>
      <c r="N51" s="1400"/>
      <c r="O51" s="1406"/>
      <c r="P51" s="1407"/>
      <c r="Q51" s="1408"/>
      <c r="R51" s="1541"/>
      <c r="S51" s="1412"/>
      <c r="T51" s="1537"/>
      <c r="U51" s="1539"/>
      <c r="V51" s="1418"/>
      <c r="W51" s="1535"/>
      <c r="X51" s="1358"/>
      <c r="Y51" s="1535"/>
      <c r="Z51" s="1358"/>
      <c r="AA51" s="1535"/>
      <c r="AB51" s="1358"/>
      <c r="AC51" s="1535"/>
      <c r="AD51" s="1358"/>
      <c r="AE51" s="1358"/>
      <c r="AF51" s="1358"/>
      <c r="AG51" s="1360"/>
      <c r="AH51" s="1527"/>
      <c r="AI51" s="1529"/>
      <c r="AJ51" s="1531"/>
      <c r="AK51" s="1533"/>
      <c r="AL51" s="1522"/>
      <c r="AM51" s="1524"/>
      <c r="AN51" s="1342"/>
      <c r="AO51" s="1525"/>
      <c r="AP51" s="1342"/>
      <c r="AQ51" s="1491"/>
      <c r="AR51" s="1494"/>
      <c r="AS51" s="1492" t="str">
        <f t="shared" ref="AS51" si="57">IF(AU52="","",IF(OR(AA52="",AA52&lt;&gt;7,AC52="",AC52&lt;&gt;3),"！算定期間の終わりが令和７年３月になっていません。年度内の廃止予定等がなければ、算定対象月を令和７年３月にしてください。",""))</f>
        <v/>
      </c>
      <c r="AT51" s="580"/>
      <c r="AU51" s="1311"/>
      <c r="AV51" s="1312" t="str">
        <f>IF('別紙様式2-2（４・５月分）'!N42="","",'別紙様式2-2（４・５月分）'!N42)</f>
        <v/>
      </c>
      <c r="AW51" s="1313"/>
      <c r="AX51" s="1483"/>
      <c r="AY51" s="431"/>
      <c r="BD51" s="341"/>
      <c r="BE51" s="1311" t="str">
        <f>G50</f>
        <v/>
      </c>
      <c r="BF51" s="1311"/>
      <c r="BG51" s="1311"/>
    </row>
    <row r="52" spans="1:59" ht="15" customHeight="1">
      <c r="A52" s="1303"/>
      <c r="B52" s="1243"/>
      <c r="C52" s="1468"/>
      <c r="D52" s="1468"/>
      <c r="E52" s="1468"/>
      <c r="F52" s="1245"/>
      <c r="G52" s="1260"/>
      <c r="H52" s="1260"/>
      <c r="I52" s="1260"/>
      <c r="J52" s="1423"/>
      <c r="K52" s="1260"/>
      <c r="L52" s="1429"/>
      <c r="M52" s="1380"/>
      <c r="N52" s="1401"/>
      <c r="O52" s="1381" t="s">
        <v>2025</v>
      </c>
      <c r="P52" s="1433" t="str">
        <f>IFERROR(VLOOKUP('別紙様式2-2（４・５月分）'!AQ41,【参考】数式用!$AR$5:$AT$22,3,FALSE),"")</f>
        <v/>
      </c>
      <c r="Q52" s="1385" t="s">
        <v>2036</v>
      </c>
      <c r="R52" s="1517" t="str">
        <f>IFERROR(VLOOKUP(K50,【参考】数式用!$A$5:$AB$37,MATCH(P52,【参考】数式用!$B$4:$AB$4,0)+1,0),"")</f>
        <v/>
      </c>
      <c r="S52" s="1389" t="s">
        <v>2109</v>
      </c>
      <c r="T52" s="1519"/>
      <c r="U52" s="1515" t="str">
        <f>IFERROR(VLOOKUP(K50,【参考】数式用!$A$5:$AB$37,MATCH(T52,【参考】数式用!$B$4:$AB$4,0)+1,0),"")</f>
        <v/>
      </c>
      <c r="V52" s="1395" t="s">
        <v>15</v>
      </c>
      <c r="W52" s="1513"/>
      <c r="X52" s="1371" t="s">
        <v>10</v>
      </c>
      <c r="Y52" s="1513"/>
      <c r="Z52" s="1371" t="s">
        <v>38</v>
      </c>
      <c r="AA52" s="1513"/>
      <c r="AB52" s="1371" t="s">
        <v>10</v>
      </c>
      <c r="AC52" s="1513"/>
      <c r="AD52" s="1371" t="s">
        <v>2020</v>
      </c>
      <c r="AE52" s="1371" t="s">
        <v>20</v>
      </c>
      <c r="AF52" s="1371" t="str">
        <f>IF(W52&gt;=1,(AA52*12+AC52)-(W52*12+Y52)+1,"")</f>
        <v/>
      </c>
      <c r="AG52" s="1367" t="s">
        <v>33</v>
      </c>
      <c r="AH52" s="1373" t="str">
        <f t="shared" ref="AH52" si="58">IFERROR(ROUNDDOWN(ROUND(L50*U52,0),0)*AF52,"")</f>
        <v/>
      </c>
      <c r="AI52" s="1507" t="str">
        <f t="shared" ref="AI52" si="59">IFERROR(ROUNDDOWN(ROUND((L50*(U52-AW50)),0),0)*AF52,"")</f>
        <v/>
      </c>
      <c r="AJ52" s="1377" t="str">
        <f>IFERROR(ROUNDDOWN(ROUNDDOWN(ROUND(L50*VLOOKUP(K50,【参考】数式用!$A$5:$AB$27,MATCH("新加算Ⅳ",【参考】数式用!$B$4:$AB$4,0)+1,0),0),0)*AF52*0.5,0),"")</f>
        <v/>
      </c>
      <c r="AK52" s="1509"/>
      <c r="AL52" s="1511" t="str">
        <f>IFERROR(IF('別紙様式2-2（４・５月分）'!P52="ベア加算","", IF(OR(T52="新加算Ⅰ",T52="新加算Ⅱ",T52="新加算Ⅲ",T52="新加算Ⅳ"),ROUNDDOWN(ROUND(L50*VLOOKUP(K50,【参考】数式用!$A$5:$I$27,MATCH("ベア加算",【参考】数式用!$B$4:$I$4,0)+1,0),0),0)*AF52,"")),"")</f>
        <v/>
      </c>
      <c r="AM52" s="1503"/>
      <c r="AN52" s="1484"/>
      <c r="AO52" s="1505"/>
      <c r="AP52" s="1484"/>
      <c r="AQ52" s="1486"/>
      <c r="AR52" s="1488"/>
      <c r="AS52" s="1492"/>
      <c r="AT52" s="452"/>
      <c r="AU52" s="1311" t="str">
        <f>IF(AND(AA50&lt;&gt;7,AC50&lt;&gt;3),"V列に色付け","")</f>
        <v/>
      </c>
      <c r="AV52" s="1312"/>
      <c r="AW52" s="1313"/>
      <c r="AX52" s="577"/>
      <c r="AY52" s="1230" t="str">
        <f>IF(AL52&lt;&gt;"",IF(AM52="○","入力済","未入力"),"")</f>
        <v/>
      </c>
      <c r="AZ52" s="1230" t="str">
        <f>IF(OR(T52="新加算Ⅰ",T52="新加算Ⅱ",T52="新加算Ⅲ",T52="新加算Ⅳ",T52="新加算Ⅴ（１）",T52="新加算Ⅴ（２）",T52="新加算Ⅴ（３）",T52="新加算ⅠⅤ（４）",T52="新加算Ⅴ（５）",T52="新加算Ⅴ（６）",T52="新加算Ⅴ（８）",T52="新加算Ⅴ（11）"),IF(OR(AN52="○",AN52="令和６年度中に満たす"),"入力済","未入力"),"")</f>
        <v/>
      </c>
      <c r="BA52" s="1230" t="str">
        <f>IF(OR(T52="新加算Ⅴ（７）",T52="新加算Ⅴ（９）",T52="新加算Ⅴ（10）",T52="新加算Ⅴ（12）",T52="新加算Ⅴ（13）",T52="新加算Ⅴ（14）"),IF(OR(AO52="○",AO52="令和６年度中に満たす"),"入力済","未入力"),"")</f>
        <v/>
      </c>
      <c r="BB52" s="1230" t="str">
        <f>IF(OR(T52="新加算Ⅰ",T52="新加算Ⅱ",T52="新加算Ⅲ",T52="新加算Ⅴ（１）",T52="新加算Ⅴ（３）",T52="新加算Ⅴ（８）"),IF(OR(AP52="○",AP52="令和６年度中に満たす"),"入力済","未入力"),"")</f>
        <v/>
      </c>
      <c r="BC52" s="1481" t="str">
        <f t="shared" ref="BC52" si="60">IF(OR(T52="新加算Ⅰ",T52="新加算Ⅱ",T52="新加算Ⅴ（１）",T52="新加算Ⅴ（２）",T52="新加算Ⅴ（３）",T52="新加算Ⅴ（４）",T52="新加算Ⅴ（５）",T52="新加算Ⅴ（６）",T52="新加算Ⅴ（７）",T52="新加算Ⅴ（９）",T52="新加算Ⅴ（10）",T52="新加算Ⅴ（12）"),IF(AQ52&lt;&gt;"",1,""),"")</f>
        <v/>
      </c>
      <c r="BD52" s="1311" t="str">
        <f>IF(OR(T52="新加算Ⅰ",T52="新加算Ⅴ（１）",T52="新加算Ⅴ（２）",T52="新加算Ⅴ（５）",T52="新加算Ⅴ（７）",T52="新加算Ⅴ（10）"),IF(AR52="","未入力","入力済"),"")</f>
        <v/>
      </c>
      <c r="BE52" s="1311" t="str">
        <f>G50</f>
        <v/>
      </c>
      <c r="BF52" s="1311"/>
      <c r="BG52" s="1311"/>
    </row>
    <row r="53" spans="1:59" ht="30" customHeight="1" thickBot="1">
      <c r="A53" s="1276"/>
      <c r="B53" s="1419"/>
      <c r="C53" s="1420"/>
      <c r="D53" s="1420"/>
      <c r="E53" s="1420"/>
      <c r="F53" s="1421"/>
      <c r="G53" s="1261"/>
      <c r="H53" s="1261"/>
      <c r="I53" s="1261"/>
      <c r="J53" s="1424"/>
      <c r="K53" s="1261"/>
      <c r="L53" s="1430"/>
      <c r="M53" s="556" t="str">
        <f>IF('別紙様式2-2（４・５月分）'!P43="","",'別紙様式2-2（４・５月分）'!P43)</f>
        <v/>
      </c>
      <c r="N53" s="1402"/>
      <c r="O53" s="1382"/>
      <c r="P53" s="1434"/>
      <c r="Q53" s="1386"/>
      <c r="R53" s="1518"/>
      <c r="S53" s="1390"/>
      <c r="T53" s="1520"/>
      <c r="U53" s="1516"/>
      <c r="V53" s="1396"/>
      <c r="W53" s="1514"/>
      <c r="X53" s="1372"/>
      <c r="Y53" s="1514"/>
      <c r="Z53" s="1372"/>
      <c r="AA53" s="1514"/>
      <c r="AB53" s="1372"/>
      <c r="AC53" s="1514"/>
      <c r="AD53" s="1372"/>
      <c r="AE53" s="1372"/>
      <c r="AF53" s="1372"/>
      <c r="AG53" s="1368"/>
      <c r="AH53" s="1374"/>
      <c r="AI53" s="1508"/>
      <c r="AJ53" s="1378"/>
      <c r="AK53" s="1510"/>
      <c r="AL53" s="1512"/>
      <c r="AM53" s="1504"/>
      <c r="AN53" s="1485"/>
      <c r="AO53" s="1506"/>
      <c r="AP53" s="1485"/>
      <c r="AQ53" s="1487"/>
      <c r="AR53" s="1489"/>
      <c r="AS53" s="578" t="str">
        <f t="shared" ref="AS53" si="61">IF(AU52="","",IF(OR(T52="",AND(M53="ベア加算なし",OR(T52="新加算Ⅰ",T52="新加算Ⅱ",T52="新加算Ⅲ",T52="新加算Ⅳ"),AM52=""),AND(OR(T52="新加算Ⅰ",T52="新加算Ⅱ",T52="新加算Ⅲ",T52="新加算Ⅳ"),AN52=""),AND(OR(T52="新加算Ⅰ",T52="新加算Ⅱ",T52="新加算Ⅲ"),AP52=""),AND(OR(T52="新加算Ⅰ",T52="新加算Ⅱ"),AQ52=""),AND(OR(T52="新加算Ⅰ"),AR52="")),"！記入が必要な欄（ピンク色のセル）に空欄があります。空欄を埋めてください。",""))</f>
        <v/>
      </c>
      <c r="AT53" s="452"/>
      <c r="AU53" s="1311"/>
      <c r="AV53" s="558" t="str">
        <f>IF('別紙様式2-2（４・５月分）'!N43="","",'別紙様式2-2（４・５月分）'!N43)</f>
        <v/>
      </c>
      <c r="AW53" s="1313"/>
      <c r="AX53" s="579"/>
      <c r="AY53" s="1230" t="str">
        <f>IF(OR(T53="新加算Ⅰ",T53="新加算Ⅱ",T53="新加算Ⅲ",T53="新加算Ⅳ",T53="新加算Ⅴ（１）",T53="新加算Ⅴ（２）",T53="新加算Ⅴ（３）",T53="新加算ⅠⅤ（４）",T53="新加算Ⅴ（５）",T53="新加算Ⅴ（６）",T53="新加算Ⅴ（８）",T53="新加算Ⅴ（11）"),IF(AI53="○","","未入力"),"")</f>
        <v/>
      </c>
      <c r="AZ53" s="1230" t="str">
        <f>IF(OR(U53="新加算Ⅰ",U53="新加算Ⅱ",U53="新加算Ⅲ",U53="新加算Ⅳ",U53="新加算Ⅴ（１）",U53="新加算Ⅴ（２）",U53="新加算Ⅴ（３）",U53="新加算ⅠⅤ（４）",U53="新加算Ⅴ（５）",U53="新加算Ⅴ（６）",U53="新加算Ⅴ（８）",U53="新加算Ⅴ（11）"),IF(AJ53="○","","未入力"),"")</f>
        <v/>
      </c>
      <c r="BA53" s="1230" t="str">
        <f>IF(OR(U53="新加算Ⅴ（７）",U53="新加算Ⅴ（９）",U53="新加算Ⅴ（10）",U53="新加算Ⅴ（12）",U53="新加算Ⅴ（13）",U53="新加算Ⅴ（14）"),IF(AK53="○","","未入力"),"")</f>
        <v/>
      </c>
      <c r="BB53" s="1230" t="str">
        <f>IF(OR(U53="新加算Ⅰ",U53="新加算Ⅱ",U53="新加算Ⅲ",U53="新加算Ⅴ（１）",U53="新加算Ⅴ（３）",U53="新加算Ⅴ（８）"),IF(AL53="○","","未入力"),"")</f>
        <v/>
      </c>
      <c r="BC53" s="1481" t="str">
        <f t="shared" ref="BC53" si="62">IF(OR(U53="新加算Ⅰ",U53="新加算Ⅱ",U53="新加算Ⅴ（１）",U53="新加算Ⅴ（２）",U53="新加算Ⅴ（３）",U53="新加算Ⅴ（４）",U53="新加算Ⅴ（５）",U53="新加算Ⅴ（６）",U53="新加算Ⅴ（７）",U53="新加算Ⅴ（９）",U53="新加算Ⅴ（10）",U53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53" s="1311" t="str">
        <f>IF(AND(T53&lt;&gt;"（参考）令和７年度の移行予定",OR(U53="新加算Ⅰ",U53="新加算Ⅴ（１）",U53="新加算Ⅴ（２）",U53="新加算Ⅴ（５）",U53="新加算Ⅴ（７）",U53="新加算Ⅴ（10）")),IF(AN53="","未入力",IF(AN53="いずれも取得していない","要件を満たさない","")),"")</f>
        <v/>
      </c>
      <c r="BE53" s="1311" t="str">
        <f>G50</f>
        <v/>
      </c>
      <c r="BF53" s="1311"/>
      <c r="BG53" s="1311"/>
    </row>
    <row r="54" spans="1:59" ht="30" customHeight="1">
      <c r="A54" s="1274">
        <v>11</v>
      </c>
      <c r="B54" s="1240" t="str">
        <f>IF(基本情報入力シート!C64="","",基本情報入力シート!C64)</f>
        <v/>
      </c>
      <c r="C54" s="1241"/>
      <c r="D54" s="1241"/>
      <c r="E54" s="1241"/>
      <c r="F54" s="1242"/>
      <c r="G54" s="1259" t="str">
        <f>IF(基本情報入力シート!M64="","",基本情報入力シート!M64)</f>
        <v/>
      </c>
      <c r="H54" s="1259" t="str">
        <f>IF(基本情報入力シート!R64="","",基本情報入力シート!R64)</f>
        <v/>
      </c>
      <c r="I54" s="1259" t="str">
        <f>IF(基本情報入力シート!W64="","",基本情報入力シート!W64)</f>
        <v/>
      </c>
      <c r="J54" s="1422" t="str">
        <f>IF(基本情報入力シート!X64="","",基本情報入力シート!X64)</f>
        <v/>
      </c>
      <c r="K54" s="1259" t="str">
        <f>IF(基本情報入力シート!Y64="","",基本情報入力シート!Y64)</f>
        <v/>
      </c>
      <c r="L54" s="1435" t="str">
        <f>IF(基本情報入力シート!AB64="","",基本情報入力シート!AB64)</f>
        <v/>
      </c>
      <c r="M54" s="553" t="str">
        <f>IF('別紙様式2-2（４・５月分）'!P44="","",'別紙様式2-2（４・５月分）'!P44)</f>
        <v/>
      </c>
      <c r="N54" s="1399" t="str">
        <f>IF(SUM('別紙様式2-2（４・５月分）'!Q44:Q46)=0,"",SUM('別紙様式2-2（４・５月分）'!Q44:Q46))</f>
        <v/>
      </c>
      <c r="O54" s="1403" t="str">
        <f>IFERROR(VLOOKUP('別紙様式2-2（４・５月分）'!AQ44,【参考】数式用!$AR$5:$AS$22,2,FALSE),"")</f>
        <v/>
      </c>
      <c r="P54" s="1404"/>
      <c r="Q54" s="1405"/>
      <c r="R54" s="1540" t="str">
        <f>IFERROR(VLOOKUP(K54,【参考】数式用!$A$5:$AB$37,MATCH(O54,【参考】数式用!$B$4:$AB$4,0)+1,0),"")</f>
        <v/>
      </c>
      <c r="S54" s="1411" t="s">
        <v>2102</v>
      </c>
      <c r="T54" s="1536" t="str">
        <f>IF('別紙様式2-3（６月以降分）'!T54="","",'別紙様式2-3（６月以降分）'!T54)</f>
        <v/>
      </c>
      <c r="U54" s="1538" t="str">
        <f>IFERROR(VLOOKUP(K54,【参考】数式用!$A$5:$AB$37,MATCH(T54,【参考】数式用!$B$4:$AB$4,0)+1,0),"")</f>
        <v/>
      </c>
      <c r="V54" s="1417" t="s">
        <v>15</v>
      </c>
      <c r="W54" s="1534">
        <f>'別紙様式2-3（６月以降分）'!W54</f>
        <v>6</v>
      </c>
      <c r="X54" s="1357" t="s">
        <v>10</v>
      </c>
      <c r="Y54" s="1534">
        <f>'別紙様式2-3（６月以降分）'!Y54</f>
        <v>6</v>
      </c>
      <c r="Z54" s="1357" t="s">
        <v>38</v>
      </c>
      <c r="AA54" s="1534">
        <f>'別紙様式2-3（６月以降分）'!AA54</f>
        <v>7</v>
      </c>
      <c r="AB54" s="1357" t="s">
        <v>10</v>
      </c>
      <c r="AC54" s="1534">
        <f>'別紙様式2-3（６月以降分）'!AC54</f>
        <v>3</v>
      </c>
      <c r="AD54" s="1357" t="s">
        <v>2020</v>
      </c>
      <c r="AE54" s="1357" t="s">
        <v>20</v>
      </c>
      <c r="AF54" s="1357">
        <f>IF(W54&gt;=1,(AA54*12+AC54)-(W54*12+Y54)+1,"")</f>
        <v>10</v>
      </c>
      <c r="AG54" s="1359" t="s">
        <v>33</v>
      </c>
      <c r="AH54" s="1526" t="str">
        <f>'別紙様式2-3（６月以降分）'!AH54</f>
        <v/>
      </c>
      <c r="AI54" s="1528" t="str">
        <f>'別紙様式2-3（６月以降分）'!AI54</f>
        <v/>
      </c>
      <c r="AJ54" s="1530">
        <f>'別紙様式2-3（６月以降分）'!AJ54</f>
        <v>0</v>
      </c>
      <c r="AK54" s="1532" t="str">
        <f>IF('別紙様式2-3（６月以降分）'!AK54="","",'別紙様式2-3（６月以降分）'!AK54)</f>
        <v/>
      </c>
      <c r="AL54" s="1521">
        <f>'別紙様式2-3（６月以降分）'!AL54</f>
        <v>0</v>
      </c>
      <c r="AM54" s="1523" t="str">
        <f>IF('別紙様式2-3（６月以降分）'!AM54="","",'別紙様式2-3（６月以降分）'!AM54)</f>
        <v/>
      </c>
      <c r="AN54" s="1341" t="str">
        <f>IF('別紙様式2-3（６月以降分）'!AN54="","",'別紙様式2-3（６月以降分）'!AN54)</f>
        <v/>
      </c>
      <c r="AO54" s="1339" t="str">
        <f>IF('別紙様式2-3（６月以降分）'!AO54="","",'別紙様式2-3（６月以降分）'!AO54)</f>
        <v/>
      </c>
      <c r="AP54" s="1341" t="str">
        <f>IF('別紙様式2-3（６月以降分）'!AP54="","",'別紙様式2-3（６月以降分）'!AP54)</f>
        <v/>
      </c>
      <c r="AQ54" s="1490" t="str">
        <f>IF('別紙様式2-3（６月以降分）'!AQ54="","",'別紙様式2-3（６月以降分）'!AQ54)</f>
        <v/>
      </c>
      <c r="AR54" s="1493" t="str">
        <f>IF('別紙様式2-3（６月以降分）'!AR54="","",'別紙様式2-3（６月以降分）'!AR54)</f>
        <v/>
      </c>
      <c r="AS54" s="573" t="str">
        <f t="shared" ref="AS54" si="63">IF(AU56="","",IF(U56&lt;U54,"！加算の要件上は問題ありませんが、令和６年度当初の新加算の加算率と比較して、移行後の加算率が下がる計画になっています。",""))</f>
        <v/>
      </c>
      <c r="AT54" s="580"/>
      <c r="AU54" s="1309"/>
      <c r="AV54" s="558" t="str">
        <f>IF('別紙様式2-2（４・５月分）'!N44="","",'別紙様式2-2（４・５月分）'!N44)</f>
        <v/>
      </c>
      <c r="AW54" s="1313" t="str">
        <f>IF(SUM('別紙様式2-2（４・５月分）'!O44:O46)=0,"",SUM('別紙様式2-2（４・５月分）'!O44:O46))</f>
        <v/>
      </c>
      <c r="AX54" s="1482" t="str">
        <f>IFERROR(VLOOKUP(K54,【参考】数式用!$AH$2:$AI$34,2,FALSE),"")</f>
        <v/>
      </c>
      <c r="AY54" s="494"/>
      <c r="BD54" s="341"/>
      <c r="BE54" s="1311" t="str">
        <f>G54</f>
        <v/>
      </c>
      <c r="BF54" s="1311"/>
      <c r="BG54" s="1311"/>
    </row>
    <row r="55" spans="1:59" ht="15" customHeight="1">
      <c r="A55" s="1275"/>
      <c r="B55" s="1243"/>
      <c r="C55" s="1244"/>
      <c r="D55" s="1244"/>
      <c r="E55" s="1244"/>
      <c r="F55" s="1245"/>
      <c r="G55" s="1260"/>
      <c r="H55" s="1260"/>
      <c r="I55" s="1260"/>
      <c r="J55" s="1423"/>
      <c r="K55" s="1260"/>
      <c r="L55" s="1429"/>
      <c r="M55" s="1379" t="str">
        <f>IF('別紙様式2-2（４・５月分）'!P45="","",'別紙様式2-2（４・５月分）'!P45)</f>
        <v/>
      </c>
      <c r="N55" s="1400"/>
      <c r="O55" s="1406"/>
      <c r="P55" s="1407"/>
      <c r="Q55" s="1408"/>
      <c r="R55" s="1541"/>
      <c r="S55" s="1412"/>
      <c r="T55" s="1537"/>
      <c r="U55" s="1539"/>
      <c r="V55" s="1418"/>
      <c r="W55" s="1535"/>
      <c r="X55" s="1358"/>
      <c r="Y55" s="1535"/>
      <c r="Z55" s="1358"/>
      <c r="AA55" s="1535"/>
      <c r="AB55" s="1358"/>
      <c r="AC55" s="1535"/>
      <c r="AD55" s="1358"/>
      <c r="AE55" s="1358"/>
      <c r="AF55" s="1358"/>
      <c r="AG55" s="1360"/>
      <c r="AH55" s="1527"/>
      <c r="AI55" s="1529"/>
      <c r="AJ55" s="1531"/>
      <c r="AK55" s="1533"/>
      <c r="AL55" s="1522"/>
      <c r="AM55" s="1524"/>
      <c r="AN55" s="1342"/>
      <c r="AO55" s="1525"/>
      <c r="AP55" s="1342"/>
      <c r="AQ55" s="1491"/>
      <c r="AR55" s="1494"/>
      <c r="AS55" s="1492" t="str">
        <f t="shared" ref="AS55" si="64">IF(AU56="","",IF(OR(AA56="",AA56&lt;&gt;7,AC56="",AC56&lt;&gt;3),"！算定期間の終わりが令和７年３月になっていません。年度内の廃止予定等がなければ、算定対象月を令和７年３月にしてください。",""))</f>
        <v/>
      </c>
      <c r="AT55" s="580"/>
      <c r="AU55" s="1311"/>
      <c r="AV55" s="1312" t="str">
        <f>IF('別紙様式2-2（４・５月分）'!N45="","",'別紙様式2-2（４・５月分）'!N45)</f>
        <v/>
      </c>
      <c r="AW55" s="1313"/>
      <c r="AX55" s="1483"/>
      <c r="AY55" s="431"/>
      <c r="BD55" s="341"/>
      <c r="BE55" s="1311" t="str">
        <f>G54</f>
        <v/>
      </c>
      <c r="BF55" s="1311"/>
      <c r="BG55" s="1311"/>
    </row>
    <row r="56" spans="1:59" ht="15" customHeight="1">
      <c r="A56" s="1303"/>
      <c r="B56" s="1243"/>
      <c r="C56" s="1244"/>
      <c r="D56" s="1244"/>
      <c r="E56" s="1244"/>
      <c r="F56" s="1245"/>
      <c r="G56" s="1260"/>
      <c r="H56" s="1260"/>
      <c r="I56" s="1260"/>
      <c r="J56" s="1423"/>
      <c r="K56" s="1260"/>
      <c r="L56" s="1429"/>
      <c r="M56" s="1380"/>
      <c r="N56" s="1401"/>
      <c r="O56" s="1381" t="s">
        <v>2025</v>
      </c>
      <c r="P56" s="1433" t="str">
        <f>IFERROR(VLOOKUP('別紙様式2-2（４・５月分）'!AQ44,【参考】数式用!$AR$5:$AT$22,3,FALSE),"")</f>
        <v/>
      </c>
      <c r="Q56" s="1385" t="s">
        <v>2036</v>
      </c>
      <c r="R56" s="1517" t="str">
        <f>IFERROR(VLOOKUP(K54,【参考】数式用!$A$5:$AB$37,MATCH(P56,【参考】数式用!$B$4:$AB$4,0)+1,0),"")</f>
        <v/>
      </c>
      <c r="S56" s="1389" t="s">
        <v>2109</v>
      </c>
      <c r="T56" s="1519"/>
      <c r="U56" s="1515" t="str">
        <f>IFERROR(VLOOKUP(K54,【参考】数式用!$A$5:$AB$37,MATCH(T56,【参考】数式用!$B$4:$AB$4,0)+1,0),"")</f>
        <v/>
      </c>
      <c r="V56" s="1395" t="s">
        <v>15</v>
      </c>
      <c r="W56" s="1513"/>
      <c r="X56" s="1371" t="s">
        <v>10</v>
      </c>
      <c r="Y56" s="1513"/>
      <c r="Z56" s="1371" t="s">
        <v>38</v>
      </c>
      <c r="AA56" s="1513"/>
      <c r="AB56" s="1371" t="s">
        <v>10</v>
      </c>
      <c r="AC56" s="1513"/>
      <c r="AD56" s="1371" t="s">
        <v>2020</v>
      </c>
      <c r="AE56" s="1371" t="s">
        <v>20</v>
      </c>
      <c r="AF56" s="1371" t="str">
        <f>IF(W56&gt;=1,(AA56*12+AC56)-(W56*12+Y56)+1,"")</f>
        <v/>
      </c>
      <c r="AG56" s="1367" t="s">
        <v>33</v>
      </c>
      <c r="AH56" s="1373" t="str">
        <f t="shared" ref="AH56" si="65">IFERROR(ROUNDDOWN(ROUND(L54*U56,0),0)*AF56,"")</f>
        <v/>
      </c>
      <c r="AI56" s="1507" t="str">
        <f t="shared" ref="AI56" si="66">IFERROR(ROUNDDOWN(ROUND((L54*(U56-AW54)),0),0)*AF56,"")</f>
        <v/>
      </c>
      <c r="AJ56" s="1377" t="str">
        <f>IFERROR(ROUNDDOWN(ROUNDDOWN(ROUND(L54*VLOOKUP(K54,【参考】数式用!$A$5:$AB$27,MATCH("新加算Ⅳ",【参考】数式用!$B$4:$AB$4,0)+1,0),0),0)*AF56*0.5,0),"")</f>
        <v/>
      </c>
      <c r="AK56" s="1509"/>
      <c r="AL56" s="1511" t="str">
        <f>IFERROR(IF('別紙様式2-2（４・５月分）'!P56="ベア加算","", IF(OR(T56="新加算Ⅰ",T56="新加算Ⅱ",T56="新加算Ⅲ",T56="新加算Ⅳ"),ROUNDDOWN(ROUND(L54*VLOOKUP(K54,【参考】数式用!$A$5:$I$27,MATCH("ベア加算",【参考】数式用!$B$4:$I$4,0)+1,0),0),0)*AF56,"")),"")</f>
        <v/>
      </c>
      <c r="AM56" s="1503"/>
      <c r="AN56" s="1484"/>
      <c r="AO56" s="1505"/>
      <c r="AP56" s="1484"/>
      <c r="AQ56" s="1486"/>
      <c r="AR56" s="1488"/>
      <c r="AS56" s="1492"/>
      <c r="AT56" s="452"/>
      <c r="AU56" s="1311" t="str">
        <f>IF(AND(AA54&lt;&gt;7,AC54&lt;&gt;3),"V列に色付け","")</f>
        <v/>
      </c>
      <c r="AV56" s="1312"/>
      <c r="AW56" s="1313"/>
      <c r="AX56" s="577"/>
      <c r="AY56" s="1230" t="str">
        <f>IF(AL56&lt;&gt;"",IF(AM56="○","入力済","未入力"),"")</f>
        <v/>
      </c>
      <c r="AZ56" s="1230" t="str">
        <f>IF(OR(T56="新加算Ⅰ",T56="新加算Ⅱ",T56="新加算Ⅲ",T56="新加算Ⅳ",T56="新加算Ⅴ（１）",T56="新加算Ⅴ（２）",T56="新加算Ⅴ（３）",T56="新加算ⅠⅤ（４）",T56="新加算Ⅴ（５）",T56="新加算Ⅴ（６）",T56="新加算Ⅴ（８）",T56="新加算Ⅴ（11）"),IF(OR(AN56="○",AN56="令和６年度中に満たす"),"入力済","未入力"),"")</f>
        <v/>
      </c>
      <c r="BA56" s="1230" t="str">
        <f>IF(OR(T56="新加算Ⅴ（７）",T56="新加算Ⅴ（９）",T56="新加算Ⅴ（10）",T56="新加算Ⅴ（12）",T56="新加算Ⅴ（13）",T56="新加算Ⅴ（14）"),IF(OR(AO56="○",AO56="令和６年度中に満たす"),"入力済","未入力"),"")</f>
        <v/>
      </c>
      <c r="BB56" s="1230" t="str">
        <f>IF(OR(T56="新加算Ⅰ",T56="新加算Ⅱ",T56="新加算Ⅲ",T56="新加算Ⅴ（１）",T56="新加算Ⅴ（３）",T56="新加算Ⅴ（８）"),IF(OR(AP56="○",AP56="令和６年度中に満たす"),"入力済","未入力"),"")</f>
        <v/>
      </c>
      <c r="BC56" s="1481" t="str">
        <f t="shared" ref="BC56" si="67">IF(OR(T56="新加算Ⅰ",T56="新加算Ⅱ",T56="新加算Ⅴ（１）",T56="新加算Ⅴ（２）",T56="新加算Ⅴ（３）",T56="新加算Ⅴ（４）",T56="新加算Ⅴ（５）",T56="新加算Ⅴ（６）",T56="新加算Ⅴ（７）",T56="新加算Ⅴ（９）",T56="新加算Ⅴ（10）",T56="新加算Ⅴ（12）"),IF(AQ56&lt;&gt;"",1,""),"")</f>
        <v/>
      </c>
      <c r="BD56" s="1311" t="str">
        <f>IF(OR(T56="新加算Ⅰ",T56="新加算Ⅴ（１）",T56="新加算Ⅴ（２）",T56="新加算Ⅴ（５）",T56="新加算Ⅴ（７）",T56="新加算Ⅴ（10）"),IF(AR56="","未入力","入力済"),"")</f>
        <v/>
      </c>
      <c r="BE56" s="1311" t="str">
        <f>G54</f>
        <v/>
      </c>
      <c r="BF56" s="1311"/>
      <c r="BG56" s="1311"/>
    </row>
    <row r="57" spans="1:59" ht="30" customHeight="1" thickBot="1">
      <c r="A57" s="1276"/>
      <c r="B57" s="1419"/>
      <c r="C57" s="1420"/>
      <c r="D57" s="1420"/>
      <c r="E57" s="1420"/>
      <c r="F57" s="1421"/>
      <c r="G57" s="1261"/>
      <c r="H57" s="1261"/>
      <c r="I57" s="1261"/>
      <c r="J57" s="1424"/>
      <c r="K57" s="1261"/>
      <c r="L57" s="1430"/>
      <c r="M57" s="556" t="str">
        <f>IF('別紙様式2-2（４・５月分）'!P46="","",'別紙様式2-2（４・５月分）'!P46)</f>
        <v/>
      </c>
      <c r="N57" s="1402"/>
      <c r="O57" s="1382"/>
      <c r="P57" s="1434"/>
      <c r="Q57" s="1386"/>
      <c r="R57" s="1518"/>
      <c r="S57" s="1390"/>
      <c r="T57" s="1520"/>
      <c r="U57" s="1516"/>
      <c r="V57" s="1396"/>
      <c r="W57" s="1514"/>
      <c r="X57" s="1372"/>
      <c r="Y57" s="1514"/>
      <c r="Z57" s="1372"/>
      <c r="AA57" s="1514"/>
      <c r="AB57" s="1372"/>
      <c r="AC57" s="1514"/>
      <c r="AD57" s="1372"/>
      <c r="AE57" s="1372"/>
      <c r="AF57" s="1372"/>
      <c r="AG57" s="1368"/>
      <c r="AH57" s="1374"/>
      <c r="AI57" s="1508"/>
      <c r="AJ57" s="1378"/>
      <c r="AK57" s="1510"/>
      <c r="AL57" s="1512"/>
      <c r="AM57" s="1504"/>
      <c r="AN57" s="1485"/>
      <c r="AO57" s="1506"/>
      <c r="AP57" s="1485"/>
      <c r="AQ57" s="1487"/>
      <c r="AR57" s="1489"/>
      <c r="AS57" s="578" t="str">
        <f t="shared" ref="AS57" si="68">IF(AU56="","",IF(OR(T56="",AND(M57="ベア加算なし",OR(T56="新加算Ⅰ",T56="新加算Ⅱ",T56="新加算Ⅲ",T56="新加算Ⅳ"),AM56=""),AND(OR(T56="新加算Ⅰ",T56="新加算Ⅱ",T56="新加算Ⅲ",T56="新加算Ⅳ"),AN56=""),AND(OR(T56="新加算Ⅰ",T56="新加算Ⅱ",T56="新加算Ⅲ"),AP56=""),AND(OR(T56="新加算Ⅰ",T56="新加算Ⅱ"),AQ56=""),AND(OR(T56="新加算Ⅰ"),AR56="")),"！記入が必要な欄（ピンク色のセル）に空欄があります。空欄を埋めてください。",""))</f>
        <v/>
      </c>
      <c r="AT57" s="452"/>
      <c r="AU57" s="1311"/>
      <c r="AV57" s="558" t="str">
        <f>IF('別紙様式2-2（４・５月分）'!N46="","",'別紙様式2-2（４・５月分）'!N46)</f>
        <v/>
      </c>
      <c r="AW57" s="1313"/>
      <c r="AX57" s="579"/>
      <c r="AY57" s="1230" t="str">
        <f>IF(OR(T57="新加算Ⅰ",T57="新加算Ⅱ",T57="新加算Ⅲ",T57="新加算Ⅳ",T57="新加算Ⅴ（１）",T57="新加算Ⅴ（２）",T57="新加算Ⅴ（３）",T57="新加算ⅠⅤ（４）",T57="新加算Ⅴ（５）",T57="新加算Ⅴ（６）",T57="新加算Ⅴ（８）",T57="新加算Ⅴ（11）"),IF(AI57="○","","未入力"),"")</f>
        <v/>
      </c>
      <c r="AZ57" s="1230" t="str">
        <f>IF(OR(U57="新加算Ⅰ",U57="新加算Ⅱ",U57="新加算Ⅲ",U57="新加算Ⅳ",U57="新加算Ⅴ（１）",U57="新加算Ⅴ（２）",U57="新加算Ⅴ（３）",U57="新加算ⅠⅤ（４）",U57="新加算Ⅴ（５）",U57="新加算Ⅴ（６）",U57="新加算Ⅴ（８）",U57="新加算Ⅴ（11）"),IF(AJ57="○","","未入力"),"")</f>
        <v/>
      </c>
      <c r="BA57" s="1230" t="str">
        <f>IF(OR(U57="新加算Ⅴ（７）",U57="新加算Ⅴ（９）",U57="新加算Ⅴ（10）",U57="新加算Ⅴ（12）",U57="新加算Ⅴ（13）",U57="新加算Ⅴ（14）"),IF(AK57="○","","未入力"),"")</f>
        <v/>
      </c>
      <c r="BB57" s="1230" t="str">
        <f>IF(OR(U57="新加算Ⅰ",U57="新加算Ⅱ",U57="新加算Ⅲ",U57="新加算Ⅴ（１）",U57="新加算Ⅴ（３）",U57="新加算Ⅴ（８）"),IF(AL57="○","","未入力"),"")</f>
        <v/>
      </c>
      <c r="BC57" s="1481" t="str">
        <f t="shared" ref="BC57" si="69">IF(OR(U57="新加算Ⅰ",U57="新加算Ⅱ",U57="新加算Ⅴ（１）",U57="新加算Ⅴ（２）",U57="新加算Ⅴ（３）",U57="新加算Ⅴ（４）",U57="新加算Ⅴ（５）",U57="新加算Ⅴ（６）",U57="新加算Ⅴ（７）",U57="新加算Ⅴ（９）",U57="新加算Ⅴ（10）",U57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57" s="1311" t="str">
        <f>IF(AND(T57&lt;&gt;"（参考）令和７年度の移行予定",OR(U57="新加算Ⅰ",U57="新加算Ⅴ（１）",U57="新加算Ⅴ（２）",U57="新加算Ⅴ（５）",U57="新加算Ⅴ（７）",U57="新加算Ⅴ（10）")),IF(AN57="","未入力",IF(AN57="いずれも取得していない","要件を満たさない","")),"")</f>
        <v/>
      </c>
      <c r="BE57" s="1311" t="str">
        <f>G54</f>
        <v/>
      </c>
      <c r="BF57" s="1311"/>
      <c r="BG57" s="1311"/>
    </row>
    <row r="58" spans="1:59" ht="30" customHeight="1">
      <c r="A58" s="1301">
        <v>12</v>
      </c>
      <c r="B58" s="1243" t="str">
        <f>IF(基本情報入力シート!C65="","",基本情報入力シート!C65)</f>
        <v/>
      </c>
      <c r="C58" s="1244"/>
      <c r="D58" s="1244"/>
      <c r="E58" s="1244"/>
      <c r="F58" s="1245"/>
      <c r="G58" s="1260" t="str">
        <f>IF(基本情報入力シート!M65="","",基本情報入力シート!M65)</f>
        <v/>
      </c>
      <c r="H58" s="1260" t="str">
        <f>IF(基本情報入力シート!R65="","",基本情報入力シート!R65)</f>
        <v/>
      </c>
      <c r="I58" s="1260" t="str">
        <f>IF(基本情報入力シート!W65="","",基本情報入力シート!W65)</f>
        <v/>
      </c>
      <c r="J58" s="1423" t="str">
        <f>IF(基本情報入力シート!X65="","",基本情報入力シート!X65)</f>
        <v/>
      </c>
      <c r="K58" s="1260" t="str">
        <f>IF(基本情報入力シート!Y65="","",基本情報入力シート!Y65)</f>
        <v/>
      </c>
      <c r="L58" s="1429" t="str">
        <f>IF(基本情報入力シート!AB65="","",基本情報入力シート!AB65)</f>
        <v/>
      </c>
      <c r="M58" s="553" t="str">
        <f>IF('別紙様式2-2（４・５月分）'!P47="","",'別紙様式2-2（４・５月分）'!P47)</f>
        <v/>
      </c>
      <c r="N58" s="1399" t="str">
        <f>IF(SUM('別紙様式2-2（４・５月分）'!Q47:Q49)=0,"",SUM('別紙様式2-2（４・５月分）'!Q47:Q49))</f>
        <v/>
      </c>
      <c r="O58" s="1403" t="str">
        <f>IFERROR(VLOOKUP('別紙様式2-2（４・５月分）'!AQ47,【参考】数式用!$AR$5:$AS$22,2,FALSE),"")</f>
        <v/>
      </c>
      <c r="P58" s="1404"/>
      <c r="Q58" s="1405"/>
      <c r="R58" s="1540" t="str">
        <f>IFERROR(VLOOKUP(K58,【参考】数式用!$A$5:$AB$37,MATCH(O58,【参考】数式用!$B$4:$AB$4,0)+1,0),"")</f>
        <v/>
      </c>
      <c r="S58" s="1411" t="s">
        <v>2102</v>
      </c>
      <c r="T58" s="1536" t="str">
        <f>IF('別紙様式2-3（６月以降分）'!T58="","",'別紙様式2-3（６月以降分）'!T58)</f>
        <v/>
      </c>
      <c r="U58" s="1538" t="str">
        <f>IFERROR(VLOOKUP(K58,【参考】数式用!$A$5:$AB$37,MATCH(T58,【参考】数式用!$B$4:$AB$4,0)+1,0),"")</f>
        <v/>
      </c>
      <c r="V58" s="1417" t="s">
        <v>15</v>
      </c>
      <c r="W58" s="1534">
        <f>'別紙様式2-3（６月以降分）'!W58</f>
        <v>6</v>
      </c>
      <c r="X58" s="1357" t="s">
        <v>10</v>
      </c>
      <c r="Y58" s="1534">
        <f>'別紙様式2-3（６月以降分）'!Y58</f>
        <v>6</v>
      </c>
      <c r="Z58" s="1357" t="s">
        <v>38</v>
      </c>
      <c r="AA58" s="1534">
        <f>'別紙様式2-3（６月以降分）'!AA58</f>
        <v>7</v>
      </c>
      <c r="AB58" s="1357" t="s">
        <v>10</v>
      </c>
      <c r="AC58" s="1534">
        <f>'別紙様式2-3（６月以降分）'!AC58</f>
        <v>3</v>
      </c>
      <c r="AD58" s="1357" t="s">
        <v>2020</v>
      </c>
      <c r="AE58" s="1357" t="s">
        <v>20</v>
      </c>
      <c r="AF58" s="1357">
        <f>IF(W58&gt;=1,(AA58*12+AC58)-(W58*12+Y58)+1,"")</f>
        <v>10</v>
      </c>
      <c r="AG58" s="1359" t="s">
        <v>33</v>
      </c>
      <c r="AH58" s="1526" t="str">
        <f>'別紙様式2-3（６月以降分）'!AH58</f>
        <v/>
      </c>
      <c r="AI58" s="1528" t="str">
        <f>'別紙様式2-3（６月以降分）'!AI58</f>
        <v/>
      </c>
      <c r="AJ58" s="1530">
        <f>'別紙様式2-3（６月以降分）'!AJ58</f>
        <v>0</v>
      </c>
      <c r="AK58" s="1532" t="str">
        <f>IF('別紙様式2-3（６月以降分）'!AK58="","",'別紙様式2-3（６月以降分）'!AK58)</f>
        <v/>
      </c>
      <c r="AL58" s="1521">
        <f>'別紙様式2-3（６月以降分）'!AL58</f>
        <v>0</v>
      </c>
      <c r="AM58" s="1523" t="str">
        <f>IF('別紙様式2-3（６月以降分）'!AM58="","",'別紙様式2-3（６月以降分）'!AM58)</f>
        <v/>
      </c>
      <c r="AN58" s="1341" t="str">
        <f>IF('別紙様式2-3（６月以降分）'!AN58="","",'別紙様式2-3（６月以降分）'!AN58)</f>
        <v/>
      </c>
      <c r="AO58" s="1339" t="str">
        <f>IF('別紙様式2-3（６月以降分）'!AO58="","",'別紙様式2-3（６月以降分）'!AO58)</f>
        <v/>
      </c>
      <c r="AP58" s="1341" t="str">
        <f>IF('別紙様式2-3（６月以降分）'!AP58="","",'別紙様式2-3（６月以降分）'!AP58)</f>
        <v/>
      </c>
      <c r="AQ58" s="1490" t="str">
        <f>IF('別紙様式2-3（６月以降分）'!AQ58="","",'別紙様式2-3（６月以降分）'!AQ58)</f>
        <v/>
      </c>
      <c r="AR58" s="1493" t="str">
        <f>IF('別紙様式2-3（６月以降分）'!AR58="","",'別紙様式2-3（６月以降分）'!AR58)</f>
        <v/>
      </c>
      <c r="AS58" s="573" t="str">
        <f t="shared" ref="AS58" si="70">IF(AU60="","",IF(U60&lt;U58,"！加算の要件上は問題ありませんが、令和６年度当初の新加算の加算率と比較して、移行後の加算率が下がる計画になっています。",""))</f>
        <v/>
      </c>
      <c r="AT58" s="580"/>
      <c r="AU58" s="1309"/>
      <c r="AV58" s="558" t="str">
        <f>IF('別紙様式2-2（４・５月分）'!N47="","",'別紙様式2-2（４・５月分）'!N47)</f>
        <v/>
      </c>
      <c r="AW58" s="1313" t="str">
        <f>IF(SUM('別紙様式2-2（４・５月分）'!O47:O49)=0,"",SUM('別紙様式2-2（４・５月分）'!O47:O49))</f>
        <v/>
      </c>
      <c r="AX58" s="1482" t="str">
        <f>IFERROR(VLOOKUP(K58,【参考】数式用!$AH$2:$AI$34,2,FALSE),"")</f>
        <v/>
      </c>
      <c r="AY58" s="494"/>
      <c r="BD58" s="341"/>
      <c r="BE58" s="1311" t="str">
        <f>G58</f>
        <v/>
      </c>
      <c r="BF58" s="1311"/>
      <c r="BG58" s="1311"/>
    </row>
    <row r="59" spans="1:59" ht="15" customHeight="1">
      <c r="A59" s="1275"/>
      <c r="B59" s="1243"/>
      <c r="C59" s="1244"/>
      <c r="D59" s="1244"/>
      <c r="E59" s="1244"/>
      <c r="F59" s="1245"/>
      <c r="G59" s="1260"/>
      <c r="H59" s="1260"/>
      <c r="I59" s="1260"/>
      <c r="J59" s="1423"/>
      <c r="K59" s="1260"/>
      <c r="L59" s="1429"/>
      <c r="M59" s="1379" t="str">
        <f>IF('別紙様式2-2（４・５月分）'!P48="","",'別紙様式2-2（４・５月分）'!P48)</f>
        <v/>
      </c>
      <c r="N59" s="1400"/>
      <c r="O59" s="1406"/>
      <c r="P59" s="1407"/>
      <c r="Q59" s="1408"/>
      <c r="R59" s="1541"/>
      <c r="S59" s="1412"/>
      <c r="T59" s="1537"/>
      <c r="U59" s="1539"/>
      <c r="V59" s="1418"/>
      <c r="W59" s="1535"/>
      <c r="X59" s="1358"/>
      <c r="Y59" s="1535"/>
      <c r="Z59" s="1358"/>
      <c r="AA59" s="1535"/>
      <c r="AB59" s="1358"/>
      <c r="AC59" s="1535"/>
      <c r="AD59" s="1358"/>
      <c r="AE59" s="1358"/>
      <c r="AF59" s="1358"/>
      <c r="AG59" s="1360"/>
      <c r="AH59" s="1527"/>
      <c r="AI59" s="1529"/>
      <c r="AJ59" s="1531"/>
      <c r="AK59" s="1533"/>
      <c r="AL59" s="1522"/>
      <c r="AM59" s="1524"/>
      <c r="AN59" s="1342"/>
      <c r="AO59" s="1525"/>
      <c r="AP59" s="1342"/>
      <c r="AQ59" s="1491"/>
      <c r="AR59" s="1494"/>
      <c r="AS59" s="1492" t="str">
        <f t="shared" ref="AS59" si="71">IF(AU60="","",IF(OR(AA60="",AA60&lt;&gt;7,AC60="",AC60&lt;&gt;3),"！算定期間の終わりが令和７年３月になっていません。年度内の廃止予定等がなければ、算定対象月を令和７年３月にしてください。",""))</f>
        <v/>
      </c>
      <c r="AT59" s="580"/>
      <c r="AU59" s="1311"/>
      <c r="AV59" s="1312" t="str">
        <f>IF('別紙様式2-2（４・５月分）'!N48="","",'別紙様式2-2（４・５月分）'!N48)</f>
        <v/>
      </c>
      <c r="AW59" s="1313"/>
      <c r="AX59" s="1483"/>
      <c r="AY59" s="431"/>
      <c r="BD59" s="341"/>
      <c r="BE59" s="1311" t="str">
        <f>G58</f>
        <v/>
      </c>
      <c r="BF59" s="1311"/>
      <c r="BG59" s="1311"/>
    </row>
    <row r="60" spans="1:59" ht="15" customHeight="1">
      <c r="A60" s="1303"/>
      <c r="B60" s="1243"/>
      <c r="C60" s="1244"/>
      <c r="D60" s="1244"/>
      <c r="E60" s="1244"/>
      <c r="F60" s="1245"/>
      <c r="G60" s="1260"/>
      <c r="H60" s="1260"/>
      <c r="I60" s="1260"/>
      <c r="J60" s="1423"/>
      <c r="K60" s="1260"/>
      <c r="L60" s="1429"/>
      <c r="M60" s="1380"/>
      <c r="N60" s="1401"/>
      <c r="O60" s="1381" t="s">
        <v>2025</v>
      </c>
      <c r="P60" s="1433" t="str">
        <f>IFERROR(VLOOKUP('別紙様式2-2（４・５月分）'!AQ47,【参考】数式用!$AR$5:$AT$22,3,FALSE),"")</f>
        <v/>
      </c>
      <c r="Q60" s="1385" t="s">
        <v>2036</v>
      </c>
      <c r="R60" s="1517" t="str">
        <f>IFERROR(VLOOKUP(K58,【参考】数式用!$A$5:$AB$37,MATCH(P60,【参考】数式用!$B$4:$AB$4,0)+1,0),"")</f>
        <v/>
      </c>
      <c r="S60" s="1389" t="s">
        <v>2109</v>
      </c>
      <c r="T60" s="1519"/>
      <c r="U60" s="1515" t="str">
        <f>IFERROR(VLOOKUP(K58,【参考】数式用!$A$5:$AB$37,MATCH(T60,【参考】数式用!$B$4:$AB$4,0)+1,0),"")</f>
        <v/>
      </c>
      <c r="V60" s="1395" t="s">
        <v>15</v>
      </c>
      <c r="W60" s="1513"/>
      <c r="X60" s="1371" t="s">
        <v>10</v>
      </c>
      <c r="Y60" s="1513"/>
      <c r="Z60" s="1371" t="s">
        <v>38</v>
      </c>
      <c r="AA60" s="1513"/>
      <c r="AB60" s="1371" t="s">
        <v>10</v>
      </c>
      <c r="AC60" s="1513"/>
      <c r="AD60" s="1371" t="s">
        <v>2020</v>
      </c>
      <c r="AE60" s="1371" t="s">
        <v>20</v>
      </c>
      <c r="AF60" s="1371" t="str">
        <f>IF(W60&gt;=1,(AA60*12+AC60)-(W60*12+Y60)+1,"")</f>
        <v/>
      </c>
      <c r="AG60" s="1367" t="s">
        <v>33</v>
      </c>
      <c r="AH60" s="1373" t="str">
        <f t="shared" ref="AH60" si="72">IFERROR(ROUNDDOWN(ROUND(L58*U60,0),0)*AF60,"")</f>
        <v/>
      </c>
      <c r="AI60" s="1507" t="str">
        <f t="shared" ref="AI60" si="73">IFERROR(ROUNDDOWN(ROUND((L58*(U60-AW58)),0),0)*AF60,"")</f>
        <v/>
      </c>
      <c r="AJ60" s="1377" t="str">
        <f>IFERROR(ROUNDDOWN(ROUNDDOWN(ROUND(L58*VLOOKUP(K58,【参考】数式用!$A$5:$AB$27,MATCH("新加算Ⅳ",【参考】数式用!$B$4:$AB$4,0)+1,0),0),0)*AF60*0.5,0),"")</f>
        <v/>
      </c>
      <c r="AK60" s="1509"/>
      <c r="AL60" s="1511" t="str">
        <f>IFERROR(IF('別紙様式2-2（４・５月分）'!P60="ベア加算","", IF(OR(T60="新加算Ⅰ",T60="新加算Ⅱ",T60="新加算Ⅲ",T60="新加算Ⅳ"),ROUNDDOWN(ROUND(L58*VLOOKUP(K58,【参考】数式用!$A$5:$I$27,MATCH("ベア加算",【参考】数式用!$B$4:$I$4,0)+1,0),0),0)*AF60,"")),"")</f>
        <v/>
      </c>
      <c r="AM60" s="1503"/>
      <c r="AN60" s="1484"/>
      <c r="AO60" s="1505"/>
      <c r="AP60" s="1484"/>
      <c r="AQ60" s="1486"/>
      <c r="AR60" s="1488"/>
      <c r="AS60" s="1492"/>
      <c r="AT60" s="452"/>
      <c r="AU60" s="1311" t="str">
        <f>IF(AND(AA58&lt;&gt;7,AC58&lt;&gt;3),"V列に色付け","")</f>
        <v/>
      </c>
      <c r="AV60" s="1312"/>
      <c r="AW60" s="1313"/>
      <c r="AX60" s="577"/>
      <c r="AY60" s="1230" t="str">
        <f>IF(AL60&lt;&gt;"",IF(AM60="○","入力済","未入力"),"")</f>
        <v/>
      </c>
      <c r="AZ60" s="1230" t="str">
        <f>IF(OR(T60="新加算Ⅰ",T60="新加算Ⅱ",T60="新加算Ⅲ",T60="新加算Ⅳ",T60="新加算Ⅴ（１）",T60="新加算Ⅴ（２）",T60="新加算Ⅴ（３）",T60="新加算ⅠⅤ（４）",T60="新加算Ⅴ（５）",T60="新加算Ⅴ（６）",T60="新加算Ⅴ（８）",T60="新加算Ⅴ（11）"),IF(OR(AN60="○",AN60="令和６年度中に満たす"),"入力済","未入力"),"")</f>
        <v/>
      </c>
      <c r="BA60" s="1230" t="str">
        <f>IF(OR(T60="新加算Ⅴ（７）",T60="新加算Ⅴ（９）",T60="新加算Ⅴ（10）",T60="新加算Ⅴ（12）",T60="新加算Ⅴ（13）",T60="新加算Ⅴ（14）"),IF(OR(AO60="○",AO60="令和６年度中に満たす"),"入力済","未入力"),"")</f>
        <v/>
      </c>
      <c r="BB60" s="1230" t="str">
        <f>IF(OR(T60="新加算Ⅰ",T60="新加算Ⅱ",T60="新加算Ⅲ",T60="新加算Ⅴ（１）",T60="新加算Ⅴ（３）",T60="新加算Ⅴ（８）"),IF(OR(AP60="○",AP60="令和６年度中に満たす"),"入力済","未入力"),"")</f>
        <v/>
      </c>
      <c r="BC60" s="1481" t="str">
        <f t="shared" ref="BC60" si="74">IF(OR(T60="新加算Ⅰ",T60="新加算Ⅱ",T60="新加算Ⅴ（１）",T60="新加算Ⅴ（２）",T60="新加算Ⅴ（３）",T60="新加算Ⅴ（４）",T60="新加算Ⅴ（５）",T60="新加算Ⅴ（６）",T60="新加算Ⅴ（７）",T60="新加算Ⅴ（９）",T60="新加算Ⅴ（10）",T60="新加算Ⅴ（12）"),IF(AQ60&lt;&gt;"",1,""),"")</f>
        <v/>
      </c>
      <c r="BD60" s="1311" t="str">
        <f>IF(OR(T60="新加算Ⅰ",T60="新加算Ⅴ（１）",T60="新加算Ⅴ（２）",T60="新加算Ⅴ（５）",T60="新加算Ⅴ（７）",T60="新加算Ⅴ（10）"),IF(AR60="","未入力","入力済"),"")</f>
        <v/>
      </c>
      <c r="BE60" s="1311" t="str">
        <f>G58</f>
        <v/>
      </c>
      <c r="BF60" s="1311"/>
      <c r="BG60" s="1311"/>
    </row>
    <row r="61" spans="1:59" ht="30" customHeight="1" thickBot="1">
      <c r="A61" s="1276"/>
      <c r="B61" s="1419"/>
      <c r="C61" s="1420"/>
      <c r="D61" s="1420"/>
      <c r="E61" s="1420"/>
      <c r="F61" s="1421"/>
      <c r="G61" s="1261"/>
      <c r="H61" s="1261"/>
      <c r="I61" s="1261"/>
      <c r="J61" s="1424"/>
      <c r="K61" s="1261"/>
      <c r="L61" s="1430"/>
      <c r="M61" s="556" t="str">
        <f>IF('別紙様式2-2（４・５月分）'!P49="","",'別紙様式2-2（４・５月分）'!P49)</f>
        <v/>
      </c>
      <c r="N61" s="1402"/>
      <c r="O61" s="1382"/>
      <c r="P61" s="1434"/>
      <c r="Q61" s="1386"/>
      <c r="R61" s="1518"/>
      <c r="S61" s="1390"/>
      <c r="T61" s="1520"/>
      <c r="U61" s="1516"/>
      <c r="V61" s="1396"/>
      <c r="W61" s="1514"/>
      <c r="X61" s="1372"/>
      <c r="Y61" s="1514"/>
      <c r="Z61" s="1372"/>
      <c r="AA61" s="1514"/>
      <c r="AB61" s="1372"/>
      <c r="AC61" s="1514"/>
      <c r="AD61" s="1372"/>
      <c r="AE61" s="1372"/>
      <c r="AF61" s="1372"/>
      <c r="AG61" s="1368"/>
      <c r="AH61" s="1374"/>
      <c r="AI61" s="1508"/>
      <c r="AJ61" s="1378"/>
      <c r="AK61" s="1510"/>
      <c r="AL61" s="1512"/>
      <c r="AM61" s="1504"/>
      <c r="AN61" s="1485"/>
      <c r="AO61" s="1506"/>
      <c r="AP61" s="1485"/>
      <c r="AQ61" s="1487"/>
      <c r="AR61" s="1489"/>
      <c r="AS61" s="578" t="str">
        <f t="shared" ref="AS61" si="75">IF(AU60="","",IF(OR(T60="",AND(M61="ベア加算なし",OR(T60="新加算Ⅰ",T60="新加算Ⅱ",T60="新加算Ⅲ",T60="新加算Ⅳ"),AM60=""),AND(OR(T60="新加算Ⅰ",T60="新加算Ⅱ",T60="新加算Ⅲ",T60="新加算Ⅳ"),AN60=""),AND(OR(T60="新加算Ⅰ",T60="新加算Ⅱ",T60="新加算Ⅲ"),AP60=""),AND(OR(T60="新加算Ⅰ",T60="新加算Ⅱ"),AQ60=""),AND(OR(T60="新加算Ⅰ"),AR60="")),"！記入が必要な欄（ピンク色のセル）に空欄があります。空欄を埋めてください。",""))</f>
        <v/>
      </c>
      <c r="AT61" s="452"/>
      <c r="AU61" s="1311"/>
      <c r="AV61" s="558" t="str">
        <f>IF('別紙様式2-2（４・５月分）'!N49="","",'別紙様式2-2（４・５月分）'!N49)</f>
        <v/>
      </c>
      <c r="AW61" s="1313"/>
      <c r="AX61" s="579"/>
      <c r="AY61" s="1230" t="str">
        <f>IF(OR(T61="新加算Ⅰ",T61="新加算Ⅱ",T61="新加算Ⅲ",T61="新加算Ⅳ",T61="新加算Ⅴ（１）",T61="新加算Ⅴ（２）",T61="新加算Ⅴ（３）",T61="新加算ⅠⅤ（４）",T61="新加算Ⅴ（５）",T61="新加算Ⅴ（６）",T61="新加算Ⅴ（８）",T61="新加算Ⅴ（11）"),IF(AI61="○","","未入力"),"")</f>
        <v/>
      </c>
      <c r="AZ61" s="1230" t="str">
        <f>IF(OR(U61="新加算Ⅰ",U61="新加算Ⅱ",U61="新加算Ⅲ",U61="新加算Ⅳ",U61="新加算Ⅴ（１）",U61="新加算Ⅴ（２）",U61="新加算Ⅴ（３）",U61="新加算ⅠⅤ（４）",U61="新加算Ⅴ（５）",U61="新加算Ⅴ（６）",U61="新加算Ⅴ（８）",U61="新加算Ⅴ（11）"),IF(AJ61="○","","未入力"),"")</f>
        <v/>
      </c>
      <c r="BA61" s="1230" t="str">
        <f>IF(OR(U61="新加算Ⅴ（７）",U61="新加算Ⅴ（９）",U61="新加算Ⅴ（10）",U61="新加算Ⅴ（12）",U61="新加算Ⅴ（13）",U61="新加算Ⅴ（14）"),IF(AK61="○","","未入力"),"")</f>
        <v/>
      </c>
      <c r="BB61" s="1230" t="str">
        <f>IF(OR(U61="新加算Ⅰ",U61="新加算Ⅱ",U61="新加算Ⅲ",U61="新加算Ⅴ（１）",U61="新加算Ⅴ（３）",U61="新加算Ⅴ（８）"),IF(AL61="○","","未入力"),"")</f>
        <v/>
      </c>
      <c r="BC61" s="1481" t="str">
        <f t="shared" ref="BC61" si="76">IF(OR(U61="新加算Ⅰ",U61="新加算Ⅱ",U61="新加算Ⅴ（１）",U61="新加算Ⅴ（２）",U61="新加算Ⅴ（３）",U61="新加算Ⅴ（４）",U61="新加算Ⅴ（５）",U61="新加算Ⅴ（６）",U61="新加算Ⅴ（７）",U61="新加算Ⅴ（９）",U61="新加算Ⅴ（10）",U61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61" s="1311" t="str">
        <f>IF(AND(T61&lt;&gt;"（参考）令和７年度の移行予定",OR(U61="新加算Ⅰ",U61="新加算Ⅴ（１）",U61="新加算Ⅴ（２）",U61="新加算Ⅴ（５）",U61="新加算Ⅴ（７）",U61="新加算Ⅴ（10）")),IF(AN61="","未入力",IF(AN61="いずれも取得していない","要件を満たさない","")),"")</f>
        <v/>
      </c>
      <c r="BE61" s="1311" t="str">
        <f>G58</f>
        <v/>
      </c>
      <c r="BF61" s="1311"/>
      <c r="BG61" s="1311"/>
    </row>
    <row r="62" spans="1:59" ht="30" customHeight="1">
      <c r="A62" s="1274">
        <v>13</v>
      </c>
      <c r="B62" s="1240" t="str">
        <f>IF(基本情報入力シート!C66="","",基本情報入力シート!C66)</f>
        <v/>
      </c>
      <c r="C62" s="1241"/>
      <c r="D62" s="1241"/>
      <c r="E62" s="1241"/>
      <c r="F62" s="1242"/>
      <c r="G62" s="1259" t="str">
        <f>IF(基本情報入力シート!M66="","",基本情報入力シート!M66)</f>
        <v/>
      </c>
      <c r="H62" s="1259" t="str">
        <f>IF(基本情報入力シート!R66="","",基本情報入力シート!R66)</f>
        <v/>
      </c>
      <c r="I62" s="1259" t="str">
        <f>IF(基本情報入力シート!W66="","",基本情報入力シート!W66)</f>
        <v/>
      </c>
      <c r="J62" s="1422" t="str">
        <f>IF(基本情報入力シート!X66="","",基本情報入力シート!X66)</f>
        <v/>
      </c>
      <c r="K62" s="1259" t="str">
        <f>IF(基本情報入力シート!Y66="","",基本情報入力シート!Y66)</f>
        <v/>
      </c>
      <c r="L62" s="1435" t="str">
        <f>IF(基本情報入力シート!AB66="","",基本情報入力シート!AB66)</f>
        <v/>
      </c>
      <c r="M62" s="553" t="str">
        <f>IF('別紙様式2-2（４・５月分）'!P50="","",'別紙様式2-2（４・５月分）'!P50)</f>
        <v/>
      </c>
      <c r="N62" s="1399" t="str">
        <f>IF(SUM('別紙様式2-2（４・５月分）'!Q50:Q52)=0,"",SUM('別紙様式2-2（４・５月分）'!Q50:Q52))</f>
        <v/>
      </c>
      <c r="O62" s="1403" t="str">
        <f>IFERROR(VLOOKUP('別紙様式2-2（４・５月分）'!AQ50,【参考】数式用!$AR$5:$AS$22,2,FALSE),"")</f>
        <v/>
      </c>
      <c r="P62" s="1404"/>
      <c r="Q62" s="1405"/>
      <c r="R62" s="1540" t="str">
        <f>IFERROR(VLOOKUP(K62,【参考】数式用!$A$5:$AB$37,MATCH(O62,【参考】数式用!$B$4:$AB$4,0)+1,0),"")</f>
        <v/>
      </c>
      <c r="S62" s="1411" t="s">
        <v>2102</v>
      </c>
      <c r="T62" s="1536" t="str">
        <f>IF('別紙様式2-3（６月以降分）'!T62="","",'別紙様式2-3（６月以降分）'!T62)</f>
        <v/>
      </c>
      <c r="U62" s="1538" t="str">
        <f>IFERROR(VLOOKUP(K62,【参考】数式用!$A$5:$AB$37,MATCH(T62,【参考】数式用!$B$4:$AB$4,0)+1,0),"")</f>
        <v/>
      </c>
      <c r="V62" s="1417" t="s">
        <v>15</v>
      </c>
      <c r="W62" s="1534">
        <f>'別紙様式2-3（６月以降分）'!W62</f>
        <v>6</v>
      </c>
      <c r="X62" s="1357" t="s">
        <v>10</v>
      </c>
      <c r="Y62" s="1534">
        <f>'別紙様式2-3（６月以降分）'!Y62</f>
        <v>6</v>
      </c>
      <c r="Z62" s="1357" t="s">
        <v>38</v>
      </c>
      <c r="AA62" s="1534">
        <f>'別紙様式2-3（６月以降分）'!AA62</f>
        <v>7</v>
      </c>
      <c r="AB62" s="1357" t="s">
        <v>10</v>
      </c>
      <c r="AC62" s="1534">
        <f>'別紙様式2-3（６月以降分）'!AC62</f>
        <v>3</v>
      </c>
      <c r="AD62" s="1357" t="s">
        <v>2020</v>
      </c>
      <c r="AE62" s="1357" t="s">
        <v>20</v>
      </c>
      <c r="AF62" s="1357">
        <f>IF(W62&gt;=1,(AA62*12+AC62)-(W62*12+Y62)+1,"")</f>
        <v>10</v>
      </c>
      <c r="AG62" s="1359" t="s">
        <v>33</v>
      </c>
      <c r="AH62" s="1526" t="str">
        <f>'別紙様式2-3（６月以降分）'!AH62</f>
        <v/>
      </c>
      <c r="AI62" s="1528" t="str">
        <f>'別紙様式2-3（６月以降分）'!AI62</f>
        <v/>
      </c>
      <c r="AJ62" s="1530">
        <f>'別紙様式2-3（６月以降分）'!AJ62</f>
        <v>0</v>
      </c>
      <c r="AK62" s="1532" t="str">
        <f>IF('別紙様式2-3（６月以降分）'!AK62="","",'別紙様式2-3（６月以降分）'!AK62)</f>
        <v/>
      </c>
      <c r="AL62" s="1521">
        <f>'別紙様式2-3（６月以降分）'!AL62</f>
        <v>0</v>
      </c>
      <c r="AM62" s="1523" t="str">
        <f>IF('別紙様式2-3（６月以降分）'!AM62="","",'別紙様式2-3（６月以降分）'!AM62)</f>
        <v/>
      </c>
      <c r="AN62" s="1341" t="str">
        <f>IF('別紙様式2-3（６月以降分）'!AN62="","",'別紙様式2-3（６月以降分）'!AN62)</f>
        <v/>
      </c>
      <c r="AO62" s="1339" t="str">
        <f>IF('別紙様式2-3（６月以降分）'!AO62="","",'別紙様式2-3（６月以降分）'!AO62)</f>
        <v/>
      </c>
      <c r="AP62" s="1341" t="str">
        <f>IF('別紙様式2-3（６月以降分）'!AP62="","",'別紙様式2-3（６月以降分）'!AP62)</f>
        <v/>
      </c>
      <c r="AQ62" s="1490" t="str">
        <f>IF('別紙様式2-3（６月以降分）'!AQ62="","",'別紙様式2-3（６月以降分）'!AQ62)</f>
        <v/>
      </c>
      <c r="AR62" s="1493" t="str">
        <f>IF('別紙様式2-3（６月以降分）'!AR62="","",'別紙様式2-3（６月以降分）'!AR62)</f>
        <v/>
      </c>
      <c r="AS62" s="573" t="str">
        <f t="shared" ref="AS62" si="77">IF(AU64="","",IF(U64&lt;U62,"！加算の要件上は問題ありませんが、令和６年度当初の新加算の加算率と比較して、移行後の加算率が下がる計画になっています。",""))</f>
        <v/>
      </c>
      <c r="AT62" s="580"/>
      <c r="AU62" s="1309"/>
      <c r="AV62" s="558" t="str">
        <f>IF('別紙様式2-2（４・５月分）'!N50="","",'別紙様式2-2（４・５月分）'!N50)</f>
        <v/>
      </c>
      <c r="AW62" s="1313" t="str">
        <f>IF(SUM('別紙様式2-2（４・５月分）'!O50:O52)=0,"",SUM('別紙様式2-2（４・５月分）'!O50:O52))</f>
        <v/>
      </c>
      <c r="AX62" s="1482" t="str">
        <f>IFERROR(VLOOKUP(K62,【参考】数式用!$AH$2:$AI$34,2,FALSE),"")</f>
        <v/>
      </c>
      <c r="AY62" s="494"/>
      <c r="BD62" s="341"/>
      <c r="BE62" s="1311" t="str">
        <f>G62</f>
        <v/>
      </c>
      <c r="BF62" s="1311"/>
      <c r="BG62" s="1311"/>
    </row>
    <row r="63" spans="1:59" ht="15" customHeight="1">
      <c r="A63" s="1275"/>
      <c r="B63" s="1243"/>
      <c r="C63" s="1244"/>
      <c r="D63" s="1244"/>
      <c r="E63" s="1244"/>
      <c r="F63" s="1245"/>
      <c r="G63" s="1260"/>
      <c r="H63" s="1260"/>
      <c r="I63" s="1260"/>
      <c r="J63" s="1423"/>
      <c r="K63" s="1260"/>
      <c r="L63" s="1429"/>
      <c r="M63" s="1379" t="str">
        <f>IF('別紙様式2-2（４・５月分）'!P51="","",'別紙様式2-2（４・５月分）'!P51)</f>
        <v/>
      </c>
      <c r="N63" s="1400"/>
      <c r="O63" s="1406"/>
      <c r="P63" s="1407"/>
      <c r="Q63" s="1408"/>
      <c r="R63" s="1541"/>
      <c r="S63" s="1412"/>
      <c r="T63" s="1537"/>
      <c r="U63" s="1539"/>
      <c r="V63" s="1418"/>
      <c r="W63" s="1535"/>
      <c r="X63" s="1358"/>
      <c r="Y63" s="1535"/>
      <c r="Z63" s="1358"/>
      <c r="AA63" s="1535"/>
      <c r="AB63" s="1358"/>
      <c r="AC63" s="1535"/>
      <c r="AD63" s="1358"/>
      <c r="AE63" s="1358"/>
      <c r="AF63" s="1358"/>
      <c r="AG63" s="1360"/>
      <c r="AH63" s="1527"/>
      <c r="AI63" s="1529"/>
      <c r="AJ63" s="1531"/>
      <c r="AK63" s="1533"/>
      <c r="AL63" s="1522"/>
      <c r="AM63" s="1524"/>
      <c r="AN63" s="1342"/>
      <c r="AO63" s="1525"/>
      <c r="AP63" s="1342"/>
      <c r="AQ63" s="1491"/>
      <c r="AR63" s="1494"/>
      <c r="AS63" s="1492" t="str">
        <f t="shared" ref="AS63" si="78">IF(AU64="","",IF(OR(AA64="",AA64&lt;&gt;7,AC64="",AC64&lt;&gt;3),"！算定期間の終わりが令和７年３月になっていません。年度内の廃止予定等がなければ、算定対象月を令和７年３月にしてください。",""))</f>
        <v/>
      </c>
      <c r="AT63" s="580"/>
      <c r="AU63" s="1311"/>
      <c r="AV63" s="1312" t="str">
        <f>IF('別紙様式2-2（４・５月分）'!N51="","",'別紙様式2-2（４・５月分）'!N51)</f>
        <v/>
      </c>
      <c r="AW63" s="1313"/>
      <c r="AX63" s="1483"/>
      <c r="AY63" s="431"/>
      <c r="BD63" s="341"/>
      <c r="BE63" s="1311" t="str">
        <f>G62</f>
        <v/>
      </c>
      <c r="BF63" s="1311"/>
      <c r="BG63" s="1311"/>
    </row>
    <row r="64" spans="1:59" ht="15" customHeight="1">
      <c r="A64" s="1303"/>
      <c r="B64" s="1243"/>
      <c r="C64" s="1244"/>
      <c r="D64" s="1244"/>
      <c r="E64" s="1244"/>
      <c r="F64" s="1245"/>
      <c r="G64" s="1260"/>
      <c r="H64" s="1260"/>
      <c r="I64" s="1260"/>
      <c r="J64" s="1423"/>
      <c r="K64" s="1260"/>
      <c r="L64" s="1429"/>
      <c r="M64" s="1380"/>
      <c r="N64" s="1401"/>
      <c r="O64" s="1381" t="s">
        <v>2025</v>
      </c>
      <c r="P64" s="1433" t="str">
        <f>IFERROR(VLOOKUP('別紙様式2-2（４・５月分）'!AQ50,【参考】数式用!$AR$5:$AT$22,3,FALSE),"")</f>
        <v/>
      </c>
      <c r="Q64" s="1385" t="s">
        <v>2036</v>
      </c>
      <c r="R64" s="1517" t="str">
        <f>IFERROR(VLOOKUP(K62,【参考】数式用!$A$5:$AB$37,MATCH(P64,【参考】数式用!$B$4:$AB$4,0)+1,0),"")</f>
        <v/>
      </c>
      <c r="S64" s="1389" t="s">
        <v>2109</v>
      </c>
      <c r="T64" s="1519"/>
      <c r="U64" s="1515" t="str">
        <f>IFERROR(VLOOKUP(K62,【参考】数式用!$A$5:$AB$37,MATCH(T64,【参考】数式用!$B$4:$AB$4,0)+1,0),"")</f>
        <v/>
      </c>
      <c r="V64" s="1395" t="s">
        <v>15</v>
      </c>
      <c r="W64" s="1513"/>
      <c r="X64" s="1371" t="s">
        <v>10</v>
      </c>
      <c r="Y64" s="1513"/>
      <c r="Z64" s="1371" t="s">
        <v>38</v>
      </c>
      <c r="AA64" s="1513"/>
      <c r="AB64" s="1371" t="s">
        <v>10</v>
      </c>
      <c r="AC64" s="1513"/>
      <c r="AD64" s="1371" t="s">
        <v>2020</v>
      </c>
      <c r="AE64" s="1371" t="s">
        <v>20</v>
      </c>
      <c r="AF64" s="1371" t="str">
        <f>IF(W64&gt;=1,(AA64*12+AC64)-(W64*12+Y64)+1,"")</f>
        <v/>
      </c>
      <c r="AG64" s="1367" t="s">
        <v>33</v>
      </c>
      <c r="AH64" s="1373" t="str">
        <f t="shared" ref="AH64" si="79">IFERROR(ROUNDDOWN(ROUND(L62*U64,0),0)*AF64,"")</f>
        <v/>
      </c>
      <c r="AI64" s="1507" t="str">
        <f t="shared" ref="AI64" si="80">IFERROR(ROUNDDOWN(ROUND((L62*(U64-AW62)),0),0)*AF64,"")</f>
        <v/>
      </c>
      <c r="AJ64" s="1377" t="str">
        <f>IFERROR(ROUNDDOWN(ROUNDDOWN(ROUND(L62*VLOOKUP(K62,【参考】数式用!$A$5:$AB$27,MATCH("新加算Ⅳ",【参考】数式用!$B$4:$AB$4,0)+1,0),0),0)*AF64*0.5,0),"")</f>
        <v/>
      </c>
      <c r="AK64" s="1509"/>
      <c r="AL64" s="1511" t="str">
        <f>IFERROR(IF('別紙様式2-2（４・５月分）'!P64="ベア加算","", IF(OR(T64="新加算Ⅰ",T64="新加算Ⅱ",T64="新加算Ⅲ",T64="新加算Ⅳ"),ROUNDDOWN(ROUND(L62*VLOOKUP(K62,【参考】数式用!$A$5:$I$27,MATCH("ベア加算",【参考】数式用!$B$4:$I$4,0)+1,0),0),0)*AF64,"")),"")</f>
        <v/>
      </c>
      <c r="AM64" s="1503"/>
      <c r="AN64" s="1484"/>
      <c r="AO64" s="1505"/>
      <c r="AP64" s="1484"/>
      <c r="AQ64" s="1486"/>
      <c r="AR64" s="1488"/>
      <c r="AS64" s="1492"/>
      <c r="AT64" s="452"/>
      <c r="AU64" s="1311" t="str">
        <f>IF(AND(AA62&lt;&gt;7,AC62&lt;&gt;3),"V列に色付け","")</f>
        <v/>
      </c>
      <c r="AV64" s="1312"/>
      <c r="AW64" s="1313"/>
      <c r="AX64" s="577"/>
      <c r="AY64" s="1230" t="str">
        <f>IF(AL64&lt;&gt;"",IF(AM64="○","入力済","未入力"),"")</f>
        <v/>
      </c>
      <c r="AZ64" s="1230" t="str">
        <f>IF(OR(T64="新加算Ⅰ",T64="新加算Ⅱ",T64="新加算Ⅲ",T64="新加算Ⅳ",T64="新加算Ⅴ（１）",T64="新加算Ⅴ（２）",T64="新加算Ⅴ（３）",T64="新加算ⅠⅤ（４）",T64="新加算Ⅴ（５）",T64="新加算Ⅴ（６）",T64="新加算Ⅴ（８）",T64="新加算Ⅴ（11）"),IF(OR(AN64="○",AN64="令和６年度中に満たす"),"入力済","未入力"),"")</f>
        <v/>
      </c>
      <c r="BA64" s="1230" t="str">
        <f>IF(OR(T64="新加算Ⅴ（７）",T64="新加算Ⅴ（９）",T64="新加算Ⅴ（10）",T64="新加算Ⅴ（12）",T64="新加算Ⅴ（13）",T64="新加算Ⅴ（14）"),IF(OR(AO64="○",AO64="令和６年度中に満たす"),"入力済","未入力"),"")</f>
        <v/>
      </c>
      <c r="BB64" s="1230" t="str">
        <f>IF(OR(T64="新加算Ⅰ",T64="新加算Ⅱ",T64="新加算Ⅲ",T64="新加算Ⅴ（１）",T64="新加算Ⅴ（３）",T64="新加算Ⅴ（８）"),IF(OR(AP64="○",AP64="令和６年度中に満たす"),"入力済","未入力"),"")</f>
        <v/>
      </c>
      <c r="BC64" s="1481" t="str">
        <f t="shared" ref="BC64" si="81">IF(OR(T64="新加算Ⅰ",T64="新加算Ⅱ",T64="新加算Ⅴ（１）",T64="新加算Ⅴ（２）",T64="新加算Ⅴ（３）",T64="新加算Ⅴ（４）",T64="新加算Ⅴ（５）",T64="新加算Ⅴ（６）",T64="新加算Ⅴ（７）",T64="新加算Ⅴ（９）",T64="新加算Ⅴ（10）",T64="新加算Ⅴ（12）"),IF(AQ64&lt;&gt;"",1,""),"")</f>
        <v/>
      </c>
      <c r="BD64" s="1311" t="str">
        <f>IF(OR(T64="新加算Ⅰ",T64="新加算Ⅴ（１）",T64="新加算Ⅴ（２）",T64="新加算Ⅴ（５）",T64="新加算Ⅴ（７）",T64="新加算Ⅴ（10）"),IF(AR64="","未入力","入力済"),"")</f>
        <v/>
      </c>
      <c r="BE64" s="1311" t="str">
        <f>G62</f>
        <v/>
      </c>
      <c r="BF64" s="1311"/>
      <c r="BG64" s="1311"/>
    </row>
    <row r="65" spans="1:59" ht="30" customHeight="1" thickBot="1">
      <c r="A65" s="1276"/>
      <c r="B65" s="1419"/>
      <c r="C65" s="1420"/>
      <c r="D65" s="1420"/>
      <c r="E65" s="1420"/>
      <c r="F65" s="1421"/>
      <c r="G65" s="1261"/>
      <c r="H65" s="1261"/>
      <c r="I65" s="1261"/>
      <c r="J65" s="1424"/>
      <c r="K65" s="1261"/>
      <c r="L65" s="1430"/>
      <c r="M65" s="556" t="str">
        <f>IF('別紙様式2-2（４・５月分）'!P52="","",'別紙様式2-2（４・５月分）'!P52)</f>
        <v/>
      </c>
      <c r="N65" s="1402"/>
      <c r="O65" s="1382"/>
      <c r="P65" s="1434"/>
      <c r="Q65" s="1386"/>
      <c r="R65" s="1518"/>
      <c r="S65" s="1390"/>
      <c r="T65" s="1520"/>
      <c r="U65" s="1516"/>
      <c r="V65" s="1396"/>
      <c r="W65" s="1514"/>
      <c r="X65" s="1372"/>
      <c r="Y65" s="1514"/>
      <c r="Z65" s="1372"/>
      <c r="AA65" s="1514"/>
      <c r="AB65" s="1372"/>
      <c r="AC65" s="1514"/>
      <c r="AD65" s="1372"/>
      <c r="AE65" s="1372"/>
      <c r="AF65" s="1372"/>
      <c r="AG65" s="1368"/>
      <c r="AH65" s="1374"/>
      <c r="AI65" s="1508"/>
      <c r="AJ65" s="1378"/>
      <c r="AK65" s="1510"/>
      <c r="AL65" s="1512"/>
      <c r="AM65" s="1504"/>
      <c r="AN65" s="1485"/>
      <c r="AO65" s="1506"/>
      <c r="AP65" s="1485"/>
      <c r="AQ65" s="1487"/>
      <c r="AR65" s="1489"/>
      <c r="AS65" s="578" t="str">
        <f t="shared" ref="AS65" si="82">IF(AU64="","",IF(OR(T64="",AND(M65="ベア加算なし",OR(T64="新加算Ⅰ",T64="新加算Ⅱ",T64="新加算Ⅲ",T64="新加算Ⅳ"),AM64=""),AND(OR(T64="新加算Ⅰ",T64="新加算Ⅱ",T64="新加算Ⅲ",T64="新加算Ⅳ"),AN64=""),AND(OR(T64="新加算Ⅰ",T64="新加算Ⅱ",T64="新加算Ⅲ"),AP64=""),AND(OR(T64="新加算Ⅰ",T64="新加算Ⅱ"),AQ64=""),AND(OR(T64="新加算Ⅰ"),AR64="")),"！記入が必要な欄（ピンク色のセル）に空欄があります。空欄を埋めてください。",""))</f>
        <v/>
      </c>
      <c r="AT65" s="452"/>
      <c r="AU65" s="1311"/>
      <c r="AV65" s="558" t="str">
        <f>IF('別紙様式2-2（４・５月分）'!N52="","",'別紙様式2-2（４・５月分）'!N52)</f>
        <v/>
      </c>
      <c r="AW65" s="1313"/>
      <c r="AX65" s="579"/>
      <c r="AY65" s="1230" t="str">
        <f>IF(OR(T65="新加算Ⅰ",T65="新加算Ⅱ",T65="新加算Ⅲ",T65="新加算Ⅳ",T65="新加算Ⅴ（１）",T65="新加算Ⅴ（２）",T65="新加算Ⅴ（３）",T65="新加算ⅠⅤ（４）",T65="新加算Ⅴ（５）",T65="新加算Ⅴ（６）",T65="新加算Ⅴ（８）",T65="新加算Ⅴ（11）"),IF(AI65="○","","未入力"),"")</f>
        <v/>
      </c>
      <c r="AZ65" s="1230" t="str">
        <f>IF(OR(U65="新加算Ⅰ",U65="新加算Ⅱ",U65="新加算Ⅲ",U65="新加算Ⅳ",U65="新加算Ⅴ（１）",U65="新加算Ⅴ（２）",U65="新加算Ⅴ（３）",U65="新加算ⅠⅤ（４）",U65="新加算Ⅴ（５）",U65="新加算Ⅴ（６）",U65="新加算Ⅴ（８）",U65="新加算Ⅴ（11）"),IF(AJ65="○","","未入力"),"")</f>
        <v/>
      </c>
      <c r="BA65" s="1230" t="str">
        <f>IF(OR(U65="新加算Ⅴ（７）",U65="新加算Ⅴ（９）",U65="新加算Ⅴ（10）",U65="新加算Ⅴ（12）",U65="新加算Ⅴ（13）",U65="新加算Ⅴ（14）"),IF(AK65="○","","未入力"),"")</f>
        <v/>
      </c>
      <c r="BB65" s="1230" t="str">
        <f>IF(OR(U65="新加算Ⅰ",U65="新加算Ⅱ",U65="新加算Ⅲ",U65="新加算Ⅴ（１）",U65="新加算Ⅴ（３）",U65="新加算Ⅴ（８）"),IF(AL65="○","","未入力"),"")</f>
        <v/>
      </c>
      <c r="BC65" s="1481" t="str">
        <f t="shared" ref="BC65" si="83">IF(OR(U65="新加算Ⅰ",U65="新加算Ⅱ",U65="新加算Ⅴ（１）",U65="新加算Ⅴ（２）",U65="新加算Ⅴ（３）",U65="新加算Ⅴ（４）",U65="新加算Ⅴ（５）",U65="新加算Ⅴ（６）",U65="新加算Ⅴ（７）",U65="新加算Ⅴ（９）",U65="新加算Ⅴ（10）",U65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65" s="1311" t="str">
        <f>IF(AND(T65&lt;&gt;"（参考）令和７年度の移行予定",OR(U65="新加算Ⅰ",U65="新加算Ⅴ（１）",U65="新加算Ⅴ（２）",U65="新加算Ⅴ（５）",U65="新加算Ⅴ（７）",U65="新加算Ⅴ（10）")),IF(AN65="","未入力",IF(AN65="いずれも取得していない","要件を満たさない","")),"")</f>
        <v/>
      </c>
      <c r="BE65" s="1311" t="str">
        <f>G62</f>
        <v/>
      </c>
      <c r="BF65" s="1311"/>
      <c r="BG65" s="1311"/>
    </row>
    <row r="66" spans="1:59" ht="30" customHeight="1">
      <c r="A66" s="1301">
        <v>14</v>
      </c>
      <c r="B66" s="1243" t="str">
        <f>IF(基本情報入力シート!C67="","",基本情報入力シート!C67)</f>
        <v/>
      </c>
      <c r="C66" s="1244"/>
      <c r="D66" s="1244"/>
      <c r="E66" s="1244"/>
      <c r="F66" s="1245"/>
      <c r="G66" s="1260" t="str">
        <f>IF(基本情報入力シート!M67="","",基本情報入力シート!M67)</f>
        <v/>
      </c>
      <c r="H66" s="1260" t="str">
        <f>IF(基本情報入力シート!R67="","",基本情報入力シート!R67)</f>
        <v/>
      </c>
      <c r="I66" s="1260" t="str">
        <f>IF(基本情報入力シート!W67="","",基本情報入力シート!W67)</f>
        <v/>
      </c>
      <c r="J66" s="1423" t="str">
        <f>IF(基本情報入力シート!X67="","",基本情報入力シート!X67)</f>
        <v/>
      </c>
      <c r="K66" s="1260" t="str">
        <f>IF(基本情報入力シート!Y67="","",基本情報入力シート!Y67)</f>
        <v/>
      </c>
      <c r="L66" s="1429" t="str">
        <f>IF(基本情報入力シート!AB67="","",基本情報入力シート!AB67)</f>
        <v/>
      </c>
      <c r="M66" s="553" t="str">
        <f>IF('別紙様式2-2（４・５月分）'!P53="","",'別紙様式2-2（４・５月分）'!P53)</f>
        <v/>
      </c>
      <c r="N66" s="1399" t="str">
        <f>IF(SUM('別紙様式2-2（４・５月分）'!Q53:Q55)=0,"",SUM('別紙様式2-2（４・５月分）'!Q53:Q55))</f>
        <v/>
      </c>
      <c r="O66" s="1403" t="str">
        <f>IFERROR(VLOOKUP('別紙様式2-2（４・５月分）'!AQ53,【参考】数式用!$AR$5:$AS$22,2,FALSE),"")</f>
        <v/>
      </c>
      <c r="P66" s="1404"/>
      <c r="Q66" s="1405"/>
      <c r="R66" s="1540" t="str">
        <f>IFERROR(VLOOKUP(K66,【参考】数式用!$A$5:$AB$37,MATCH(O66,【参考】数式用!$B$4:$AB$4,0)+1,0),"")</f>
        <v/>
      </c>
      <c r="S66" s="1411" t="s">
        <v>2102</v>
      </c>
      <c r="T66" s="1536" t="str">
        <f>IF('別紙様式2-3（６月以降分）'!T66="","",'別紙様式2-3（６月以降分）'!T66)</f>
        <v/>
      </c>
      <c r="U66" s="1538" t="str">
        <f>IFERROR(VLOOKUP(K66,【参考】数式用!$A$5:$AB$37,MATCH(T66,【参考】数式用!$B$4:$AB$4,0)+1,0),"")</f>
        <v/>
      </c>
      <c r="V66" s="1417" t="s">
        <v>15</v>
      </c>
      <c r="W66" s="1534">
        <f>'別紙様式2-3（６月以降分）'!W66</f>
        <v>6</v>
      </c>
      <c r="X66" s="1357" t="s">
        <v>10</v>
      </c>
      <c r="Y66" s="1534">
        <f>'別紙様式2-3（６月以降分）'!Y66</f>
        <v>6</v>
      </c>
      <c r="Z66" s="1357" t="s">
        <v>38</v>
      </c>
      <c r="AA66" s="1534">
        <f>'別紙様式2-3（６月以降分）'!AA66</f>
        <v>7</v>
      </c>
      <c r="AB66" s="1357" t="s">
        <v>10</v>
      </c>
      <c r="AC66" s="1534">
        <f>'別紙様式2-3（６月以降分）'!AC66</f>
        <v>3</v>
      </c>
      <c r="AD66" s="1357" t="s">
        <v>2020</v>
      </c>
      <c r="AE66" s="1357" t="s">
        <v>20</v>
      </c>
      <c r="AF66" s="1357">
        <f>IF(W66&gt;=1,(AA66*12+AC66)-(W66*12+Y66)+1,"")</f>
        <v>10</v>
      </c>
      <c r="AG66" s="1359" t="s">
        <v>33</v>
      </c>
      <c r="AH66" s="1526" t="str">
        <f>'別紙様式2-3（６月以降分）'!AH66</f>
        <v/>
      </c>
      <c r="AI66" s="1528" t="str">
        <f>'別紙様式2-3（６月以降分）'!AI66</f>
        <v/>
      </c>
      <c r="AJ66" s="1530">
        <f>'別紙様式2-3（６月以降分）'!AJ66</f>
        <v>0</v>
      </c>
      <c r="AK66" s="1532" t="str">
        <f>IF('別紙様式2-3（６月以降分）'!AK66="","",'別紙様式2-3（６月以降分）'!AK66)</f>
        <v/>
      </c>
      <c r="AL66" s="1521">
        <f>'別紙様式2-3（６月以降分）'!AL66</f>
        <v>0</v>
      </c>
      <c r="AM66" s="1523" t="str">
        <f>IF('別紙様式2-3（６月以降分）'!AM66="","",'別紙様式2-3（６月以降分）'!AM66)</f>
        <v/>
      </c>
      <c r="AN66" s="1341" t="str">
        <f>IF('別紙様式2-3（６月以降分）'!AN66="","",'別紙様式2-3（６月以降分）'!AN66)</f>
        <v/>
      </c>
      <c r="AO66" s="1339" t="str">
        <f>IF('別紙様式2-3（６月以降分）'!AO66="","",'別紙様式2-3（６月以降分）'!AO66)</f>
        <v/>
      </c>
      <c r="AP66" s="1341" t="str">
        <f>IF('別紙様式2-3（６月以降分）'!AP66="","",'別紙様式2-3（６月以降分）'!AP66)</f>
        <v/>
      </c>
      <c r="AQ66" s="1490" t="str">
        <f>IF('別紙様式2-3（６月以降分）'!AQ66="","",'別紙様式2-3（６月以降分）'!AQ66)</f>
        <v/>
      </c>
      <c r="AR66" s="1493" t="str">
        <f>IF('別紙様式2-3（６月以降分）'!AR66="","",'別紙様式2-3（６月以降分）'!AR66)</f>
        <v/>
      </c>
      <c r="AS66" s="573" t="str">
        <f t="shared" ref="AS66" si="84">IF(AU68="","",IF(U68&lt;U66,"！加算の要件上は問題ありませんが、令和６年度当初の新加算の加算率と比較して、移行後の加算率が下がる計画になっています。",""))</f>
        <v/>
      </c>
      <c r="AT66" s="580"/>
      <c r="AU66" s="1309"/>
      <c r="AV66" s="558" t="str">
        <f>IF('別紙様式2-2（４・５月分）'!N53="","",'別紙様式2-2（４・５月分）'!N53)</f>
        <v/>
      </c>
      <c r="AW66" s="1313" t="str">
        <f>IF(SUM('別紙様式2-2（４・５月分）'!O53:O55)=0,"",SUM('別紙様式2-2（４・５月分）'!O53:O55))</f>
        <v/>
      </c>
      <c r="AX66" s="1482" t="str">
        <f>IFERROR(VLOOKUP(K66,【参考】数式用!$AH$2:$AI$34,2,FALSE),"")</f>
        <v/>
      </c>
      <c r="AY66" s="494"/>
      <c r="BD66" s="341"/>
      <c r="BE66" s="1311" t="str">
        <f>G66</f>
        <v/>
      </c>
      <c r="BF66" s="1311"/>
      <c r="BG66" s="1311"/>
    </row>
    <row r="67" spans="1:59" ht="15" customHeight="1">
      <c r="A67" s="1275"/>
      <c r="B67" s="1243"/>
      <c r="C67" s="1244"/>
      <c r="D67" s="1244"/>
      <c r="E67" s="1244"/>
      <c r="F67" s="1245"/>
      <c r="G67" s="1260"/>
      <c r="H67" s="1260"/>
      <c r="I67" s="1260"/>
      <c r="J67" s="1423"/>
      <c r="K67" s="1260"/>
      <c r="L67" s="1429"/>
      <c r="M67" s="1379" t="str">
        <f>IF('別紙様式2-2（４・５月分）'!P54="","",'別紙様式2-2（４・５月分）'!P54)</f>
        <v/>
      </c>
      <c r="N67" s="1400"/>
      <c r="O67" s="1406"/>
      <c r="P67" s="1407"/>
      <c r="Q67" s="1408"/>
      <c r="R67" s="1541"/>
      <c r="S67" s="1412"/>
      <c r="T67" s="1537"/>
      <c r="U67" s="1539"/>
      <c r="V67" s="1418"/>
      <c r="W67" s="1535"/>
      <c r="X67" s="1358"/>
      <c r="Y67" s="1535"/>
      <c r="Z67" s="1358"/>
      <c r="AA67" s="1535"/>
      <c r="AB67" s="1358"/>
      <c r="AC67" s="1535"/>
      <c r="AD67" s="1358"/>
      <c r="AE67" s="1358"/>
      <c r="AF67" s="1358"/>
      <c r="AG67" s="1360"/>
      <c r="AH67" s="1527"/>
      <c r="AI67" s="1529"/>
      <c r="AJ67" s="1531"/>
      <c r="AK67" s="1533"/>
      <c r="AL67" s="1522"/>
      <c r="AM67" s="1524"/>
      <c r="AN67" s="1342"/>
      <c r="AO67" s="1525"/>
      <c r="AP67" s="1342"/>
      <c r="AQ67" s="1491"/>
      <c r="AR67" s="1494"/>
      <c r="AS67" s="1492" t="str">
        <f t="shared" ref="AS67" si="85">IF(AU68="","",IF(OR(AA68="",AA68&lt;&gt;7,AC68="",AC68&lt;&gt;3),"！算定期間の終わりが令和７年３月になっていません。年度内の廃止予定等がなければ、算定対象月を令和７年３月にしてください。",""))</f>
        <v/>
      </c>
      <c r="AT67" s="580"/>
      <c r="AU67" s="1311"/>
      <c r="AV67" s="1312" t="str">
        <f>IF('別紙様式2-2（４・５月分）'!N54="","",'別紙様式2-2（４・５月分）'!N54)</f>
        <v/>
      </c>
      <c r="AW67" s="1313"/>
      <c r="AX67" s="1483"/>
      <c r="AY67" s="431"/>
      <c r="BD67" s="341"/>
      <c r="BE67" s="1311" t="str">
        <f>G66</f>
        <v/>
      </c>
      <c r="BF67" s="1311"/>
      <c r="BG67" s="1311"/>
    </row>
    <row r="68" spans="1:59" ht="15" customHeight="1">
      <c r="A68" s="1303"/>
      <c r="B68" s="1243"/>
      <c r="C68" s="1244"/>
      <c r="D68" s="1244"/>
      <c r="E68" s="1244"/>
      <c r="F68" s="1245"/>
      <c r="G68" s="1260"/>
      <c r="H68" s="1260"/>
      <c r="I68" s="1260"/>
      <c r="J68" s="1423"/>
      <c r="K68" s="1260"/>
      <c r="L68" s="1429"/>
      <c r="M68" s="1380"/>
      <c r="N68" s="1401"/>
      <c r="O68" s="1381" t="s">
        <v>2025</v>
      </c>
      <c r="P68" s="1433" t="str">
        <f>IFERROR(VLOOKUP('別紙様式2-2（４・５月分）'!AQ53,【参考】数式用!$AR$5:$AT$22,3,FALSE),"")</f>
        <v/>
      </c>
      <c r="Q68" s="1385" t="s">
        <v>2036</v>
      </c>
      <c r="R68" s="1517" t="str">
        <f>IFERROR(VLOOKUP(K66,【参考】数式用!$A$5:$AB$37,MATCH(P68,【参考】数式用!$B$4:$AB$4,0)+1,0),"")</f>
        <v/>
      </c>
      <c r="S68" s="1389" t="s">
        <v>2109</v>
      </c>
      <c r="T68" s="1519"/>
      <c r="U68" s="1515" t="str">
        <f>IFERROR(VLOOKUP(K66,【参考】数式用!$A$5:$AB$37,MATCH(T68,【参考】数式用!$B$4:$AB$4,0)+1,0),"")</f>
        <v/>
      </c>
      <c r="V68" s="1395" t="s">
        <v>15</v>
      </c>
      <c r="W68" s="1513"/>
      <c r="X68" s="1371" t="s">
        <v>10</v>
      </c>
      <c r="Y68" s="1513"/>
      <c r="Z68" s="1371" t="s">
        <v>38</v>
      </c>
      <c r="AA68" s="1513"/>
      <c r="AB68" s="1371" t="s">
        <v>10</v>
      </c>
      <c r="AC68" s="1513"/>
      <c r="AD68" s="1371" t="s">
        <v>2020</v>
      </c>
      <c r="AE68" s="1371" t="s">
        <v>20</v>
      </c>
      <c r="AF68" s="1371" t="str">
        <f>IF(W68&gt;=1,(AA68*12+AC68)-(W68*12+Y68)+1,"")</f>
        <v/>
      </c>
      <c r="AG68" s="1367" t="s">
        <v>33</v>
      </c>
      <c r="AH68" s="1373" t="str">
        <f t="shared" ref="AH68" si="86">IFERROR(ROUNDDOWN(ROUND(L66*U68,0),0)*AF68,"")</f>
        <v/>
      </c>
      <c r="AI68" s="1507" t="str">
        <f t="shared" ref="AI68" si="87">IFERROR(ROUNDDOWN(ROUND((L66*(U68-AW66)),0),0)*AF68,"")</f>
        <v/>
      </c>
      <c r="AJ68" s="1377" t="str">
        <f>IFERROR(ROUNDDOWN(ROUNDDOWN(ROUND(L66*VLOOKUP(K66,【参考】数式用!$A$5:$AB$27,MATCH("新加算Ⅳ",【参考】数式用!$B$4:$AB$4,0)+1,0),0),0)*AF68*0.5,0),"")</f>
        <v/>
      </c>
      <c r="AK68" s="1509"/>
      <c r="AL68" s="1511" t="str">
        <f>IFERROR(IF('別紙様式2-2（４・５月分）'!P68="ベア加算","", IF(OR(T68="新加算Ⅰ",T68="新加算Ⅱ",T68="新加算Ⅲ",T68="新加算Ⅳ"),ROUNDDOWN(ROUND(L66*VLOOKUP(K66,【参考】数式用!$A$5:$I$27,MATCH("ベア加算",【参考】数式用!$B$4:$I$4,0)+1,0),0),0)*AF68,"")),"")</f>
        <v/>
      </c>
      <c r="AM68" s="1503"/>
      <c r="AN68" s="1484"/>
      <c r="AO68" s="1505"/>
      <c r="AP68" s="1484"/>
      <c r="AQ68" s="1486"/>
      <c r="AR68" s="1488"/>
      <c r="AS68" s="1492"/>
      <c r="AT68" s="452"/>
      <c r="AU68" s="1311" t="str">
        <f>IF(AND(AA66&lt;&gt;7,AC66&lt;&gt;3),"V列に色付け","")</f>
        <v/>
      </c>
      <c r="AV68" s="1312"/>
      <c r="AW68" s="1313"/>
      <c r="AX68" s="577"/>
      <c r="AY68" s="1230" t="str">
        <f>IF(AL68&lt;&gt;"",IF(AM68="○","入力済","未入力"),"")</f>
        <v/>
      </c>
      <c r="AZ68" s="1230" t="str">
        <f>IF(OR(T68="新加算Ⅰ",T68="新加算Ⅱ",T68="新加算Ⅲ",T68="新加算Ⅳ",T68="新加算Ⅴ（１）",T68="新加算Ⅴ（２）",T68="新加算Ⅴ（３）",T68="新加算ⅠⅤ（４）",T68="新加算Ⅴ（５）",T68="新加算Ⅴ（６）",T68="新加算Ⅴ（８）",T68="新加算Ⅴ（11）"),IF(OR(AN68="○",AN68="令和６年度中に満たす"),"入力済","未入力"),"")</f>
        <v/>
      </c>
      <c r="BA68" s="1230" t="str">
        <f>IF(OR(T68="新加算Ⅴ（７）",T68="新加算Ⅴ（９）",T68="新加算Ⅴ（10）",T68="新加算Ⅴ（12）",T68="新加算Ⅴ（13）",T68="新加算Ⅴ（14）"),IF(OR(AO68="○",AO68="令和６年度中に満たす"),"入力済","未入力"),"")</f>
        <v/>
      </c>
      <c r="BB68" s="1230" t="str">
        <f>IF(OR(T68="新加算Ⅰ",T68="新加算Ⅱ",T68="新加算Ⅲ",T68="新加算Ⅴ（１）",T68="新加算Ⅴ（３）",T68="新加算Ⅴ（８）"),IF(OR(AP68="○",AP68="令和６年度中に満たす"),"入力済","未入力"),"")</f>
        <v/>
      </c>
      <c r="BC68" s="1481" t="str">
        <f t="shared" ref="BC68" si="88">IF(OR(T68="新加算Ⅰ",T68="新加算Ⅱ",T68="新加算Ⅴ（１）",T68="新加算Ⅴ（２）",T68="新加算Ⅴ（３）",T68="新加算Ⅴ（４）",T68="新加算Ⅴ（５）",T68="新加算Ⅴ（６）",T68="新加算Ⅴ（７）",T68="新加算Ⅴ（９）",T68="新加算Ⅴ（10）",T68="新加算Ⅴ（12）"),IF(AQ68&lt;&gt;"",1,""),"")</f>
        <v/>
      </c>
      <c r="BD68" s="1311" t="str">
        <f>IF(OR(T68="新加算Ⅰ",T68="新加算Ⅴ（１）",T68="新加算Ⅴ（２）",T68="新加算Ⅴ（５）",T68="新加算Ⅴ（７）",T68="新加算Ⅴ（10）"),IF(AR68="","未入力","入力済"),"")</f>
        <v/>
      </c>
      <c r="BE68" s="1311" t="str">
        <f>G66</f>
        <v/>
      </c>
      <c r="BF68" s="1311"/>
      <c r="BG68" s="1311"/>
    </row>
    <row r="69" spans="1:59" ht="30" customHeight="1" thickBot="1">
      <c r="A69" s="1276"/>
      <c r="B69" s="1419"/>
      <c r="C69" s="1420"/>
      <c r="D69" s="1420"/>
      <c r="E69" s="1420"/>
      <c r="F69" s="1421"/>
      <c r="G69" s="1261"/>
      <c r="H69" s="1261"/>
      <c r="I69" s="1261"/>
      <c r="J69" s="1424"/>
      <c r="K69" s="1261"/>
      <c r="L69" s="1430"/>
      <c r="M69" s="556" t="str">
        <f>IF('別紙様式2-2（４・５月分）'!P55="","",'別紙様式2-2（４・５月分）'!P55)</f>
        <v/>
      </c>
      <c r="N69" s="1402"/>
      <c r="O69" s="1382"/>
      <c r="P69" s="1434"/>
      <c r="Q69" s="1386"/>
      <c r="R69" s="1518"/>
      <c r="S69" s="1390"/>
      <c r="T69" s="1520"/>
      <c r="U69" s="1516"/>
      <c r="V69" s="1396"/>
      <c r="W69" s="1514"/>
      <c r="X69" s="1372"/>
      <c r="Y69" s="1514"/>
      <c r="Z69" s="1372"/>
      <c r="AA69" s="1514"/>
      <c r="AB69" s="1372"/>
      <c r="AC69" s="1514"/>
      <c r="AD69" s="1372"/>
      <c r="AE69" s="1372"/>
      <c r="AF69" s="1372"/>
      <c r="AG69" s="1368"/>
      <c r="AH69" s="1374"/>
      <c r="AI69" s="1508"/>
      <c r="AJ69" s="1378"/>
      <c r="AK69" s="1510"/>
      <c r="AL69" s="1512"/>
      <c r="AM69" s="1504"/>
      <c r="AN69" s="1485"/>
      <c r="AO69" s="1506"/>
      <c r="AP69" s="1485"/>
      <c r="AQ69" s="1487"/>
      <c r="AR69" s="1489"/>
      <c r="AS69" s="578" t="str">
        <f t="shared" ref="AS69" si="89">IF(AU68="","",IF(OR(T68="",AND(M69="ベア加算なし",OR(T68="新加算Ⅰ",T68="新加算Ⅱ",T68="新加算Ⅲ",T68="新加算Ⅳ"),AM68=""),AND(OR(T68="新加算Ⅰ",T68="新加算Ⅱ",T68="新加算Ⅲ",T68="新加算Ⅳ"),AN68=""),AND(OR(T68="新加算Ⅰ",T68="新加算Ⅱ",T68="新加算Ⅲ"),AP68=""),AND(OR(T68="新加算Ⅰ",T68="新加算Ⅱ"),AQ68=""),AND(OR(T68="新加算Ⅰ"),AR68="")),"！記入が必要な欄（ピンク色のセル）に空欄があります。空欄を埋めてください。",""))</f>
        <v/>
      </c>
      <c r="AT69" s="452"/>
      <c r="AU69" s="1311"/>
      <c r="AV69" s="558" t="str">
        <f>IF('別紙様式2-2（４・５月分）'!N55="","",'別紙様式2-2（４・５月分）'!N55)</f>
        <v/>
      </c>
      <c r="AW69" s="1313"/>
      <c r="AX69" s="579"/>
      <c r="AY69" s="1230" t="str">
        <f>IF(OR(T69="新加算Ⅰ",T69="新加算Ⅱ",T69="新加算Ⅲ",T69="新加算Ⅳ",T69="新加算Ⅴ（１）",T69="新加算Ⅴ（２）",T69="新加算Ⅴ（３）",T69="新加算ⅠⅤ（４）",T69="新加算Ⅴ（５）",T69="新加算Ⅴ（６）",T69="新加算Ⅴ（８）",T69="新加算Ⅴ（11）"),IF(AI69="○","","未入力"),"")</f>
        <v/>
      </c>
      <c r="AZ69" s="1230" t="str">
        <f>IF(OR(U69="新加算Ⅰ",U69="新加算Ⅱ",U69="新加算Ⅲ",U69="新加算Ⅳ",U69="新加算Ⅴ（１）",U69="新加算Ⅴ（２）",U69="新加算Ⅴ（３）",U69="新加算ⅠⅤ（４）",U69="新加算Ⅴ（５）",U69="新加算Ⅴ（６）",U69="新加算Ⅴ（８）",U69="新加算Ⅴ（11）"),IF(AJ69="○","","未入力"),"")</f>
        <v/>
      </c>
      <c r="BA69" s="1230" t="str">
        <f>IF(OR(U69="新加算Ⅴ（７）",U69="新加算Ⅴ（９）",U69="新加算Ⅴ（10）",U69="新加算Ⅴ（12）",U69="新加算Ⅴ（13）",U69="新加算Ⅴ（14）"),IF(AK69="○","","未入力"),"")</f>
        <v/>
      </c>
      <c r="BB69" s="1230" t="str">
        <f>IF(OR(U69="新加算Ⅰ",U69="新加算Ⅱ",U69="新加算Ⅲ",U69="新加算Ⅴ（１）",U69="新加算Ⅴ（３）",U69="新加算Ⅴ（８）"),IF(AL69="○","","未入力"),"")</f>
        <v/>
      </c>
      <c r="BC69" s="1481" t="str">
        <f t="shared" ref="BC69" si="90">IF(OR(U69="新加算Ⅰ",U69="新加算Ⅱ",U69="新加算Ⅴ（１）",U69="新加算Ⅴ（２）",U69="新加算Ⅴ（３）",U69="新加算Ⅴ（４）",U69="新加算Ⅴ（５）",U69="新加算Ⅴ（６）",U69="新加算Ⅴ（７）",U69="新加算Ⅴ（９）",U69="新加算Ⅴ（10）",U69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69" s="1311" t="str">
        <f>IF(AND(T69&lt;&gt;"（参考）令和７年度の移行予定",OR(U69="新加算Ⅰ",U69="新加算Ⅴ（１）",U69="新加算Ⅴ（２）",U69="新加算Ⅴ（５）",U69="新加算Ⅴ（７）",U69="新加算Ⅴ（10）")),IF(AN69="","未入力",IF(AN69="いずれも取得していない","要件を満たさない","")),"")</f>
        <v/>
      </c>
      <c r="BE69" s="1311" t="str">
        <f>G66</f>
        <v/>
      </c>
      <c r="BF69" s="1311"/>
      <c r="BG69" s="1311"/>
    </row>
    <row r="70" spans="1:59" ht="30" customHeight="1">
      <c r="A70" s="1274">
        <v>15</v>
      </c>
      <c r="B70" s="1240" t="str">
        <f>IF(基本情報入力シート!C68="","",基本情報入力シート!C68)</f>
        <v/>
      </c>
      <c r="C70" s="1241"/>
      <c r="D70" s="1241"/>
      <c r="E70" s="1241"/>
      <c r="F70" s="1242"/>
      <c r="G70" s="1259" t="str">
        <f>IF(基本情報入力シート!M68="","",基本情報入力シート!M68)</f>
        <v/>
      </c>
      <c r="H70" s="1259" t="str">
        <f>IF(基本情報入力シート!R68="","",基本情報入力シート!R68)</f>
        <v/>
      </c>
      <c r="I70" s="1259" t="str">
        <f>IF(基本情報入力シート!W68="","",基本情報入力シート!W68)</f>
        <v/>
      </c>
      <c r="J70" s="1422" t="str">
        <f>IF(基本情報入力シート!X68="","",基本情報入力シート!X68)</f>
        <v/>
      </c>
      <c r="K70" s="1259" t="str">
        <f>IF(基本情報入力シート!Y68="","",基本情報入力シート!Y68)</f>
        <v/>
      </c>
      <c r="L70" s="1435" t="str">
        <f>IF(基本情報入力シート!AB68="","",基本情報入力シート!AB68)</f>
        <v/>
      </c>
      <c r="M70" s="553" t="str">
        <f>IF('別紙様式2-2（４・５月分）'!P56="","",'別紙様式2-2（４・５月分）'!P56)</f>
        <v/>
      </c>
      <c r="N70" s="1399" t="str">
        <f>IF(SUM('別紙様式2-2（４・５月分）'!Q56:Q58)=0,"",SUM('別紙様式2-2（４・５月分）'!Q56:Q58))</f>
        <v/>
      </c>
      <c r="O70" s="1403" t="str">
        <f>IFERROR(VLOOKUP('別紙様式2-2（４・５月分）'!AQ56,【参考】数式用!$AR$5:$AS$22,2,FALSE),"")</f>
        <v/>
      </c>
      <c r="P70" s="1404"/>
      <c r="Q70" s="1405"/>
      <c r="R70" s="1540" t="str">
        <f>IFERROR(VLOOKUP(K70,【参考】数式用!$A$5:$AB$37,MATCH(O70,【参考】数式用!$B$4:$AB$4,0)+1,0),"")</f>
        <v/>
      </c>
      <c r="S70" s="1411" t="s">
        <v>2102</v>
      </c>
      <c r="T70" s="1536" t="str">
        <f>IF('別紙様式2-3（６月以降分）'!T70="","",'別紙様式2-3（６月以降分）'!T70)</f>
        <v/>
      </c>
      <c r="U70" s="1538" t="str">
        <f>IFERROR(VLOOKUP(K70,【参考】数式用!$A$5:$AB$37,MATCH(T70,【参考】数式用!$B$4:$AB$4,0)+1,0),"")</f>
        <v/>
      </c>
      <c r="V70" s="1417" t="s">
        <v>15</v>
      </c>
      <c r="W70" s="1534">
        <f>'別紙様式2-3（６月以降分）'!W70</f>
        <v>6</v>
      </c>
      <c r="X70" s="1357" t="s">
        <v>10</v>
      </c>
      <c r="Y70" s="1534">
        <f>'別紙様式2-3（６月以降分）'!Y70</f>
        <v>6</v>
      </c>
      <c r="Z70" s="1357" t="s">
        <v>38</v>
      </c>
      <c r="AA70" s="1534">
        <f>'別紙様式2-3（６月以降分）'!AA70</f>
        <v>7</v>
      </c>
      <c r="AB70" s="1357" t="s">
        <v>10</v>
      </c>
      <c r="AC70" s="1534">
        <f>'別紙様式2-3（６月以降分）'!AC70</f>
        <v>3</v>
      </c>
      <c r="AD70" s="1357" t="s">
        <v>2020</v>
      </c>
      <c r="AE70" s="1357" t="s">
        <v>20</v>
      </c>
      <c r="AF70" s="1357">
        <f>IF(W70&gt;=1,(AA70*12+AC70)-(W70*12+Y70)+1,"")</f>
        <v>10</v>
      </c>
      <c r="AG70" s="1359" t="s">
        <v>33</v>
      </c>
      <c r="AH70" s="1526" t="str">
        <f>'別紙様式2-3（６月以降分）'!AH70</f>
        <v/>
      </c>
      <c r="AI70" s="1528" t="str">
        <f>'別紙様式2-3（６月以降分）'!AI70</f>
        <v/>
      </c>
      <c r="AJ70" s="1530">
        <f>'別紙様式2-3（６月以降分）'!AJ70</f>
        <v>0</v>
      </c>
      <c r="AK70" s="1532" t="str">
        <f>IF('別紙様式2-3（６月以降分）'!AK70="","",'別紙様式2-3（６月以降分）'!AK70)</f>
        <v/>
      </c>
      <c r="AL70" s="1521">
        <f>'別紙様式2-3（６月以降分）'!AL70</f>
        <v>0</v>
      </c>
      <c r="AM70" s="1523" t="str">
        <f>IF('別紙様式2-3（６月以降分）'!AM70="","",'別紙様式2-3（６月以降分）'!AM70)</f>
        <v/>
      </c>
      <c r="AN70" s="1341" t="str">
        <f>IF('別紙様式2-3（６月以降分）'!AN70="","",'別紙様式2-3（６月以降分）'!AN70)</f>
        <v/>
      </c>
      <c r="AO70" s="1339" t="str">
        <f>IF('別紙様式2-3（６月以降分）'!AO70="","",'別紙様式2-3（６月以降分）'!AO70)</f>
        <v/>
      </c>
      <c r="AP70" s="1341" t="str">
        <f>IF('別紙様式2-3（６月以降分）'!AP70="","",'別紙様式2-3（６月以降分）'!AP70)</f>
        <v/>
      </c>
      <c r="AQ70" s="1490" t="str">
        <f>IF('別紙様式2-3（６月以降分）'!AQ70="","",'別紙様式2-3（６月以降分）'!AQ70)</f>
        <v/>
      </c>
      <c r="AR70" s="1493" t="str">
        <f>IF('別紙様式2-3（６月以降分）'!AR70="","",'別紙様式2-3（６月以降分）'!AR70)</f>
        <v/>
      </c>
      <c r="AS70" s="573" t="str">
        <f t="shared" ref="AS70" si="91">IF(AU72="","",IF(U72&lt;U70,"！加算の要件上は問題ありませんが、令和６年度当初の新加算の加算率と比較して、移行後の加算率が下がる計画になっています。",""))</f>
        <v/>
      </c>
      <c r="AT70" s="580"/>
      <c r="AU70" s="1309"/>
      <c r="AV70" s="558" t="str">
        <f>IF('別紙様式2-2（４・５月分）'!N56="","",'別紙様式2-2（４・５月分）'!N56)</f>
        <v/>
      </c>
      <c r="AW70" s="1313" t="str">
        <f>IF(SUM('別紙様式2-2（４・５月分）'!O56:O58)=0,"",SUM('別紙様式2-2（４・５月分）'!O56:O58))</f>
        <v/>
      </c>
      <c r="AX70" s="1482" t="str">
        <f>IFERROR(VLOOKUP(K70,【参考】数式用!$AH$2:$AI$34,2,FALSE),"")</f>
        <v/>
      </c>
      <c r="AY70" s="494"/>
      <c r="BD70" s="341"/>
      <c r="BE70" s="1311" t="str">
        <f>G70</f>
        <v/>
      </c>
      <c r="BF70" s="1311"/>
      <c r="BG70" s="1311"/>
    </row>
    <row r="71" spans="1:59" ht="15" customHeight="1">
      <c r="A71" s="1275"/>
      <c r="B71" s="1243"/>
      <c r="C71" s="1244"/>
      <c r="D71" s="1244"/>
      <c r="E71" s="1244"/>
      <c r="F71" s="1245"/>
      <c r="G71" s="1260"/>
      <c r="H71" s="1260"/>
      <c r="I71" s="1260"/>
      <c r="J71" s="1423"/>
      <c r="K71" s="1260"/>
      <c r="L71" s="1429"/>
      <c r="M71" s="1379" t="str">
        <f>IF('別紙様式2-2（４・５月分）'!P57="","",'別紙様式2-2（４・５月分）'!P57)</f>
        <v/>
      </c>
      <c r="N71" s="1400"/>
      <c r="O71" s="1406"/>
      <c r="P71" s="1407"/>
      <c r="Q71" s="1408"/>
      <c r="R71" s="1541"/>
      <c r="S71" s="1412"/>
      <c r="T71" s="1537"/>
      <c r="U71" s="1539"/>
      <c r="V71" s="1418"/>
      <c r="W71" s="1535"/>
      <c r="X71" s="1358"/>
      <c r="Y71" s="1535"/>
      <c r="Z71" s="1358"/>
      <c r="AA71" s="1535"/>
      <c r="AB71" s="1358"/>
      <c r="AC71" s="1535"/>
      <c r="AD71" s="1358"/>
      <c r="AE71" s="1358"/>
      <c r="AF71" s="1358"/>
      <c r="AG71" s="1360"/>
      <c r="AH71" s="1527"/>
      <c r="AI71" s="1529"/>
      <c r="AJ71" s="1531"/>
      <c r="AK71" s="1533"/>
      <c r="AL71" s="1522"/>
      <c r="AM71" s="1524"/>
      <c r="AN71" s="1342"/>
      <c r="AO71" s="1525"/>
      <c r="AP71" s="1342"/>
      <c r="AQ71" s="1491"/>
      <c r="AR71" s="1494"/>
      <c r="AS71" s="1492" t="str">
        <f t="shared" ref="AS71" si="92">IF(AU72="","",IF(OR(AA72="",AA72&lt;&gt;7,AC72="",AC72&lt;&gt;3),"！算定期間の終わりが令和７年３月になっていません。年度内の廃止予定等がなければ、算定対象月を令和７年３月にしてください。",""))</f>
        <v/>
      </c>
      <c r="AT71" s="580"/>
      <c r="AU71" s="1311"/>
      <c r="AV71" s="1312" t="str">
        <f>IF('別紙様式2-2（４・５月分）'!N57="","",'別紙様式2-2（４・５月分）'!N57)</f>
        <v/>
      </c>
      <c r="AW71" s="1313"/>
      <c r="AX71" s="1483"/>
      <c r="AY71" s="431"/>
      <c r="BD71" s="341"/>
      <c r="BE71" s="1311" t="str">
        <f>G70</f>
        <v/>
      </c>
      <c r="BF71" s="1311"/>
      <c r="BG71" s="1311"/>
    </row>
    <row r="72" spans="1:59" ht="15" customHeight="1">
      <c r="A72" s="1303"/>
      <c r="B72" s="1243"/>
      <c r="C72" s="1244"/>
      <c r="D72" s="1244"/>
      <c r="E72" s="1244"/>
      <c r="F72" s="1245"/>
      <c r="G72" s="1260"/>
      <c r="H72" s="1260"/>
      <c r="I72" s="1260"/>
      <c r="J72" s="1423"/>
      <c r="K72" s="1260"/>
      <c r="L72" s="1429"/>
      <c r="M72" s="1380"/>
      <c r="N72" s="1401"/>
      <c r="O72" s="1381" t="s">
        <v>2025</v>
      </c>
      <c r="P72" s="1433" t="str">
        <f>IFERROR(VLOOKUP('別紙様式2-2（４・５月分）'!AQ56,【参考】数式用!$AR$5:$AT$22,3,FALSE),"")</f>
        <v/>
      </c>
      <c r="Q72" s="1385" t="s">
        <v>2036</v>
      </c>
      <c r="R72" s="1517" t="str">
        <f>IFERROR(VLOOKUP(K70,【参考】数式用!$A$5:$AB$37,MATCH(P72,【参考】数式用!$B$4:$AB$4,0)+1,0),"")</f>
        <v/>
      </c>
      <c r="S72" s="1389" t="s">
        <v>2109</v>
      </c>
      <c r="T72" s="1519"/>
      <c r="U72" s="1515" t="str">
        <f>IFERROR(VLOOKUP(K70,【参考】数式用!$A$5:$AB$37,MATCH(T72,【参考】数式用!$B$4:$AB$4,0)+1,0),"")</f>
        <v/>
      </c>
      <c r="V72" s="1395" t="s">
        <v>15</v>
      </c>
      <c r="W72" s="1513"/>
      <c r="X72" s="1371" t="s">
        <v>10</v>
      </c>
      <c r="Y72" s="1513"/>
      <c r="Z72" s="1371" t="s">
        <v>38</v>
      </c>
      <c r="AA72" s="1513"/>
      <c r="AB72" s="1371" t="s">
        <v>10</v>
      </c>
      <c r="AC72" s="1513"/>
      <c r="AD72" s="1371" t="s">
        <v>2020</v>
      </c>
      <c r="AE72" s="1371" t="s">
        <v>20</v>
      </c>
      <c r="AF72" s="1371" t="str">
        <f>IF(W72&gt;=1,(AA72*12+AC72)-(W72*12+Y72)+1,"")</f>
        <v/>
      </c>
      <c r="AG72" s="1367" t="s">
        <v>33</v>
      </c>
      <c r="AH72" s="1373" t="str">
        <f t="shared" ref="AH72" si="93">IFERROR(ROUNDDOWN(ROUND(L70*U72,0),0)*AF72,"")</f>
        <v/>
      </c>
      <c r="AI72" s="1507" t="str">
        <f t="shared" ref="AI72" si="94">IFERROR(ROUNDDOWN(ROUND((L70*(U72-AW70)),0),0)*AF72,"")</f>
        <v/>
      </c>
      <c r="AJ72" s="1377" t="str">
        <f>IFERROR(ROUNDDOWN(ROUNDDOWN(ROUND(L70*VLOOKUP(K70,【参考】数式用!$A$5:$AB$27,MATCH("新加算Ⅳ",【参考】数式用!$B$4:$AB$4,0)+1,0),0),0)*AF72*0.5,0),"")</f>
        <v/>
      </c>
      <c r="AK72" s="1509"/>
      <c r="AL72" s="1511" t="str">
        <f>IFERROR(IF('別紙様式2-2（４・５月分）'!P72="ベア加算","", IF(OR(T72="新加算Ⅰ",T72="新加算Ⅱ",T72="新加算Ⅲ",T72="新加算Ⅳ"),ROUNDDOWN(ROUND(L70*VLOOKUP(K70,【参考】数式用!$A$5:$I$27,MATCH("ベア加算",【参考】数式用!$B$4:$I$4,0)+1,0),0),0)*AF72,"")),"")</f>
        <v/>
      </c>
      <c r="AM72" s="1503"/>
      <c r="AN72" s="1484"/>
      <c r="AO72" s="1505"/>
      <c r="AP72" s="1484"/>
      <c r="AQ72" s="1486"/>
      <c r="AR72" s="1488"/>
      <c r="AS72" s="1492"/>
      <c r="AT72" s="452"/>
      <c r="AU72" s="1311" t="str">
        <f>IF(AND(AA70&lt;&gt;7,AC70&lt;&gt;3),"V列に色付け","")</f>
        <v/>
      </c>
      <c r="AV72" s="1312"/>
      <c r="AW72" s="1313"/>
      <c r="AX72" s="577"/>
      <c r="AY72" s="1230" t="str">
        <f>IF(AL72&lt;&gt;"",IF(AM72="○","入力済","未入力"),"")</f>
        <v/>
      </c>
      <c r="AZ72" s="1230" t="str">
        <f>IF(OR(T72="新加算Ⅰ",T72="新加算Ⅱ",T72="新加算Ⅲ",T72="新加算Ⅳ",T72="新加算Ⅴ（１）",T72="新加算Ⅴ（２）",T72="新加算Ⅴ（３）",T72="新加算ⅠⅤ（４）",T72="新加算Ⅴ（５）",T72="新加算Ⅴ（６）",T72="新加算Ⅴ（８）",T72="新加算Ⅴ（11）"),IF(OR(AN72="○",AN72="令和６年度中に満たす"),"入力済","未入力"),"")</f>
        <v/>
      </c>
      <c r="BA72" s="1230" t="str">
        <f>IF(OR(T72="新加算Ⅴ（７）",T72="新加算Ⅴ（９）",T72="新加算Ⅴ（10）",T72="新加算Ⅴ（12）",T72="新加算Ⅴ（13）",T72="新加算Ⅴ（14）"),IF(OR(AO72="○",AO72="令和６年度中に満たす"),"入力済","未入力"),"")</f>
        <v/>
      </c>
      <c r="BB72" s="1230" t="str">
        <f>IF(OR(T72="新加算Ⅰ",T72="新加算Ⅱ",T72="新加算Ⅲ",T72="新加算Ⅴ（１）",T72="新加算Ⅴ（３）",T72="新加算Ⅴ（８）"),IF(OR(AP72="○",AP72="令和６年度中に満たす"),"入力済","未入力"),"")</f>
        <v/>
      </c>
      <c r="BC72" s="1481" t="str">
        <f t="shared" ref="BC72" si="95">IF(OR(T72="新加算Ⅰ",T72="新加算Ⅱ",T72="新加算Ⅴ（１）",T72="新加算Ⅴ（２）",T72="新加算Ⅴ（３）",T72="新加算Ⅴ（４）",T72="新加算Ⅴ（５）",T72="新加算Ⅴ（６）",T72="新加算Ⅴ（７）",T72="新加算Ⅴ（９）",T72="新加算Ⅴ（10）",T72="新加算Ⅴ（12）"),IF(AQ72&lt;&gt;"",1,""),"")</f>
        <v/>
      </c>
      <c r="BD72" s="1311" t="str">
        <f>IF(OR(T72="新加算Ⅰ",T72="新加算Ⅴ（１）",T72="新加算Ⅴ（２）",T72="新加算Ⅴ（５）",T72="新加算Ⅴ（７）",T72="新加算Ⅴ（10）"),IF(AR72="","未入力","入力済"),"")</f>
        <v/>
      </c>
      <c r="BE72" s="1311" t="str">
        <f>G70</f>
        <v/>
      </c>
      <c r="BF72" s="1311"/>
      <c r="BG72" s="1311"/>
    </row>
    <row r="73" spans="1:59" ht="30" customHeight="1" thickBot="1">
      <c r="A73" s="1276"/>
      <c r="B73" s="1419"/>
      <c r="C73" s="1420"/>
      <c r="D73" s="1420"/>
      <c r="E73" s="1420"/>
      <c r="F73" s="1421"/>
      <c r="G73" s="1261"/>
      <c r="H73" s="1261"/>
      <c r="I73" s="1261"/>
      <c r="J73" s="1424"/>
      <c r="K73" s="1261"/>
      <c r="L73" s="1430"/>
      <c r="M73" s="556" t="str">
        <f>IF('別紙様式2-2（４・５月分）'!P58="","",'別紙様式2-2（４・５月分）'!P58)</f>
        <v/>
      </c>
      <c r="N73" s="1402"/>
      <c r="O73" s="1382"/>
      <c r="P73" s="1434"/>
      <c r="Q73" s="1386"/>
      <c r="R73" s="1518"/>
      <c r="S73" s="1390"/>
      <c r="T73" s="1520"/>
      <c r="U73" s="1516"/>
      <c r="V73" s="1396"/>
      <c r="W73" s="1514"/>
      <c r="X73" s="1372"/>
      <c r="Y73" s="1514"/>
      <c r="Z73" s="1372"/>
      <c r="AA73" s="1514"/>
      <c r="AB73" s="1372"/>
      <c r="AC73" s="1514"/>
      <c r="AD73" s="1372"/>
      <c r="AE73" s="1372"/>
      <c r="AF73" s="1372"/>
      <c r="AG73" s="1368"/>
      <c r="AH73" s="1374"/>
      <c r="AI73" s="1508"/>
      <c r="AJ73" s="1378"/>
      <c r="AK73" s="1510"/>
      <c r="AL73" s="1512"/>
      <c r="AM73" s="1504"/>
      <c r="AN73" s="1485"/>
      <c r="AO73" s="1506"/>
      <c r="AP73" s="1485"/>
      <c r="AQ73" s="1487"/>
      <c r="AR73" s="1489"/>
      <c r="AS73" s="578" t="str">
        <f t="shared" ref="AS73" si="96">IF(AU72="","",IF(OR(T72="",AND(M73="ベア加算なし",OR(T72="新加算Ⅰ",T72="新加算Ⅱ",T72="新加算Ⅲ",T72="新加算Ⅳ"),AM72=""),AND(OR(T72="新加算Ⅰ",T72="新加算Ⅱ",T72="新加算Ⅲ",T72="新加算Ⅳ"),AN72=""),AND(OR(T72="新加算Ⅰ",T72="新加算Ⅱ",T72="新加算Ⅲ"),AP72=""),AND(OR(T72="新加算Ⅰ",T72="新加算Ⅱ"),AQ72=""),AND(OR(T72="新加算Ⅰ"),AR72="")),"！記入が必要な欄（ピンク色のセル）に空欄があります。空欄を埋めてください。",""))</f>
        <v/>
      </c>
      <c r="AT73" s="452"/>
      <c r="AU73" s="1311"/>
      <c r="AV73" s="558" t="str">
        <f>IF('別紙様式2-2（４・５月分）'!N58="","",'別紙様式2-2（４・５月分）'!N58)</f>
        <v/>
      </c>
      <c r="AW73" s="1313"/>
      <c r="AX73" s="579"/>
      <c r="AY73" s="1230" t="str">
        <f>IF(OR(T73="新加算Ⅰ",T73="新加算Ⅱ",T73="新加算Ⅲ",T73="新加算Ⅳ",T73="新加算Ⅴ（１）",T73="新加算Ⅴ（２）",T73="新加算Ⅴ（３）",T73="新加算ⅠⅤ（４）",T73="新加算Ⅴ（５）",T73="新加算Ⅴ（６）",T73="新加算Ⅴ（８）",T73="新加算Ⅴ（11）"),IF(AI73="○","","未入力"),"")</f>
        <v/>
      </c>
      <c r="AZ73" s="1230" t="str">
        <f>IF(OR(U73="新加算Ⅰ",U73="新加算Ⅱ",U73="新加算Ⅲ",U73="新加算Ⅳ",U73="新加算Ⅴ（１）",U73="新加算Ⅴ（２）",U73="新加算Ⅴ（３）",U73="新加算ⅠⅤ（４）",U73="新加算Ⅴ（５）",U73="新加算Ⅴ（６）",U73="新加算Ⅴ（８）",U73="新加算Ⅴ（11）"),IF(AJ73="○","","未入力"),"")</f>
        <v/>
      </c>
      <c r="BA73" s="1230" t="str">
        <f>IF(OR(U73="新加算Ⅴ（７）",U73="新加算Ⅴ（９）",U73="新加算Ⅴ（10）",U73="新加算Ⅴ（12）",U73="新加算Ⅴ（13）",U73="新加算Ⅴ（14）"),IF(AK73="○","","未入力"),"")</f>
        <v/>
      </c>
      <c r="BB73" s="1230" t="str">
        <f>IF(OR(U73="新加算Ⅰ",U73="新加算Ⅱ",U73="新加算Ⅲ",U73="新加算Ⅴ（１）",U73="新加算Ⅴ（３）",U73="新加算Ⅴ（８）"),IF(AL73="○","","未入力"),"")</f>
        <v/>
      </c>
      <c r="BC73" s="1481" t="str">
        <f t="shared" ref="BC73" si="97">IF(OR(U73="新加算Ⅰ",U73="新加算Ⅱ",U73="新加算Ⅴ（１）",U73="新加算Ⅴ（２）",U73="新加算Ⅴ（３）",U73="新加算Ⅴ（４）",U73="新加算Ⅴ（５）",U73="新加算Ⅴ（６）",U73="新加算Ⅴ（７）",U73="新加算Ⅴ（９）",U73="新加算Ⅴ（10）",U73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73" s="1311" t="str">
        <f>IF(AND(T73&lt;&gt;"（参考）令和７年度の移行予定",OR(U73="新加算Ⅰ",U73="新加算Ⅴ（１）",U73="新加算Ⅴ（２）",U73="新加算Ⅴ（５）",U73="新加算Ⅴ（７）",U73="新加算Ⅴ（10）")),IF(AN73="","未入力",IF(AN73="いずれも取得していない","要件を満たさない","")),"")</f>
        <v/>
      </c>
      <c r="BE73" s="1311" t="str">
        <f>G70</f>
        <v/>
      </c>
      <c r="BF73" s="1311"/>
      <c r="BG73" s="1311"/>
    </row>
    <row r="74" spans="1:59" ht="30" customHeight="1">
      <c r="A74" s="1301">
        <v>16</v>
      </c>
      <c r="B74" s="1243" t="str">
        <f>IF(基本情報入力シート!C69="","",基本情報入力シート!C69)</f>
        <v/>
      </c>
      <c r="C74" s="1244"/>
      <c r="D74" s="1244"/>
      <c r="E74" s="1244"/>
      <c r="F74" s="1245"/>
      <c r="G74" s="1260" t="str">
        <f>IF(基本情報入力シート!M69="","",基本情報入力シート!M69)</f>
        <v/>
      </c>
      <c r="H74" s="1260" t="str">
        <f>IF(基本情報入力シート!R69="","",基本情報入力シート!R69)</f>
        <v/>
      </c>
      <c r="I74" s="1260" t="str">
        <f>IF(基本情報入力シート!W69="","",基本情報入力シート!W69)</f>
        <v/>
      </c>
      <c r="J74" s="1423" t="str">
        <f>IF(基本情報入力シート!X69="","",基本情報入力シート!X69)</f>
        <v/>
      </c>
      <c r="K74" s="1260" t="str">
        <f>IF(基本情報入力シート!Y69="","",基本情報入力シート!Y69)</f>
        <v/>
      </c>
      <c r="L74" s="1429" t="str">
        <f>IF(基本情報入力シート!AB69="","",基本情報入力シート!AB69)</f>
        <v/>
      </c>
      <c r="M74" s="553" t="str">
        <f>IF('別紙様式2-2（４・５月分）'!P59="","",'別紙様式2-2（４・５月分）'!P59)</f>
        <v/>
      </c>
      <c r="N74" s="1399" t="str">
        <f>IF(SUM('別紙様式2-2（４・５月分）'!Q59:Q61)=0,"",SUM('別紙様式2-2（４・５月分）'!Q59:Q61))</f>
        <v/>
      </c>
      <c r="O74" s="1403" t="str">
        <f>IFERROR(VLOOKUP('別紙様式2-2（４・５月分）'!AQ59,【参考】数式用!$AR$5:$AS$22,2,FALSE),"")</f>
        <v/>
      </c>
      <c r="P74" s="1404"/>
      <c r="Q74" s="1405"/>
      <c r="R74" s="1540" t="str">
        <f>IFERROR(VLOOKUP(K74,【参考】数式用!$A$5:$AB$37,MATCH(O74,【参考】数式用!$B$4:$AB$4,0)+1,0),"")</f>
        <v/>
      </c>
      <c r="S74" s="1411" t="s">
        <v>2102</v>
      </c>
      <c r="T74" s="1536" t="str">
        <f>IF('別紙様式2-3（６月以降分）'!T74="","",'別紙様式2-3（６月以降分）'!T74)</f>
        <v/>
      </c>
      <c r="U74" s="1538" t="str">
        <f>IFERROR(VLOOKUP(K74,【参考】数式用!$A$5:$AB$37,MATCH(T74,【参考】数式用!$B$4:$AB$4,0)+1,0),"")</f>
        <v/>
      </c>
      <c r="V74" s="1417" t="s">
        <v>15</v>
      </c>
      <c r="W74" s="1534">
        <f>'別紙様式2-3（６月以降分）'!W74</f>
        <v>6</v>
      </c>
      <c r="X74" s="1357" t="s">
        <v>10</v>
      </c>
      <c r="Y74" s="1534">
        <f>'別紙様式2-3（６月以降分）'!Y74</f>
        <v>6</v>
      </c>
      <c r="Z74" s="1357" t="s">
        <v>38</v>
      </c>
      <c r="AA74" s="1534">
        <f>'別紙様式2-3（６月以降分）'!AA74</f>
        <v>7</v>
      </c>
      <c r="AB74" s="1357" t="s">
        <v>10</v>
      </c>
      <c r="AC74" s="1534">
        <f>'別紙様式2-3（６月以降分）'!AC74</f>
        <v>3</v>
      </c>
      <c r="AD74" s="1357" t="s">
        <v>2020</v>
      </c>
      <c r="AE74" s="1357" t="s">
        <v>20</v>
      </c>
      <c r="AF74" s="1357">
        <f>IF(W74&gt;=1,(AA74*12+AC74)-(W74*12+Y74)+1,"")</f>
        <v>10</v>
      </c>
      <c r="AG74" s="1359" t="s">
        <v>33</v>
      </c>
      <c r="AH74" s="1526" t="str">
        <f>'別紙様式2-3（６月以降分）'!AH74</f>
        <v/>
      </c>
      <c r="AI74" s="1528" t="str">
        <f>'別紙様式2-3（６月以降分）'!AI74</f>
        <v/>
      </c>
      <c r="AJ74" s="1530">
        <f>'別紙様式2-3（６月以降分）'!AJ74</f>
        <v>0</v>
      </c>
      <c r="AK74" s="1532" t="str">
        <f>IF('別紙様式2-3（６月以降分）'!AK74="","",'別紙様式2-3（６月以降分）'!AK74)</f>
        <v/>
      </c>
      <c r="AL74" s="1521">
        <f>'別紙様式2-3（６月以降分）'!AL74</f>
        <v>0</v>
      </c>
      <c r="AM74" s="1523" t="str">
        <f>IF('別紙様式2-3（６月以降分）'!AM74="","",'別紙様式2-3（６月以降分）'!AM74)</f>
        <v/>
      </c>
      <c r="AN74" s="1341" t="str">
        <f>IF('別紙様式2-3（６月以降分）'!AN74="","",'別紙様式2-3（６月以降分）'!AN74)</f>
        <v/>
      </c>
      <c r="AO74" s="1339" t="str">
        <f>IF('別紙様式2-3（６月以降分）'!AO74="","",'別紙様式2-3（６月以降分）'!AO74)</f>
        <v/>
      </c>
      <c r="AP74" s="1341" t="str">
        <f>IF('別紙様式2-3（６月以降分）'!AP74="","",'別紙様式2-3（６月以降分）'!AP74)</f>
        <v/>
      </c>
      <c r="AQ74" s="1490" t="str">
        <f>IF('別紙様式2-3（６月以降分）'!AQ74="","",'別紙様式2-3（６月以降分）'!AQ74)</f>
        <v/>
      </c>
      <c r="AR74" s="1493" t="str">
        <f>IF('別紙様式2-3（６月以降分）'!AR74="","",'別紙様式2-3（６月以降分）'!AR74)</f>
        <v/>
      </c>
      <c r="AS74" s="573" t="str">
        <f t="shared" ref="AS74" si="98">IF(AU76="","",IF(U76&lt;U74,"！加算の要件上は問題ありませんが、令和６年度当初の新加算の加算率と比較して、移行後の加算率が下がる計画になっています。",""))</f>
        <v/>
      </c>
      <c r="AT74" s="580"/>
      <c r="AU74" s="1309"/>
      <c r="AV74" s="558" t="str">
        <f>IF('別紙様式2-2（４・５月分）'!N59="","",'別紙様式2-2（４・５月分）'!N59)</f>
        <v/>
      </c>
      <c r="AW74" s="1313" t="str">
        <f>IF(SUM('別紙様式2-2（４・５月分）'!O59:O61)=0,"",SUM('別紙様式2-2（４・５月分）'!O59:O61))</f>
        <v/>
      </c>
      <c r="AX74" s="1482" t="str">
        <f>IFERROR(VLOOKUP(K74,【参考】数式用!$AH$2:$AI$34,2,FALSE),"")</f>
        <v/>
      </c>
      <c r="AY74" s="494"/>
      <c r="BD74" s="341"/>
      <c r="BE74" s="1311" t="str">
        <f>G74</f>
        <v/>
      </c>
      <c r="BF74" s="1311"/>
      <c r="BG74" s="1311"/>
    </row>
    <row r="75" spans="1:59" ht="15" customHeight="1">
      <c r="A75" s="1275"/>
      <c r="B75" s="1243"/>
      <c r="C75" s="1244"/>
      <c r="D75" s="1244"/>
      <c r="E75" s="1244"/>
      <c r="F75" s="1245"/>
      <c r="G75" s="1260"/>
      <c r="H75" s="1260"/>
      <c r="I75" s="1260"/>
      <c r="J75" s="1423"/>
      <c r="K75" s="1260"/>
      <c r="L75" s="1429"/>
      <c r="M75" s="1379" t="str">
        <f>IF('別紙様式2-2（４・５月分）'!P60="","",'別紙様式2-2（４・５月分）'!P60)</f>
        <v/>
      </c>
      <c r="N75" s="1400"/>
      <c r="O75" s="1406"/>
      <c r="P75" s="1407"/>
      <c r="Q75" s="1408"/>
      <c r="R75" s="1541"/>
      <c r="S75" s="1412"/>
      <c r="T75" s="1537"/>
      <c r="U75" s="1539"/>
      <c r="V75" s="1418"/>
      <c r="W75" s="1535"/>
      <c r="X75" s="1358"/>
      <c r="Y75" s="1535"/>
      <c r="Z75" s="1358"/>
      <c r="AA75" s="1535"/>
      <c r="AB75" s="1358"/>
      <c r="AC75" s="1535"/>
      <c r="AD75" s="1358"/>
      <c r="AE75" s="1358"/>
      <c r="AF75" s="1358"/>
      <c r="AG75" s="1360"/>
      <c r="AH75" s="1527"/>
      <c r="AI75" s="1529"/>
      <c r="AJ75" s="1531"/>
      <c r="AK75" s="1533"/>
      <c r="AL75" s="1522"/>
      <c r="AM75" s="1524"/>
      <c r="AN75" s="1342"/>
      <c r="AO75" s="1525"/>
      <c r="AP75" s="1342"/>
      <c r="AQ75" s="1491"/>
      <c r="AR75" s="1494"/>
      <c r="AS75" s="1492" t="str">
        <f t="shared" ref="AS75" si="99">IF(AU76="","",IF(OR(AA76="",AA76&lt;&gt;7,AC76="",AC76&lt;&gt;3),"！算定期間の終わりが令和７年３月になっていません。年度内の廃止予定等がなければ、算定対象月を令和７年３月にしてください。",""))</f>
        <v/>
      </c>
      <c r="AT75" s="580"/>
      <c r="AU75" s="1311"/>
      <c r="AV75" s="1312" t="str">
        <f>IF('別紙様式2-2（４・５月分）'!N60="","",'別紙様式2-2（４・５月分）'!N60)</f>
        <v/>
      </c>
      <c r="AW75" s="1313"/>
      <c r="AX75" s="1483"/>
      <c r="AY75" s="431"/>
      <c r="BD75" s="341"/>
      <c r="BE75" s="1311" t="str">
        <f>G74</f>
        <v/>
      </c>
      <c r="BF75" s="1311"/>
      <c r="BG75" s="1311"/>
    </row>
    <row r="76" spans="1:59" ht="15" customHeight="1">
      <c r="A76" s="1303"/>
      <c r="B76" s="1243"/>
      <c r="C76" s="1244"/>
      <c r="D76" s="1244"/>
      <c r="E76" s="1244"/>
      <c r="F76" s="1245"/>
      <c r="G76" s="1260"/>
      <c r="H76" s="1260"/>
      <c r="I76" s="1260"/>
      <c r="J76" s="1423"/>
      <c r="K76" s="1260"/>
      <c r="L76" s="1429"/>
      <c r="M76" s="1380"/>
      <c r="N76" s="1401"/>
      <c r="O76" s="1381" t="s">
        <v>2025</v>
      </c>
      <c r="P76" s="1433" t="str">
        <f>IFERROR(VLOOKUP('別紙様式2-2（４・５月分）'!AQ59,【参考】数式用!$AR$5:$AT$22,3,FALSE),"")</f>
        <v/>
      </c>
      <c r="Q76" s="1385" t="s">
        <v>2036</v>
      </c>
      <c r="R76" s="1517" t="str">
        <f>IFERROR(VLOOKUP(K74,【参考】数式用!$A$5:$AB$37,MATCH(P76,【参考】数式用!$B$4:$AB$4,0)+1,0),"")</f>
        <v/>
      </c>
      <c r="S76" s="1389" t="s">
        <v>2109</v>
      </c>
      <c r="T76" s="1519"/>
      <c r="U76" s="1515" t="str">
        <f>IFERROR(VLOOKUP(K74,【参考】数式用!$A$5:$AB$37,MATCH(T76,【参考】数式用!$B$4:$AB$4,0)+1,0),"")</f>
        <v/>
      </c>
      <c r="V76" s="1395" t="s">
        <v>15</v>
      </c>
      <c r="W76" s="1513"/>
      <c r="X76" s="1371" t="s">
        <v>10</v>
      </c>
      <c r="Y76" s="1513"/>
      <c r="Z76" s="1371" t="s">
        <v>38</v>
      </c>
      <c r="AA76" s="1513"/>
      <c r="AB76" s="1371" t="s">
        <v>10</v>
      </c>
      <c r="AC76" s="1513"/>
      <c r="AD76" s="1371" t="s">
        <v>2020</v>
      </c>
      <c r="AE76" s="1371" t="s">
        <v>20</v>
      </c>
      <c r="AF76" s="1371" t="str">
        <f>IF(W76&gt;=1,(AA76*12+AC76)-(W76*12+Y76)+1,"")</f>
        <v/>
      </c>
      <c r="AG76" s="1367" t="s">
        <v>33</v>
      </c>
      <c r="AH76" s="1373" t="str">
        <f t="shared" ref="AH76" si="100">IFERROR(ROUNDDOWN(ROUND(L74*U76,0),0)*AF76,"")</f>
        <v/>
      </c>
      <c r="AI76" s="1507" t="str">
        <f t="shared" ref="AI76" si="101">IFERROR(ROUNDDOWN(ROUND((L74*(U76-AW74)),0),0)*AF76,"")</f>
        <v/>
      </c>
      <c r="AJ76" s="1377" t="str">
        <f>IFERROR(ROUNDDOWN(ROUNDDOWN(ROUND(L74*VLOOKUP(K74,【参考】数式用!$A$5:$AB$27,MATCH("新加算Ⅳ",【参考】数式用!$B$4:$AB$4,0)+1,0),0),0)*AF76*0.5,0),"")</f>
        <v/>
      </c>
      <c r="AK76" s="1509"/>
      <c r="AL76" s="1511" t="str">
        <f>IFERROR(IF('別紙様式2-2（４・５月分）'!P76="ベア加算","", IF(OR(T76="新加算Ⅰ",T76="新加算Ⅱ",T76="新加算Ⅲ",T76="新加算Ⅳ"),ROUNDDOWN(ROUND(L74*VLOOKUP(K74,【参考】数式用!$A$5:$I$27,MATCH("ベア加算",【参考】数式用!$B$4:$I$4,0)+1,0),0),0)*AF76,"")),"")</f>
        <v/>
      </c>
      <c r="AM76" s="1503"/>
      <c r="AN76" s="1484"/>
      <c r="AO76" s="1505"/>
      <c r="AP76" s="1484"/>
      <c r="AQ76" s="1486"/>
      <c r="AR76" s="1488"/>
      <c r="AS76" s="1492"/>
      <c r="AT76" s="452"/>
      <c r="AU76" s="1311" t="str">
        <f>IF(AND(AA74&lt;&gt;7,AC74&lt;&gt;3),"V列に色付け","")</f>
        <v/>
      </c>
      <c r="AV76" s="1312"/>
      <c r="AW76" s="1313"/>
      <c r="AX76" s="577"/>
      <c r="AY76" s="1230" t="str">
        <f>IF(AL76&lt;&gt;"",IF(AM76="○","入力済","未入力"),"")</f>
        <v/>
      </c>
      <c r="AZ76" s="1230" t="str">
        <f>IF(OR(T76="新加算Ⅰ",T76="新加算Ⅱ",T76="新加算Ⅲ",T76="新加算Ⅳ",T76="新加算Ⅴ（１）",T76="新加算Ⅴ（２）",T76="新加算Ⅴ（３）",T76="新加算ⅠⅤ（４）",T76="新加算Ⅴ（５）",T76="新加算Ⅴ（６）",T76="新加算Ⅴ（８）",T76="新加算Ⅴ（11）"),IF(OR(AN76="○",AN76="令和６年度中に満たす"),"入力済","未入力"),"")</f>
        <v/>
      </c>
      <c r="BA76" s="1230" t="str">
        <f>IF(OR(T76="新加算Ⅴ（７）",T76="新加算Ⅴ（９）",T76="新加算Ⅴ（10）",T76="新加算Ⅴ（12）",T76="新加算Ⅴ（13）",T76="新加算Ⅴ（14）"),IF(OR(AO76="○",AO76="令和６年度中に満たす"),"入力済","未入力"),"")</f>
        <v/>
      </c>
      <c r="BB76" s="1230" t="str">
        <f>IF(OR(T76="新加算Ⅰ",T76="新加算Ⅱ",T76="新加算Ⅲ",T76="新加算Ⅴ（１）",T76="新加算Ⅴ（３）",T76="新加算Ⅴ（８）"),IF(OR(AP76="○",AP76="令和６年度中に満たす"),"入力済","未入力"),"")</f>
        <v/>
      </c>
      <c r="BC76" s="1481" t="str">
        <f t="shared" ref="BC76" si="102">IF(OR(T76="新加算Ⅰ",T76="新加算Ⅱ",T76="新加算Ⅴ（１）",T76="新加算Ⅴ（２）",T76="新加算Ⅴ（３）",T76="新加算Ⅴ（４）",T76="新加算Ⅴ（５）",T76="新加算Ⅴ（６）",T76="新加算Ⅴ（７）",T76="新加算Ⅴ（９）",T76="新加算Ⅴ（10）",T76="新加算Ⅴ（12）"),IF(AQ76&lt;&gt;"",1,""),"")</f>
        <v/>
      </c>
      <c r="BD76" s="1311" t="str">
        <f>IF(OR(T76="新加算Ⅰ",T76="新加算Ⅴ（１）",T76="新加算Ⅴ（２）",T76="新加算Ⅴ（５）",T76="新加算Ⅴ（７）",T76="新加算Ⅴ（10）"),IF(AR76="","未入力","入力済"),"")</f>
        <v/>
      </c>
      <c r="BE76" s="1311" t="str">
        <f>G74</f>
        <v/>
      </c>
      <c r="BF76" s="1311"/>
      <c r="BG76" s="1311"/>
    </row>
    <row r="77" spans="1:59" ht="30" customHeight="1" thickBot="1">
      <c r="A77" s="1276"/>
      <c r="B77" s="1419"/>
      <c r="C77" s="1420"/>
      <c r="D77" s="1420"/>
      <c r="E77" s="1420"/>
      <c r="F77" s="1421"/>
      <c r="G77" s="1261"/>
      <c r="H77" s="1261"/>
      <c r="I77" s="1261"/>
      <c r="J77" s="1424"/>
      <c r="K77" s="1261"/>
      <c r="L77" s="1430"/>
      <c r="M77" s="556" t="str">
        <f>IF('別紙様式2-2（４・５月分）'!P61="","",'別紙様式2-2（４・５月分）'!P61)</f>
        <v/>
      </c>
      <c r="N77" s="1402"/>
      <c r="O77" s="1382"/>
      <c r="P77" s="1434"/>
      <c r="Q77" s="1386"/>
      <c r="R77" s="1518"/>
      <c r="S77" s="1390"/>
      <c r="T77" s="1520"/>
      <c r="U77" s="1516"/>
      <c r="V77" s="1396"/>
      <c r="W77" s="1514"/>
      <c r="X77" s="1372"/>
      <c r="Y77" s="1514"/>
      <c r="Z77" s="1372"/>
      <c r="AA77" s="1514"/>
      <c r="AB77" s="1372"/>
      <c r="AC77" s="1514"/>
      <c r="AD77" s="1372"/>
      <c r="AE77" s="1372"/>
      <c r="AF77" s="1372"/>
      <c r="AG77" s="1368"/>
      <c r="AH77" s="1374"/>
      <c r="AI77" s="1508"/>
      <c r="AJ77" s="1378"/>
      <c r="AK77" s="1510"/>
      <c r="AL77" s="1512"/>
      <c r="AM77" s="1504"/>
      <c r="AN77" s="1485"/>
      <c r="AO77" s="1506"/>
      <c r="AP77" s="1485"/>
      <c r="AQ77" s="1487"/>
      <c r="AR77" s="1489"/>
      <c r="AS77" s="578" t="str">
        <f t="shared" ref="AS77" si="103">IF(AU76="","",IF(OR(T76="",AND(M77="ベア加算なし",OR(T76="新加算Ⅰ",T76="新加算Ⅱ",T76="新加算Ⅲ",T76="新加算Ⅳ"),AM76=""),AND(OR(T76="新加算Ⅰ",T76="新加算Ⅱ",T76="新加算Ⅲ",T76="新加算Ⅳ"),AN76=""),AND(OR(T76="新加算Ⅰ",T76="新加算Ⅱ",T76="新加算Ⅲ"),AP76=""),AND(OR(T76="新加算Ⅰ",T76="新加算Ⅱ"),AQ76=""),AND(OR(T76="新加算Ⅰ"),AR76="")),"！記入が必要な欄（ピンク色のセル）に空欄があります。空欄を埋めてください。",""))</f>
        <v/>
      </c>
      <c r="AT77" s="452"/>
      <c r="AU77" s="1311"/>
      <c r="AV77" s="558" t="str">
        <f>IF('別紙様式2-2（４・５月分）'!N61="","",'別紙様式2-2（４・５月分）'!N61)</f>
        <v/>
      </c>
      <c r="AW77" s="1313"/>
      <c r="AX77" s="579"/>
      <c r="AY77" s="1230" t="str">
        <f>IF(OR(T77="新加算Ⅰ",T77="新加算Ⅱ",T77="新加算Ⅲ",T77="新加算Ⅳ",T77="新加算Ⅴ（１）",T77="新加算Ⅴ（２）",T77="新加算Ⅴ（３）",T77="新加算ⅠⅤ（４）",T77="新加算Ⅴ（５）",T77="新加算Ⅴ（６）",T77="新加算Ⅴ（８）",T77="新加算Ⅴ（11）"),IF(AI77="○","","未入力"),"")</f>
        <v/>
      </c>
      <c r="AZ77" s="1230" t="str">
        <f>IF(OR(U77="新加算Ⅰ",U77="新加算Ⅱ",U77="新加算Ⅲ",U77="新加算Ⅳ",U77="新加算Ⅴ（１）",U77="新加算Ⅴ（２）",U77="新加算Ⅴ（３）",U77="新加算ⅠⅤ（４）",U77="新加算Ⅴ（５）",U77="新加算Ⅴ（６）",U77="新加算Ⅴ（８）",U77="新加算Ⅴ（11）"),IF(AJ77="○","","未入力"),"")</f>
        <v/>
      </c>
      <c r="BA77" s="1230" t="str">
        <f>IF(OR(U77="新加算Ⅴ（７）",U77="新加算Ⅴ（９）",U77="新加算Ⅴ（10）",U77="新加算Ⅴ（12）",U77="新加算Ⅴ（13）",U77="新加算Ⅴ（14）"),IF(AK77="○","","未入力"),"")</f>
        <v/>
      </c>
      <c r="BB77" s="1230" t="str">
        <f>IF(OR(U77="新加算Ⅰ",U77="新加算Ⅱ",U77="新加算Ⅲ",U77="新加算Ⅴ（１）",U77="新加算Ⅴ（３）",U77="新加算Ⅴ（８）"),IF(AL77="○","","未入力"),"")</f>
        <v/>
      </c>
      <c r="BC77" s="1481" t="str">
        <f t="shared" ref="BC77" si="104">IF(OR(U77="新加算Ⅰ",U77="新加算Ⅱ",U77="新加算Ⅴ（１）",U77="新加算Ⅴ（２）",U77="新加算Ⅴ（３）",U77="新加算Ⅴ（４）",U77="新加算Ⅴ（５）",U77="新加算Ⅴ（６）",U77="新加算Ⅴ（７）",U77="新加算Ⅴ（９）",U77="新加算Ⅴ（10）",U77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77" s="1311" t="str">
        <f>IF(AND(T77&lt;&gt;"（参考）令和７年度の移行予定",OR(U77="新加算Ⅰ",U77="新加算Ⅴ（１）",U77="新加算Ⅴ（２）",U77="新加算Ⅴ（５）",U77="新加算Ⅴ（７）",U77="新加算Ⅴ（10）")),IF(AN77="","未入力",IF(AN77="いずれも取得していない","要件を満たさない","")),"")</f>
        <v/>
      </c>
      <c r="BE77" s="1311" t="str">
        <f>G74</f>
        <v/>
      </c>
      <c r="BF77" s="1311"/>
      <c r="BG77" s="1311"/>
    </row>
    <row r="78" spans="1:59" ht="30" customHeight="1">
      <c r="A78" s="1274">
        <v>17</v>
      </c>
      <c r="B78" s="1240" t="str">
        <f>IF(基本情報入力シート!C70="","",基本情報入力シート!C70)</f>
        <v/>
      </c>
      <c r="C78" s="1241"/>
      <c r="D78" s="1241"/>
      <c r="E78" s="1241"/>
      <c r="F78" s="1242"/>
      <c r="G78" s="1259" t="str">
        <f>IF(基本情報入力シート!M70="","",基本情報入力シート!M70)</f>
        <v/>
      </c>
      <c r="H78" s="1259" t="str">
        <f>IF(基本情報入力シート!R70="","",基本情報入力シート!R70)</f>
        <v/>
      </c>
      <c r="I78" s="1259" t="str">
        <f>IF(基本情報入力シート!W70="","",基本情報入力シート!W70)</f>
        <v/>
      </c>
      <c r="J78" s="1422" t="str">
        <f>IF(基本情報入力シート!X70="","",基本情報入力シート!X70)</f>
        <v/>
      </c>
      <c r="K78" s="1259" t="str">
        <f>IF(基本情報入力シート!Y70="","",基本情報入力シート!Y70)</f>
        <v/>
      </c>
      <c r="L78" s="1435" t="str">
        <f>IF(基本情報入力シート!AB70="","",基本情報入力シート!AB70)</f>
        <v/>
      </c>
      <c r="M78" s="553" t="str">
        <f>IF('別紙様式2-2（４・５月分）'!P62="","",'別紙様式2-2（４・５月分）'!P62)</f>
        <v/>
      </c>
      <c r="N78" s="1399" t="str">
        <f>IF(SUM('別紙様式2-2（４・５月分）'!Q62:Q64)=0,"",SUM('別紙様式2-2（４・５月分）'!Q62:Q64))</f>
        <v/>
      </c>
      <c r="O78" s="1403" t="str">
        <f>IFERROR(VLOOKUP('別紙様式2-2（４・５月分）'!AQ62,【参考】数式用!$AR$5:$AS$22,2,FALSE),"")</f>
        <v/>
      </c>
      <c r="P78" s="1404"/>
      <c r="Q78" s="1405"/>
      <c r="R78" s="1540" t="str">
        <f>IFERROR(VLOOKUP(K78,【参考】数式用!$A$5:$AB$37,MATCH(O78,【参考】数式用!$B$4:$AB$4,0)+1,0),"")</f>
        <v/>
      </c>
      <c r="S78" s="1411" t="s">
        <v>2102</v>
      </c>
      <c r="T78" s="1536" t="str">
        <f>IF('別紙様式2-3（６月以降分）'!T78="","",'別紙様式2-3（６月以降分）'!T78)</f>
        <v/>
      </c>
      <c r="U78" s="1538" t="str">
        <f>IFERROR(VLOOKUP(K78,【参考】数式用!$A$5:$AB$37,MATCH(T78,【参考】数式用!$B$4:$AB$4,0)+1,0),"")</f>
        <v/>
      </c>
      <c r="V78" s="1417" t="s">
        <v>15</v>
      </c>
      <c r="W78" s="1534">
        <f>'別紙様式2-3（６月以降分）'!W78</f>
        <v>6</v>
      </c>
      <c r="X78" s="1357" t="s">
        <v>10</v>
      </c>
      <c r="Y78" s="1534">
        <f>'別紙様式2-3（６月以降分）'!Y78</f>
        <v>6</v>
      </c>
      <c r="Z78" s="1357" t="s">
        <v>38</v>
      </c>
      <c r="AA78" s="1534">
        <f>'別紙様式2-3（６月以降分）'!AA78</f>
        <v>7</v>
      </c>
      <c r="AB78" s="1357" t="s">
        <v>10</v>
      </c>
      <c r="AC78" s="1534">
        <f>'別紙様式2-3（６月以降分）'!AC78</f>
        <v>3</v>
      </c>
      <c r="AD78" s="1357" t="s">
        <v>2020</v>
      </c>
      <c r="AE78" s="1357" t="s">
        <v>20</v>
      </c>
      <c r="AF78" s="1357">
        <f>IF(W78&gt;=1,(AA78*12+AC78)-(W78*12+Y78)+1,"")</f>
        <v>10</v>
      </c>
      <c r="AG78" s="1359" t="s">
        <v>33</v>
      </c>
      <c r="AH78" s="1526" t="str">
        <f>'別紙様式2-3（６月以降分）'!AH78</f>
        <v/>
      </c>
      <c r="AI78" s="1528" t="str">
        <f>'別紙様式2-3（６月以降分）'!AI78</f>
        <v/>
      </c>
      <c r="AJ78" s="1530">
        <f>'別紙様式2-3（６月以降分）'!AJ78</f>
        <v>0</v>
      </c>
      <c r="AK78" s="1532" t="str">
        <f>IF('別紙様式2-3（６月以降分）'!AK78="","",'別紙様式2-3（６月以降分）'!AK78)</f>
        <v/>
      </c>
      <c r="AL78" s="1521">
        <f>'別紙様式2-3（６月以降分）'!AL78</f>
        <v>0</v>
      </c>
      <c r="AM78" s="1523" t="str">
        <f>IF('別紙様式2-3（６月以降分）'!AM78="","",'別紙様式2-3（６月以降分）'!AM78)</f>
        <v/>
      </c>
      <c r="AN78" s="1341" t="str">
        <f>IF('別紙様式2-3（６月以降分）'!AN78="","",'別紙様式2-3（６月以降分）'!AN78)</f>
        <v/>
      </c>
      <c r="AO78" s="1339" t="str">
        <f>IF('別紙様式2-3（６月以降分）'!AO78="","",'別紙様式2-3（６月以降分）'!AO78)</f>
        <v/>
      </c>
      <c r="AP78" s="1341" t="str">
        <f>IF('別紙様式2-3（６月以降分）'!AP78="","",'別紙様式2-3（６月以降分）'!AP78)</f>
        <v/>
      </c>
      <c r="AQ78" s="1490" t="str">
        <f>IF('別紙様式2-3（６月以降分）'!AQ78="","",'別紙様式2-3（６月以降分）'!AQ78)</f>
        <v/>
      </c>
      <c r="AR78" s="1493" t="str">
        <f>IF('別紙様式2-3（６月以降分）'!AR78="","",'別紙様式2-3（６月以降分）'!AR78)</f>
        <v/>
      </c>
      <c r="AS78" s="573" t="str">
        <f t="shared" ref="AS78" si="105">IF(AU80="","",IF(U80&lt;U78,"！加算の要件上は問題ありませんが、令和６年度当初の新加算の加算率と比較して、移行後の加算率が下がる計画になっています。",""))</f>
        <v/>
      </c>
      <c r="AT78" s="580"/>
      <c r="AU78" s="1309"/>
      <c r="AV78" s="558" t="str">
        <f>IF('別紙様式2-2（４・５月分）'!N62="","",'別紙様式2-2（４・５月分）'!N62)</f>
        <v/>
      </c>
      <c r="AW78" s="1313" t="str">
        <f>IF(SUM('別紙様式2-2（４・５月分）'!O62:O64)=0,"",SUM('別紙様式2-2（４・５月分）'!O62:O64))</f>
        <v/>
      </c>
      <c r="AX78" s="1482" t="str">
        <f>IFERROR(VLOOKUP(K78,【参考】数式用!$AH$2:$AI$34,2,FALSE),"")</f>
        <v/>
      </c>
      <c r="AY78" s="494"/>
      <c r="BD78" s="341"/>
      <c r="BE78" s="1311" t="str">
        <f>G78</f>
        <v/>
      </c>
      <c r="BF78" s="1311"/>
      <c r="BG78" s="1311"/>
    </row>
    <row r="79" spans="1:59" ht="15" customHeight="1">
      <c r="A79" s="1275"/>
      <c r="B79" s="1243"/>
      <c r="C79" s="1244"/>
      <c r="D79" s="1244"/>
      <c r="E79" s="1244"/>
      <c r="F79" s="1245"/>
      <c r="G79" s="1260"/>
      <c r="H79" s="1260"/>
      <c r="I79" s="1260"/>
      <c r="J79" s="1423"/>
      <c r="K79" s="1260"/>
      <c r="L79" s="1429"/>
      <c r="M79" s="1379" t="str">
        <f>IF('別紙様式2-2（４・５月分）'!P63="","",'別紙様式2-2（４・５月分）'!P63)</f>
        <v/>
      </c>
      <c r="N79" s="1400"/>
      <c r="O79" s="1406"/>
      <c r="P79" s="1407"/>
      <c r="Q79" s="1408"/>
      <c r="R79" s="1541"/>
      <c r="S79" s="1412"/>
      <c r="T79" s="1537"/>
      <c r="U79" s="1539"/>
      <c r="V79" s="1418"/>
      <c r="W79" s="1535"/>
      <c r="X79" s="1358"/>
      <c r="Y79" s="1535"/>
      <c r="Z79" s="1358"/>
      <c r="AA79" s="1535"/>
      <c r="AB79" s="1358"/>
      <c r="AC79" s="1535"/>
      <c r="AD79" s="1358"/>
      <c r="AE79" s="1358"/>
      <c r="AF79" s="1358"/>
      <c r="AG79" s="1360"/>
      <c r="AH79" s="1527"/>
      <c r="AI79" s="1529"/>
      <c r="AJ79" s="1531"/>
      <c r="AK79" s="1533"/>
      <c r="AL79" s="1522"/>
      <c r="AM79" s="1524"/>
      <c r="AN79" s="1342"/>
      <c r="AO79" s="1525"/>
      <c r="AP79" s="1342"/>
      <c r="AQ79" s="1491"/>
      <c r="AR79" s="1494"/>
      <c r="AS79" s="1492" t="str">
        <f t="shared" ref="AS79" si="106">IF(AU80="","",IF(OR(AA80="",AA80&lt;&gt;7,AC80="",AC80&lt;&gt;3),"！算定期間の終わりが令和７年３月になっていません。年度内の廃止予定等がなければ、算定対象月を令和７年３月にしてください。",""))</f>
        <v/>
      </c>
      <c r="AT79" s="580"/>
      <c r="AU79" s="1311"/>
      <c r="AV79" s="1312" t="str">
        <f>IF('別紙様式2-2（４・５月分）'!N63="","",'別紙様式2-2（４・５月分）'!N63)</f>
        <v/>
      </c>
      <c r="AW79" s="1313"/>
      <c r="AX79" s="1483"/>
      <c r="AY79" s="431"/>
      <c r="BD79" s="341"/>
      <c r="BE79" s="1311" t="str">
        <f>G78</f>
        <v/>
      </c>
      <c r="BF79" s="1311"/>
      <c r="BG79" s="1311"/>
    </row>
    <row r="80" spans="1:59" ht="15" customHeight="1">
      <c r="A80" s="1303"/>
      <c r="B80" s="1243"/>
      <c r="C80" s="1244"/>
      <c r="D80" s="1244"/>
      <c r="E80" s="1244"/>
      <c r="F80" s="1245"/>
      <c r="G80" s="1260"/>
      <c r="H80" s="1260"/>
      <c r="I80" s="1260"/>
      <c r="J80" s="1423"/>
      <c r="K80" s="1260"/>
      <c r="L80" s="1429"/>
      <c r="M80" s="1380"/>
      <c r="N80" s="1401"/>
      <c r="O80" s="1381" t="s">
        <v>2025</v>
      </c>
      <c r="P80" s="1433" t="str">
        <f>IFERROR(VLOOKUP('別紙様式2-2（４・５月分）'!AQ62,【参考】数式用!$AR$5:$AT$22,3,FALSE),"")</f>
        <v/>
      </c>
      <c r="Q80" s="1385" t="s">
        <v>2036</v>
      </c>
      <c r="R80" s="1517" t="str">
        <f>IFERROR(VLOOKUP(K78,【参考】数式用!$A$5:$AB$37,MATCH(P80,【参考】数式用!$B$4:$AB$4,0)+1,0),"")</f>
        <v/>
      </c>
      <c r="S80" s="1389" t="s">
        <v>2109</v>
      </c>
      <c r="T80" s="1519"/>
      <c r="U80" s="1515" t="str">
        <f>IFERROR(VLOOKUP(K78,【参考】数式用!$A$5:$AB$37,MATCH(T80,【参考】数式用!$B$4:$AB$4,0)+1,0),"")</f>
        <v/>
      </c>
      <c r="V80" s="1395" t="s">
        <v>15</v>
      </c>
      <c r="W80" s="1513"/>
      <c r="X80" s="1371" t="s">
        <v>10</v>
      </c>
      <c r="Y80" s="1513"/>
      <c r="Z80" s="1371" t="s">
        <v>38</v>
      </c>
      <c r="AA80" s="1513"/>
      <c r="AB80" s="1371" t="s">
        <v>10</v>
      </c>
      <c r="AC80" s="1513"/>
      <c r="AD80" s="1371" t="s">
        <v>2020</v>
      </c>
      <c r="AE80" s="1371" t="s">
        <v>20</v>
      </c>
      <c r="AF80" s="1371" t="str">
        <f>IF(W80&gt;=1,(AA80*12+AC80)-(W80*12+Y80)+1,"")</f>
        <v/>
      </c>
      <c r="AG80" s="1367" t="s">
        <v>33</v>
      </c>
      <c r="AH80" s="1373" t="str">
        <f t="shared" ref="AH80" si="107">IFERROR(ROUNDDOWN(ROUND(L78*U80,0),0)*AF80,"")</f>
        <v/>
      </c>
      <c r="AI80" s="1507" t="str">
        <f t="shared" ref="AI80" si="108">IFERROR(ROUNDDOWN(ROUND((L78*(U80-AW78)),0),0)*AF80,"")</f>
        <v/>
      </c>
      <c r="AJ80" s="1377" t="str">
        <f>IFERROR(ROUNDDOWN(ROUNDDOWN(ROUND(L78*VLOOKUP(K78,【参考】数式用!$A$5:$AB$27,MATCH("新加算Ⅳ",【参考】数式用!$B$4:$AB$4,0)+1,0),0),0)*AF80*0.5,0),"")</f>
        <v/>
      </c>
      <c r="AK80" s="1509"/>
      <c r="AL80" s="1511" t="str">
        <f>IFERROR(IF('別紙様式2-2（４・５月分）'!P80="ベア加算","", IF(OR(T80="新加算Ⅰ",T80="新加算Ⅱ",T80="新加算Ⅲ",T80="新加算Ⅳ"),ROUNDDOWN(ROUND(L78*VLOOKUP(K78,【参考】数式用!$A$5:$I$27,MATCH("ベア加算",【参考】数式用!$B$4:$I$4,0)+1,0),0),0)*AF80,"")),"")</f>
        <v/>
      </c>
      <c r="AM80" s="1503"/>
      <c r="AN80" s="1484"/>
      <c r="AO80" s="1505"/>
      <c r="AP80" s="1484"/>
      <c r="AQ80" s="1486"/>
      <c r="AR80" s="1488"/>
      <c r="AS80" s="1492"/>
      <c r="AT80" s="452"/>
      <c r="AU80" s="1311" t="str">
        <f>IF(AND(AA78&lt;&gt;7,AC78&lt;&gt;3),"V列に色付け","")</f>
        <v/>
      </c>
      <c r="AV80" s="1312"/>
      <c r="AW80" s="1313"/>
      <c r="AX80" s="577"/>
      <c r="AY80" s="1230" t="str">
        <f>IF(AL80&lt;&gt;"",IF(AM80="○","入力済","未入力"),"")</f>
        <v/>
      </c>
      <c r="AZ80" s="1230" t="str">
        <f>IF(OR(T80="新加算Ⅰ",T80="新加算Ⅱ",T80="新加算Ⅲ",T80="新加算Ⅳ",T80="新加算Ⅴ（１）",T80="新加算Ⅴ（２）",T80="新加算Ⅴ（３）",T80="新加算ⅠⅤ（４）",T80="新加算Ⅴ（５）",T80="新加算Ⅴ（６）",T80="新加算Ⅴ（８）",T80="新加算Ⅴ（11）"),IF(OR(AN80="○",AN80="令和６年度中に満たす"),"入力済","未入力"),"")</f>
        <v/>
      </c>
      <c r="BA80" s="1230" t="str">
        <f>IF(OR(T80="新加算Ⅴ（７）",T80="新加算Ⅴ（９）",T80="新加算Ⅴ（10）",T80="新加算Ⅴ（12）",T80="新加算Ⅴ（13）",T80="新加算Ⅴ（14）"),IF(OR(AO80="○",AO80="令和６年度中に満たす"),"入力済","未入力"),"")</f>
        <v/>
      </c>
      <c r="BB80" s="1230" t="str">
        <f>IF(OR(T80="新加算Ⅰ",T80="新加算Ⅱ",T80="新加算Ⅲ",T80="新加算Ⅴ（１）",T80="新加算Ⅴ（３）",T80="新加算Ⅴ（８）"),IF(OR(AP80="○",AP80="令和６年度中に満たす"),"入力済","未入力"),"")</f>
        <v/>
      </c>
      <c r="BC80" s="1481" t="str">
        <f t="shared" ref="BC80" si="109">IF(OR(T80="新加算Ⅰ",T80="新加算Ⅱ",T80="新加算Ⅴ（１）",T80="新加算Ⅴ（２）",T80="新加算Ⅴ（３）",T80="新加算Ⅴ（４）",T80="新加算Ⅴ（５）",T80="新加算Ⅴ（６）",T80="新加算Ⅴ（７）",T80="新加算Ⅴ（９）",T80="新加算Ⅴ（10）",T80="新加算Ⅴ（12）"),IF(AQ80&lt;&gt;"",1,""),"")</f>
        <v/>
      </c>
      <c r="BD80" s="1311" t="str">
        <f>IF(OR(T80="新加算Ⅰ",T80="新加算Ⅴ（１）",T80="新加算Ⅴ（２）",T80="新加算Ⅴ（５）",T80="新加算Ⅴ（７）",T80="新加算Ⅴ（10）"),IF(AR80="","未入力","入力済"),"")</f>
        <v/>
      </c>
      <c r="BE80" s="1311" t="str">
        <f>G78</f>
        <v/>
      </c>
      <c r="BF80" s="1311"/>
      <c r="BG80" s="1311"/>
    </row>
    <row r="81" spans="1:59" ht="30" customHeight="1" thickBot="1">
      <c r="A81" s="1276"/>
      <c r="B81" s="1419"/>
      <c r="C81" s="1420"/>
      <c r="D81" s="1420"/>
      <c r="E81" s="1420"/>
      <c r="F81" s="1421"/>
      <c r="G81" s="1261"/>
      <c r="H81" s="1261"/>
      <c r="I81" s="1261"/>
      <c r="J81" s="1424"/>
      <c r="K81" s="1261"/>
      <c r="L81" s="1430"/>
      <c r="M81" s="556" t="str">
        <f>IF('別紙様式2-2（４・５月分）'!P64="","",'別紙様式2-2（４・５月分）'!P64)</f>
        <v/>
      </c>
      <c r="N81" s="1402"/>
      <c r="O81" s="1382"/>
      <c r="P81" s="1434"/>
      <c r="Q81" s="1386"/>
      <c r="R81" s="1518"/>
      <c r="S81" s="1390"/>
      <c r="T81" s="1520"/>
      <c r="U81" s="1516"/>
      <c r="V81" s="1396"/>
      <c r="W81" s="1514"/>
      <c r="X81" s="1372"/>
      <c r="Y81" s="1514"/>
      <c r="Z81" s="1372"/>
      <c r="AA81" s="1514"/>
      <c r="AB81" s="1372"/>
      <c r="AC81" s="1514"/>
      <c r="AD81" s="1372"/>
      <c r="AE81" s="1372"/>
      <c r="AF81" s="1372"/>
      <c r="AG81" s="1368"/>
      <c r="AH81" s="1374"/>
      <c r="AI81" s="1508"/>
      <c r="AJ81" s="1378"/>
      <c r="AK81" s="1510"/>
      <c r="AL81" s="1512"/>
      <c r="AM81" s="1504"/>
      <c r="AN81" s="1485"/>
      <c r="AO81" s="1506"/>
      <c r="AP81" s="1485"/>
      <c r="AQ81" s="1487"/>
      <c r="AR81" s="1489"/>
      <c r="AS81" s="578" t="str">
        <f t="shared" ref="AS81" si="110">IF(AU80="","",IF(OR(T80="",AND(M81="ベア加算なし",OR(T80="新加算Ⅰ",T80="新加算Ⅱ",T80="新加算Ⅲ",T80="新加算Ⅳ"),AM80=""),AND(OR(T80="新加算Ⅰ",T80="新加算Ⅱ",T80="新加算Ⅲ",T80="新加算Ⅳ"),AN80=""),AND(OR(T80="新加算Ⅰ",T80="新加算Ⅱ",T80="新加算Ⅲ"),AP80=""),AND(OR(T80="新加算Ⅰ",T80="新加算Ⅱ"),AQ80=""),AND(OR(T80="新加算Ⅰ"),AR80="")),"！記入が必要な欄（ピンク色のセル）に空欄があります。空欄を埋めてください。",""))</f>
        <v/>
      </c>
      <c r="AT81" s="452"/>
      <c r="AU81" s="1311"/>
      <c r="AV81" s="558" t="str">
        <f>IF('別紙様式2-2（４・５月分）'!N64="","",'別紙様式2-2（４・５月分）'!N64)</f>
        <v/>
      </c>
      <c r="AW81" s="1313"/>
      <c r="AX81" s="579"/>
      <c r="AY81" s="1230" t="str">
        <f>IF(OR(T81="新加算Ⅰ",T81="新加算Ⅱ",T81="新加算Ⅲ",T81="新加算Ⅳ",T81="新加算Ⅴ（１）",T81="新加算Ⅴ（２）",T81="新加算Ⅴ（３）",T81="新加算ⅠⅤ（４）",T81="新加算Ⅴ（５）",T81="新加算Ⅴ（６）",T81="新加算Ⅴ（８）",T81="新加算Ⅴ（11）"),IF(AI81="○","","未入力"),"")</f>
        <v/>
      </c>
      <c r="AZ81" s="1230" t="str">
        <f>IF(OR(U81="新加算Ⅰ",U81="新加算Ⅱ",U81="新加算Ⅲ",U81="新加算Ⅳ",U81="新加算Ⅴ（１）",U81="新加算Ⅴ（２）",U81="新加算Ⅴ（３）",U81="新加算ⅠⅤ（４）",U81="新加算Ⅴ（５）",U81="新加算Ⅴ（６）",U81="新加算Ⅴ（８）",U81="新加算Ⅴ（11）"),IF(AJ81="○","","未入力"),"")</f>
        <v/>
      </c>
      <c r="BA81" s="1230" t="str">
        <f>IF(OR(U81="新加算Ⅴ（７）",U81="新加算Ⅴ（９）",U81="新加算Ⅴ（10）",U81="新加算Ⅴ（12）",U81="新加算Ⅴ（13）",U81="新加算Ⅴ（14）"),IF(AK81="○","","未入力"),"")</f>
        <v/>
      </c>
      <c r="BB81" s="1230" t="str">
        <f>IF(OR(U81="新加算Ⅰ",U81="新加算Ⅱ",U81="新加算Ⅲ",U81="新加算Ⅴ（１）",U81="新加算Ⅴ（３）",U81="新加算Ⅴ（８）"),IF(AL81="○","","未入力"),"")</f>
        <v/>
      </c>
      <c r="BC81" s="1481" t="str">
        <f t="shared" ref="BC81" si="111">IF(OR(U81="新加算Ⅰ",U81="新加算Ⅱ",U81="新加算Ⅴ（１）",U81="新加算Ⅴ（２）",U81="新加算Ⅴ（３）",U81="新加算Ⅴ（４）",U81="新加算Ⅴ（５）",U81="新加算Ⅴ（６）",U81="新加算Ⅴ（７）",U81="新加算Ⅴ（９）",U81="新加算Ⅴ（10）",U81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81" s="1311" t="str">
        <f>IF(AND(T81&lt;&gt;"（参考）令和７年度の移行予定",OR(U81="新加算Ⅰ",U81="新加算Ⅴ（１）",U81="新加算Ⅴ（２）",U81="新加算Ⅴ（５）",U81="新加算Ⅴ（７）",U81="新加算Ⅴ（10）")),IF(AN81="","未入力",IF(AN81="いずれも取得していない","要件を満たさない","")),"")</f>
        <v/>
      </c>
      <c r="BE81" s="1311" t="str">
        <f>G78</f>
        <v/>
      </c>
      <c r="BF81" s="1311"/>
      <c r="BG81" s="1311"/>
    </row>
    <row r="82" spans="1:59" ht="30" customHeight="1">
      <c r="A82" s="1301">
        <v>18</v>
      </c>
      <c r="B82" s="1243" t="str">
        <f>IF(基本情報入力シート!C71="","",基本情報入力シート!C71)</f>
        <v/>
      </c>
      <c r="C82" s="1244"/>
      <c r="D82" s="1244"/>
      <c r="E82" s="1244"/>
      <c r="F82" s="1245"/>
      <c r="G82" s="1260" t="str">
        <f>IF(基本情報入力シート!M71="","",基本情報入力シート!M71)</f>
        <v/>
      </c>
      <c r="H82" s="1260" t="str">
        <f>IF(基本情報入力シート!R71="","",基本情報入力シート!R71)</f>
        <v/>
      </c>
      <c r="I82" s="1260" t="str">
        <f>IF(基本情報入力シート!W71="","",基本情報入力シート!W71)</f>
        <v/>
      </c>
      <c r="J82" s="1423" t="str">
        <f>IF(基本情報入力シート!X71="","",基本情報入力シート!X71)</f>
        <v/>
      </c>
      <c r="K82" s="1260" t="str">
        <f>IF(基本情報入力シート!Y71="","",基本情報入力シート!Y71)</f>
        <v/>
      </c>
      <c r="L82" s="1429" t="str">
        <f>IF(基本情報入力シート!AB71="","",基本情報入力シート!AB71)</f>
        <v/>
      </c>
      <c r="M82" s="553" t="str">
        <f>IF('別紙様式2-2（４・５月分）'!P65="","",'別紙様式2-2（４・５月分）'!P65)</f>
        <v/>
      </c>
      <c r="N82" s="1399" t="str">
        <f>IF(SUM('別紙様式2-2（４・５月分）'!Q65:Q67)=0,"",SUM('別紙様式2-2（４・５月分）'!Q65:Q67))</f>
        <v/>
      </c>
      <c r="O82" s="1403" t="str">
        <f>IFERROR(VLOOKUP('別紙様式2-2（４・５月分）'!AQ65,【参考】数式用!$AR$5:$AS$22,2,FALSE),"")</f>
        <v/>
      </c>
      <c r="P82" s="1404"/>
      <c r="Q82" s="1405"/>
      <c r="R82" s="1540" t="str">
        <f>IFERROR(VLOOKUP(K82,【参考】数式用!$A$5:$AB$37,MATCH(O82,【参考】数式用!$B$4:$AB$4,0)+1,0),"")</f>
        <v/>
      </c>
      <c r="S82" s="1411" t="s">
        <v>2102</v>
      </c>
      <c r="T82" s="1536" t="str">
        <f>IF('別紙様式2-3（６月以降分）'!T82="","",'別紙様式2-3（６月以降分）'!T82)</f>
        <v/>
      </c>
      <c r="U82" s="1538" t="str">
        <f>IFERROR(VLOOKUP(K82,【参考】数式用!$A$5:$AB$37,MATCH(T82,【参考】数式用!$B$4:$AB$4,0)+1,0),"")</f>
        <v/>
      </c>
      <c r="V82" s="1417" t="s">
        <v>15</v>
      </c>
      <c r="W82" s="1534">
        <f>'別紙様式2-3（６月以降分）'!W82</f>
        <v>6</v>
      </c>
      <c r="X82" s="1357" t="s">
        <v>10</v>
      </c>
      <c r="Y82" s="1534">
        <f>'別紙様式2-3（６月以降分）'!Y82</f>
        <v>6</v>
      </c>
      <c r="Z82" s="1357" t="s">
        <v>38</v>
      </c>
      <c r="AA82" s="1534">
        <f>'別紙様式2-3（６月以降分）'!AA82</f>
        <v>7</v>
      </c>
      <c r="AB82" s="1357" t="s">
        <v>10</v>
      </c>
      <c r="AC82" s="1534">
        <f>'別紙様式2-3（６月以降分）'!AC82</f>
        <v>3</v>
      </c>
      <c r="AD82" s="1357" t="s">
        <v>2020</v>
      </c>
      <c r="AE82" s="1357" t="s">
        <v>20</v>
      </c>
      <c r="AF82" s="1357">
        <f>IF(W82&gt;=1,(AA82*12+AC82)-(W82*12+Y82)+1,"")</f>
        <v>10</v>
      </c>
      <c r="AG82" s="1359" t="s">
        <v>33</v>
      </c>
      <c r="AH82" s="1526" t="str">
        <f>'別紙様式2-3（６月以降分）'!AH82</f>
        <v/>
      </c>
      <c r="AI82" s="1528" t="str">
        <f>'別紙様式2-3（６月以降分）'!AI82</f>
        <v/>
      </c>
      <c r="AJ82" s="1530">
        <f>'別紙様式2-3（６月以降分）'!AJ82</f>
        <v>0</v>
      </c>
      <c r="AK82" s="1532" t="str">
        <f>IF('別紙様式2-3（６月以降分）'!AK82="","",'別紙様式2-3（６月以降分）'!AK82)</f>
        <v/>
      </c>
      <c r="AL82" s="1521">
        <f>'別紙様式2-3（６月以降分）'!AL82</f>
        <v>0</v>
      </c>
      <c r="AM82" s="1523" t="str">
        <f>IF('別紙様式2-3（６月以降分）'!AM82="","",'別紙様式2-3（６月以降分）'!AM82)</f>
        <v/>
      </c>
      <c r="AN82" s="1341" t="str">
        <f>IF('別紙様式2-3（６月以降分）'!AN82="","",'別紙様式2-3（６月以降分）'!AN82)</f>
        <v/>
      </c>
      <c r="AO82" s="1339" t="str">
        <f>IF('別紙様式2-3（６月以降分）'!AO82="","",'別紙様式2-3（６月以降分）'!AO82)</f>
        <v/>
      </c>
      <c r="AP82" s="1341" t="str">
        <f>IF('別紙様式2-3（６月以降分）'!AP82="","",'別紙様式2-3（６月以降分）'!AP82)</f>
        <v/>
      </c>
      <c r="AQ82" s="1490" t="str">
        <f>IF('別紙様式2-3（６月以降分）'!AQ82="","",'別紙様式2-3（６月以降分）'!AQ82)</f>
        <v/>
      </c>
      <c r="AR82" s="1493" t="str">
        <f>IF('別紙様式2-3（６月以降分）'!AR82="","",'別紙様式2-3（６月以降分）'!AR82)</f>
        <v/>
      </c>
      <c r="AS82" s="573" t="str">
        <f t="shared" ref="AS82" si="112">IF(AU84="","",IF(U84&lt;U82,"！加算の要件上は問題ありませんが、令和６年度当初の新加算の加算率と比較して、移行後の加算率が下がる計画になっています。",""))</f>
        <v/>
      </c>
      <c r="AT82" s="580"/>
      <c r="AU82" s="1309"/>
      <c r="AV82" s="558" t="str">
        <f>IF('別紙様式2-2（４・５月分）'!N65="","",'別紙様式2-2（４・５月分）'!N65)</f>
        <v/>
      </c>
      <c r="AW82" s="1313" t="str">
        <f>IF(SUM('別紙様式2-2（４・５月分）'!O65:O67)=0,"",SUM('別紙様式2-2（４・５月分）'!O65:O67))</f>
        <v/>
      </c>
      <c r="AX82" s="1482" t="str">
        <f>IFERROR(VLOOKUP(K82,【参考】数式用!$AH$2:$AI$34,2,FALSE),"")</f>
        <v/>
      </c>
      <c r="AY82" s="494"/>
      <c r="BD82" s="341"/>
      <c r="BE82" s="1311" t="str">
        <f>G82</f>
        <v/>
      </c>
      <c r="BF82" s="1311"/>
      <c r="BG82" s="1311"/>
    </row>
    <row r="83" spans="1:59" ht="15" customHeight="1">
      <c r="A83" s="1275"/>
      <c r="B83" s="1243"/>
      <c r="C83" s="1244"/>
      <c r="D83" s="1244"/>
      <c r="E83" s="1244"/>
      <c r="F83" s="1245"/>
      <c r="G83" s="1260"/>
      <c r="H83" s="1260"/>
      <c r="I83" s="1260"/>
      <c r="J83" s="1423"/>
      <c r="K83" s="1260"/>
      <c r="L83" s="1429"/>
      <c r="M83" s="1379" t="str">
        <f>IF('別紙様式2-2（４・５月分）'!P66="","",'別紙様式2-2（４・５月分）'!P66)</f>
        <v/>
      </c>
      <c r="N83" s="1400"/>
      <c r="O83" s="1406"/>
      <c r="P83" s="1407"/>
      <c r="Q83" s="1408"/>
      <c r="R83" s="1541"/>
      <c r="S83" s="1412"/>
      <c r="T83" s="1537"/>
      <c r="U83" s="1539"/>
      <c r="V83" s="1418"/>
      <c r="W83" s="1535"/>
      <c r="X83" s="1358"/>
      <c r="Y83" s="1535"/>
      <c r="Z83" s="1358"/>
      <c r="AA83" s="1535"/>
      <c r="AB83" s="1358"/>
      <c r="AC83" s="1535"/>
      <c r="AD83" s="1358"/>
      <c r="AE83" s="1358"/>
      <c r="AF83" s="1358"/>
      <c r="AG83" s="1360"/>
      <c r="AH83" s="1527"/>
      <c r="AI83" s="1529"/>
      <c r="AJ83" s="1531"/>
      <c r="AK83" s="1533"/>
      <c r="AL83" s="1522"/>
      <c r="AM83" s="1524"/>
      <c r="AN83" s="1342"/>
      <c r="AO83" s="1525"/>
      <c r="AP83" s="1342"/>
      <c r="AQ83" s="1491"/>
      <c r="AR83" s="1494"/>
      <c r="AS83" s="1492" t="str">
        <f t="shared" ref="AS83" si="113">IF(AU84="","",IF(OR(AA84="",AA84&lt;&gt;7,AC84="",AC84&lt;&gt;3),"！算定期間の終わりが令和７年３月になっていません。年度内の廃止予定等がなければ、算定対象月を令和７年３月にしてください。",""))</f>
        <v/>
      </c>
      <c r="AT83" s="580"/>
      <c r="AU83" s="1311"/>
      <c r="AV83" s="1312" t="str">
        <f>IF('別紙様式2-2（４・５月分）'!N66="","",'別紙様式2-2（４・５月分）'!N66)</f>
        <v/>
      </c>
      <c r="AW83" s="1313"/>
      <c r="AX83" s="1483"/>
      <c r="AY83" s="431"/>
      <c r="BD83" s="341"/>
      <c r="BE83" s="1311" t="str">
        <f>G82</f>
        <v/>
      </c>
      <c r="BF83" s="1311"/>
      <c r="BG83" s="1311"/>
    </row>
    <row r="84" spans="1:59" ht="15" customHeight="1">
      <c r="A84" s="1303"/>
      <c r="B84" s="1243"/>
      <c r="C84" s="1244"/>
      <c r="D84" s="1244"/>
      <c r="E84" s="1244"/>
      <c r="F84" s="1245"/>
      <c r="G84" s="1260"/>
      <c r="H84" s="1260"/>
      <c r="I84" s="1260"/>
      <c r="J84" s="1423"/>
      <c r="K84" s="1260"/>
      <c r="L84" s="1429"/>
      <c r="M84" s="1380"/>
      <c r="N84" s="1401"/>
      <c r="O84" s="1381" t="s">
        <v>2025</v>
      </c>
      <c r="P84" s="1433" t="str">
        <f>IFERROR(VLOOKUP('別紙様式2-2（４・５月分）'!AQ65,【参考】数式用!$AR$5:$AT$22,3,FALSE),"")</f>
        <v/>
      </c>
      <c r="Q84" s="1385" t="s">
        <v>2036</v>
      </c>
      <c r="R84" s="1517" t="str">
        <f>IFERROR(VLOOKUP(K82,【参考】数式用!$A$5:$AB$37,MATCH(P84,【参考】数式用!$B$4:$AB$4,0)+1,0),"")</f>
        <v/>
      </c>
      <c r="S84" s="1389" t="s">
        <v>2109</v>
      </c>
      <c r="T84" s="1519"/>
      <c r="U84" s="1515" t="str">
        <f>IFERROR(VLOOKUP(K82,【参考】数式用!$A$5:$AB$37,MATCH(T84,【参考】数式用!$B$4:$AB$4,0)+1,0),"")</f>
        <v/>
      </c>
      <c r="V84" s="1395" t="s">
        <v>15</v>
      </c>
      <c r="W84" s="1513"/>
      <c r="X84" s="1371" t="s">
        <v>10</v>
      </c>
      <c r="Y84" s="1513"/>
      <c r="Z84" s="1371" t="s">
        <v>38</v>
      </c>
      <c r="AA84" s="1513"/>
      <c r="AB84" s="1371" t="s">
        <v>10</v>
      </c>
      <c r="AC84" s="1513"/>
      <c r="AD84" s="1371" t="s">
        <v>2020</v>
      </c>
      <c r="AE84" s="1371" t="s">
        <v>20</v>
      </c>
      <c r="AF84" s="1371" t="str">
        <f>IF(W84&gt;=1,(AA84*12+AC84)-(W84*12+Y84)+1,"")</f>
        <v/>
      </c>
      <c r="AG84" s="1367" t="s">
        <v>33</v>
      </c>
      <c r="AH84" s="1373" t="str">
        <f t="shared" ref="AH84" si="114">IFERROR(ROUNDDOWN(ROUND(L82*U84,0),0)*AF84,"")</f>
        <v/>
      </c>
      <c r="AI84" s="1507" t="str">
        <f t="shared" ref="AI84" si="115">IFERROR(ROUNDDOWN(ROUND((L82*(U84-AW82)),0),0)*AF84,"")</f>
        <v/>
      </c>
      <c r="AJ84" s="1377" t="str">
        <f>IFERROR(ROUNDDOWN(ROUNDDOWN(ROUND(L82*VLOOKUP(K82,【参考】数式用!$A$5:$AB$27,MATCH("新加算Ⅳ",【参考】数式用!$B$4:$AB$4,0)+1,0),0),0)*AF84*0.5,0),"")</f>
        <v/>
      </c>
      <c r="AK84" s="1509"/>
      <c r="AL84" s="1511" t="str">
        <f>IFERROR(IF('別紙様式2-2（４・５月分）'!P84="ベア加算","", IF(OR(T84="新加算Ⅰ",T84="新加算Ⅱ",T84="新加算Ⅲ",T84="新加算Ⅳ"),ROUNDDOWN(ROUND(L82*VLOOKUP(K82,【参考】数式用!$A$5:$I$27,MATCH("ベア加算",【参考】数式用!$B$4:$I$4,0)+1,0),0),0)*AF84,"")),"")</f>
        <v/>
      </c>
      <c r="AM84" s="1503"/>
      <c r="AN84" s="1484"/>
      <c r="AO84" s="1505"/>
      <c r="AP84" s="1484"/>
      <c r="AQ84" s="1486"/>
      <c r="AR84" s="1488"/>
      <c r="AS84" s="1492"/>
      <c r="AT84" s="452"/>
      <c r="AU84" s="1311" t="str">
        <f>IF(AND(AA82&lt;&gt;7,AC82&lt;&gt;3),"V列に色付け","")</f>
        <v/>
      </c>
      <c r="AV84" s="1312"/>
      <c r="AW84" s="1313"/>
      <c r="AX84" s="577"/>
      <c r="AY84" s="1230" t="str">
        <f>IF(AL84&lt;&gt;"",IF(AM84="○","入力済","未入力"),"")</f>
        <v/>
      </c>
      <c r="AZ84" s="1230" t="str">
        <f>IF(OR(T84="新加算Ⅰ",T84="新加算Ⅱ",T84="新加算Ⅲ",T84="新加算Ⅳ",T84="新加算Ⅴ（１）",T84="新加算Ⅴ（２）",T84="新加算Ⅴ（３）",T84="新加算ⅠⅤ（４）",T84="新加算Ⅴ（５）",T84="新加算Ⅴ（６）",T84="新加算Ⅴ（８）",T84="新加算Ⅴ（11）"),IF(OR(AN84="○",AN84="令和６年度中に満たす"),"入力済","未入力"),"")</f>
        <v/>
      </c>
      <c r="BA84" s="1230" t="str">
        <f>IF(OR(T84="新加算Ⅴ（７）",T84="新加算Ⅴ（９）",T84="新加算Ⅴ（10）",T84="新加算Ⅴ（12）",T84="新加算Ⅴ（13）",T84="新加算Ⅴ（14）"),IF(OR(AO84="○",AO84="令和６年度中に満たす"),"入力済","未入力"),"")</f>
        <v/>
      </c>
      <c r="BB84" s="1230" t="str">
        <f>IF(OR(T84="新加算Ⅰ",T84="新加算Ⅱ",T84="新加算Ⅲ",T84="新加算Ⅴ（１）",T84="新加算Ⅴ（３）",T84="新加算Ⅴ（８）"),IF(OR(AP84="○",AP84="令和６年度中に満たす"),"入力済","未入力"),"")</f>
        <v/>
      </c>
      <c r="BC84" s="1481" t="str">
        <f t="shared" ref="BC84" si="116">IF(OR(T84="新加算Ⅰ",T84="新加算Ⅱ",T84="新加算Ⅴ（１）",T84="新加算Ⅴ（２）",T84="新加算Ⅴ（３）",T84="新加算Ⅴ（４）",T84="新加算Ⅴ（５）",T84="新加算Ⅴ（６）",T84="新加算Ⅴ（７）",T84="新加算Ⅴ（９）",T84="新加算Ⅴ（10）",T84="新加算Ⅴ（12）"),IF(AQ84&lt;&gt;"",1,""),"")</f>
        <v/>
      </c>
      <c r="BD84" s="1311" t="str">
        <f>IF(OR(T84="新加算Ⅰ",T84="新加算Ⅴ（１）",T84="新加算Ⅴ（２）",T84="新加算Ⅴ（５）",T84="新加算Ⅴ（７）",T84="新加算Ⅴ（10）"),IF(AR84="","未入力","入力済"),"")</f>
        <v/>
      </c>
      <c r="BE84" s="1311" t="str">
        <f>G82</f>
        <v/>
      </c>
      <c r="BF84" s="1311"/>
      <c r="BG84" s="1311"/>
    </row>
    <row r="85" spans="1:59" ht="30" customHeight="1" thickBot="1">
      <c r="A85" s="1276"/>
      <c r="B85" s="1419"/>
      <c r="C85" s="1420"/>
      <c r="D85" s="1420"/>
      <c r="E85" s="1420"/>
      <c r="F85" s="1421"/>
      <c r="G85" s="1261"/>
      <c r="H85" s="1261"/>
      <c r="I85" s="1261"/>
      <c r="J85" s="1424"/>
      <c r="K85" s="1261"/>
      <c r="L85" s="1430"/>
      <c r="M85" s="556" t="str">
        <f>IF('別紙様式2-2（４・５月分）'!P67="","",'別紙様式2-2（４・５月分）'!P67)</f>
        <v/>
      </c>
      <c r="N85" s="1402"/>
      <c r="O85" s="1382"/>
      <c r="P85" s="1434"/>
      <c r="Q85" s="1386"/>
      <c r="R85" s="1518"/>
      <c r="S85" s="1390"/>
      <c r="T85" s="1520"/>
      <c r="U85" s="1516"/>
      <c r="V85" s="1396"/>
      <c r="W85" s="1514"/>
      <c r="X85" s="1372"/>
      <c r="Y85" s="1514"/>
      <c r="Z85" s="1372"/>
      <c r="AA85" s="1514"/>
      <c r="AB85" s="1372"/>
      <c r="AC85" s="1514"/>
      <c r="AD85" s="1372"/>
      <c r="AE85" s="1372"/>
      <c r="AF85" s="1372"/>
      <c r="AG85" s="1368"/>
      <c r="AH85" s="1374"/>
      <c r="AI85" s="1508"/>
      <c r="AJ85" s="1378"/>
      <c r="AK85" s="1510"/>
      <c r="AL85" s="1512"/>
      <c r="AM85" s="1504"/>
      <c r="AN85" s="1485"/>
      <c r="AO85" s="1506"/>
      <c r="AP85" s="1485"/>
      <c r="AQ85" s="1487"/>
      <c r="AR85" s="1489"/>
      <c r="AS85" s="578" t="str">
        <f t="shared" ref="AS85" si="117">IF(AU84="","",IF(OR(T84="",AND(M85="ベア加算なし",OR(T84="新加算Ⅰ",T84="新加算Ⅱ",T84="新加算Ⅲ",T84="新加算Ⅳ"),AM84=""),AND(OR(T84="新加算Ⅰ",T84="新加算Ⅱ",T84="新加算Ⅲ",T84="新加算Ⅳ"),AN84=""),AND(OR(T84="新加算Ⅰ",T84="新加算Ⅱ",T84="新加算Ⅲ"),AP84=""),AND(OR(T84="新加算Ⅰ",T84="新加算Ⅱ"),AQ84=""),AND(OR(T84="新加算Ⅰ"),AR84="")),"！記入が必要な欄（ピンク色のセル）に空欄があります。空欄を埋めてください。",""))</f>
        <v/>
      </c>
      <c r="AT85" s="452"/>
      <c r="AU85" s="1311"/>
      <c r="AV85" s="558" t="str">
        <f>IF('別紙様式2-2（４・５月分）'!N67="","",'別紙様式2-2（４・５月分）'!N67)</f>
        <v/>
      </c>
      <c r="AW85" s="1313"/>
      <c r="AX85" s="579"/>
      <c r="AY85" s="1230" t="str">
        <f>IF(OR(T85="新加算Ⅰ",T85="新加算Ⅱ",T85="新加算Ⅲ",T85="新加算Ⅳ",T85="新加算Ⅴ（１）",T85="新加算Ⅴ（２）",T85="新加算Ⅴ（３）",T85="新加算ⅠⅤ（４）",T85="新加算Ⅴ（５）",T85="新加算Ⅴ（６）",T85="新加算Ⅴ（８）",T85="新加算Ⅴ（11）"),IF(AI85="○","","未入力"),"")</f>
        <v/>
      </c>
      <c r="AZ85" s="1230" t="str">
        <f>IF(OR(U85="新加算Ⅰ",U85="新加算Ⅱ",U85="新加算Ⅲ",U85="新加算Ⅳ",U85="新加算Ⅴ（１）",U85="新加算Ⅴ（２）",U85="新加算Ⅴ（３）",U85="新加算ⅠⅤ（４）",U85="新加算Ⅴ（５）",U85="新加算Ⅴ（６）",U85="新加算Ⅴ（８）",U85="新加算Ⅴ（11）"),IF(AJ85="○","","未入力"),"")</f>
        <v/>
      </c>
      <c r="BA85" s="1230" t="str">
        <f>IF(OR(U85="新加算Ⅴ（７）",U85="新加算Ⅴ（９）",U85="新加算Ⅴ（10）",U85="新加算Ⅴ（12）",U85="新加算Ⅴ（13）",U85="新加算Ⅴ（14）"),IF(AK85="○","","未入力"),"")</f>
        <v/>
      </c>
      <c r="BB85" s="1230" t="str">
        <f>IF(OR(U85="新加算Ⅰ",U85="新加算Ⅱ",U85="新加算Ⅲ",U85="新加算Ⅴ（１）",U85="新加算Ⅴ（３）",U85="新加算Ⅴ（８）"),IF(AL85="○","","未入力"),"")</f>
        <v/>
      </c>
      <c r="BC85" s="1481" t="str">
        <f t="shared" ref="BC85" si="118">IF(OR(U85="新加算Ⅰ",U85="新加算Ⅱ",U85="新加算Ⅴ（１）",U85="新加算Ⅴ（２）",U85="新加算Ⅴ（３）",U85="新加算Ⅴ（４）",U85="新加算Ⅴ（５）",U85="新加算Ⅴ（６）",U85="新加算Ⅴ（７）",U85="新加算Ⅴ（９）",U85="新加算Ⅴ（10）",U85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85" s="1311" t="str">
        <f>IF(AND(T85&lt;&gt;"（参考）令和７年度の移行予定",OR(U85="新加算Ⅰ",U85="新加算Ⅴ（１）",U85="新加算Ⅴ（２）",U85="新加算Ⅴ（５）",U85="新加算Ⅴ（７）",U85="新加算Ⅴ（10）")),IF(AN85="","未入力",IF(AN85="いずれも取得していない","要件を満たさない","")),"")</f>
        <v/>
      </c>
      <c r="BE85" s="1311" t="str">
        <f>G82</f>
        <v/>
      </c>
      <c r="BF85" s="1311"/>
      <c r="BG85" s="1311"/>
    </row>
    <row r="86" spans="1:59" ht="30" customHeight="1">
      <c r="A86" s="1274">
        <v>19</v>
      </c>
      <c r="B86" s="1240" t="str">
        <f>IF(基本情報入力シート!C72="","",基本情報入力シート!C72)</f>
        <v/>
      </c>
      <c r="C86" s="1241"/>
      <c r="D86" s="1241"/>
      <c r="E86" s="1241"/>
      <c r="F86" s="1242"/>
      <c r="G86" s="1259" t="str">
        <f>IF(基本情報入力シート!M72="","",基本情報入力シート!M72)</f>
        <v/>
      </c>
      <c r="H86" s="1259" t="str">
        <f>IF(基本情報入力シート!R72="","",基本情報入力シート!R72)</f>
        <v/>
      </c>
      <c r="I86" s="1259" t="str">
        <f>IF(基本情報入力シート!W72="","",基本情報入力シート!W72)</f>
        <v/>
      </c>
      <c r="J86" s="1422" t="str">
        <f>IF(基本情報入力シート!X72="","",基本情報入力シート!X72)</f>
        <v/>
      </c>
      <c r="K86" s="1259" t="str">
        <f>IF(基本情報入力シート!Y72="","",基本情報入力シート!Y72)</f>
        <v/>
      </c>
      <c r="L86" s="1435" t="str">
        <f>IF(基本情報入力シート!AB72="","",基本情報入力シート!AB72)</f>
        <v/>
      </c>
      <c r="M86" s="553" t="str">
        <f>IF('別紙様式2-2（４・５月分）'!P68="","",'別紙様式2-2（４・５月分）'!P68)</f>
        <v/>
      </c>
      <c r="N86" s="1399" t="str">
        <f>IF(SUM('別紙様式2-2（４・５月分）'!Q68:Q70)=0,"",SUM('別紙様式2-2（４・５月分）'!Q68:Q70))</f>
        <v/>
      </c>
      <c r="O86" s="1403" t="str">
        <f>IFERROR(VLOOKUP('別紙様式2-2（４・５月分）'!AQ68,【参考】数式用!$AR$5:$AS$22,2,FALSE),"")</f>
        <v/>
      </c>
      <c r="P86" s="1404"/>
      <c r="Q86" s="1405"/>
      <c r="R86" s="1540" t="str">
        <f>IFERROR(VLOOKUP(K86,【参考】数式用!$A$5:$AB$37,MATCH(O86,【参考】数式用!$B$4:$AB$4,0)+1,0),"")</f>
        <v/>
      </c>
      <c r="S86" s="1411" t="s">
        <v>2102</v>
      </c>
      <c r="T86" s="1536" t="str">
        <f>IF('別紙様式2-3（６月以降分）'!T86="","",'別紙様式2-3（６月以降分）'!T86)</f>
        <v/>
      </c>
      <c r="U86" s="1538" t="str">
        <f>IFERROR(VLOOKUP(K86,【参考】数式用!$A$5:$AB$37,MATCH(T86,【参考】数式用!$B$4:$AB$4,0)+1,0),"")</f>
        <v/>
      </c>
      <c r="V86" s="1417" t="s">
        <v>15</v>
      </c>
      <c r="W86" s="1534">
        <f>'別紙様式2-3（６月以降分）'!W86</f>
        <v>6</v>
      </c>
      <c r="X86" s="1357" t="s">
        <v>10</v>
      </c>
      <c r="Y86" s="1534">
        <f>'別紙様式2-3（６月以降分）'!Y86</f>
        <v>6</v>
      </c>
      <c r="Z86" s="1357" t="s">
        <v>38</v>
      </c>
      <c r="AA86" s="1534">
        <f>'別紙様式2-3（６月以降分）'!AA86</f>
        <v>7</v>
      </c>
      <c r="AB86" s="1357" t="s">
        <v>10</v>
      </c>
      <c r="AC86" s="1534">
        <f>'別紙様式2-3（６月以降分）'!AC86</f>
        <v>3</v>
      </c>
      <c r="AD86" s="1357" t="s">
        <v>2020</v>
      </c>
      <c r="AE86" s="1357" t="s">
        <v>20</v>
      </c>
      <c r="AF86" s="1357">
        <f>IF(W86&gt;=1,(AA86*12+AC86)-(W86*12+Y86)+1,"")</f>
        <v>10</v>
      </c>
      <c r="AG86" s="1359" t="s">
        <v>33</v>
      </c>
      <c r="AH86" s="1526" t="str">
        <f>'別紙様式2-3（６月以降分）'!AH86</f>
        <v/>
      </c>
      <c r="AI86" s="1528" t="str">
        <f>'別紙様式2-3（６月以降分）'!AI86</f>
        <v/>
      </c>
      <c r="AJ86" s="1530">
        <f>'別紙様式2-3（６月以降分）'!AJ86</f>
        <v>0</v>
      </c>
      <c r="AK86" s="1532" t="str">
        <f>IF('別紙様式2-3（６月以降分）'!AK86="","",'別紙様式2-3（６月以降分）'!AK86)</f>
        <v/>
      </c>
      <c r="AL86" s="1521">
        <f>'別紙様式2-3（６月以降分）'!AL86</f>
        <v>0</v>
      </c>
      <c r="AM86" s="1523" t="str">
        <f>IF('別紙様式2-3（６月以降分）'!AM86="","",'別紙様式2-3（６月以降分）'!AM86)</f>
        <v/>
      </c>
      <c r="AN86" s="1341" t="str">
        <f>IF('別紙様式2-3（６月以降分）'!AN86="","",'別紙様式2-3（６月以降分）'!AN86)</f>
        <v/>
      </c>
      <c r="AO86" s="1339" t="str">
        <f>IF('別紙様式2-3（６月以降分）'!AO86="","",'別紙様式2-3（６月以降分）'!AO86)</f>
        <v/>
      </c>
      <c r="AP86" s="1341" t="str">
        <f>IF('別紙様式2-3（６月以降分）'!AP86="","",'別紙様式2-3（６月以降分）'!AP86)</f>
        <v/>
      </c>
      <c r="AQ86" s="1490" t="str">
        <f>IF('別紙様式2-3（６月以降分）'!AQ86="","",'別紙様式2-3（６月以降分）'!AQ86)</f>
        <v/>
      </c>
      <c r="AR86" s="1493" t="str">
        <f>IF('別紙様式2-3（６月以降分）'!AR86="","",'別紙様式2-3（６月以降分）'!AR86)</f>
        <v/>
      </c>
      <c r="AS86" s="573" t="str">
        <f t="shared" ref="AS86" si="119">IF(AU88="","",IF(U88&lt;U86,"！加算の要件上は問題ありませんが、令和６年度当初の新加算の加算率と比較して、移行後の加算率が下がる計画になっています。",""))</f>
        <v/>
      </c>
      <c r="AT86" s="580"/>
      <c r="AU86" s="1309"/>
      <c r="AV86" s="558" t="str">
        <f>IF('別紙様式2-2（４・５月分）'!N68="","",'別紙様式2-2（４・５月分）'!N68)</f>
        <v/>
      </c>
      <c r="AW86" s="1313" t="str">
        <f>IF(SUM('別紙様式2-2（４・５月分）'!O68:O70)=0,"",SUM('別紙様式2-2（４・５月分）'!O68:O70))</f>
        <v/>
      </c>
      <c r="AX86" s="1482" t="str">
        <f>IFERROR(VLOOKUP(K86,【参考】数式用!$AH$2:$AI$34,2,FALSE),"")</f>
        <v/>
      </c>
      <c r="AY86" s="494"/>
      <c r="BD86" s="341"/>
      <c r="BE86" s="1311" t="str">
        <f>G86</f>
        <v/>
      </c>
      <c r="BF86" s="1311"/>
      <c r="BG86" s="1311"/>
    </row>
    <row r="87" spans="1:59" ht="15" customHeight="1">
      <c r="A87" s="1275"/>
      <c r="B87" s="1243"/>
      <c r="C87" s="1244"/>
      <c r="D87" s="1244"/>
      <c r="E87" s="1244"/>
      <c r="F87" s="1245"/>
      <c r="G87" s="1260"/>
      <c r="H87" s="1260"/>
      <c r="I87" s="1260"/>
      <c r="J87" s="1423"/>
      <c r="K87" s="1260"/>
      <c r="L87" s="1429"/>
      <c r="M87" s="1379" t="str">
        <f>IF('別紙様式2-2（４・５月分）'!P69="","",'別紙様式2-2（４・５月分）'!P69)</f>
        <v/>
      </c>
      <c r="N87" s="1400"/>
      <c r="O87" s="1406"/>
      <c r="P87" s="1407"/>
      <c r="Q87" s="1408"/>
      <c r="R87" s="1541"/>
      <c r="S87" s="1412"/>
      <c r="T87" s="1537"/>
      <c r="U87" s="1539"/>
      <c r="V87" s="1418"/>
      <c r="W87" s="1535"/>
      <c r="X87" s="1358"/>
      <c r="Y87" s="1535"/>
      <c r="Z87" s="1358"/>
      <c r="AA87" s="1535"/>
      <c r="AB87" s="1358"/>
      <c r="AC87" s="1535"/>
      <c r="AD87" s="1358"/>
      <c r="AE87" s="1358"/>
      <c r="AF87" s="1358"/>
      <c r="AG87" s="1360"/>
      <c r="AH87" s="1527"/>
      <c r="AI87" s="1529"/>
      <c r="AJ87" s="1531"/>
      <c r="AK87" s="1533"/>
      <c r="AL87" s="1522"/>
      <c r="AM87" s="1524"/>
      <c r="AN87" s="1342"/>
      <c r="AO87" s="1525"/>
      <c r="AP87" s="1342"/>
      <c r="AQ87" s="1491"/>
      <c r="AR87" s="1494"/>
      <c r="AS87" s="1492" t="str">
        <f t="shared" ref="AS87" si="120">IF(AU88="","",IF(OR(AA88="",AA88&lt;&gt;7,AC88="",AC88&lt;&gt;3),"！算定期間の終わりが令和７年３月になっていません。年度内の廃止予定等がなければ、算定対象月を令和７年３月にしてください。",""))</f>
        <v/>
      </c>
      <c r="AT87" s="580"/>
      <c r="AU87" s="1311"/>
      <c r="AV87" s="1312" t="str">
        <f>IF('別紙様式2-2（４・５月分）'!N69="","",'別紙様式2-2（４・５月分）'!N69)</f>
        <v/>
      </c>
      <c r="AW87" s="1313"/>
      <c r="AX87" s="1483"/>
      <c r="AY87" s="431"/>
      <c r="BD87" s="341"/>
      <c r="BE87" s="1311" t="str">
        <f>G86</f>
        <v/>
      </c>
      <c r="BF87" s="1311"/>
      <c r="BG87" s="1311"/>
    </row>
    <row r="88" spans="1:59" ht="15" customHeight="1">
      <c r="A88" s="1303"/>
      <c r="B88" s="1243"/>
      <c r="C88" s="1244"/>
      <c r="D88" s="1244"/>
      <c r="E88" s="1244"/>
      <c r="F88" s="1245"/>
      <c r="G88" s="1260"/>
      <c r="H88" s="1260"/>
      <c r="I88" s="1260"/>
      <c r="J88" s="1423"/>
      <c r="K88" s="1260"/>
      <c r="L88" s="1429"/>
      <c r="M88" s="1380"/>
      <c r="N88" s="1401"/>
      <c r="O88" s="1381" t="s">
        <v>2025</v>
      </c>
      <c r="P88" s="1433" t="str">
        <f>IFERROR(VLOOKUP('別紙様式2-2（４・５月分）'!AQ68,【参考】数式用!$AR$5:$AT$22,3,FALSE),"")</f>
        <v/>
      </c>
      <c r="Q88" s="1385" t="s">
        <v>2036</v>
      </c>
      <c r="R88" s="1517" t="str">
        <f>IFERROR(VLOOKUP(K86,【参考】数式用!$A$5:$AB$37,MATCH(P88,【参考】数式用!$B$4:$AB$4,0)+1,0),"")</f>
        <v/>
      </c>
      <c r="S88" s="1389" t="s">
        <v>2109</v>
      </c>
      <c r="T88" s="1519"/>
      <c r="U88" s="1515" t="str">
        <f>IFERROR(VLOOKUP(K86,【参考】数式用!$A$5:$AB$37,MATCH(T88,【参考】数式用!$B$4:$AB$4,0)+1,0),"")</f>
        <v/>
      </c>
      <c r="V88" s="1395" t="s">
        <v>15</v>
      </c>
      <c r="W88" s="1513"/>
      <c r="X88" s="1371" t="s">
        <v>10</v>
      </c>
      <c r="Y88" s="1513"/>
      <c r="Z88" s="1371" t="s">
        <v>38</v>
      </c>
      <c r="AA88" s="1513"/>
      <c r="AB88" s="1371" t="s">
        <v>10</v>
      </c>
      <c r="AC88" s="1513"/>
      <c r="AD88" s="1371" t="s">
        <v>2020</v>
      </c>
      <c r="AE88" s="1371" t="s">
        <v>20</v>
      </c>
      <c r="AF88" s="1371" t="str">
        <f>IF(W88&gt;=1,(AA88*12+AC88)-(W88*12+Y88)+1,"")</f>
        <v/>
      </c>
      <c r="AG88" s="1367" t="s">
        <v>33</v>
      </c>
      <c r="AH88" s="1373" t="str">
        <f t="shared" ref="AH88" si="121">IFERROR(ROUNDDOWN(ROUND(L86*U88,0),0)*AF88,"")</f>
        <v/>
      </c>
      <c r="AI88" s="1507" t="str">
        <f t="shared" ref="AI88" si="122">IFERROR(ROUNDDOWN(ROUND((L86*(U88-AW86)),0),0)*AF88,"")</f>
        <v/>
      </c>
      <c r="AJ88" s="1377" t="str">
        <f>IFERROR(ROUNDDOWN(ROUNDDOWN(ROUND(L86*VLOOKUP(K86,【参考】数式用!$A$5:$AB$27,MATCH("新加算Ⅳ",【参考】数式用!$B$4:$AB$4,0)+1,0),0),0)*AF88*0.5,0),"")</f>
        <v/>
      </c>
      <c r="AK88" s="1509"/>
      <c r="AL88" s="1511" t="str">
        <f>IFERROR(IF('別紙様式2-2（４・５月分）'!P88="ベア加算","", IF(OR(T88="新加算Ⅰ",T88="新加算Ⅱ",T88="新加算Ⅲ",T88="新加算Ⅳ"),ROUNDDOWN(ROUND(L86*VLOOKUP(K86,【参考】数式用!$A$5:$I$27,MATCH("ベア加算",【参考】数式用!$B$4:$I$4,0)+1,0),0),0)*AF88,"")),"")</f>
        <v/>
      </c>
      <c r="AM88" s="1503"/>
      <c r="AN88" s="1484"/>
      <c r="AO88" s="1505"/>
      <c r="AP88" s="1484"/>
      <c r="AQ88" s="1486"/>
      <c r="AR88" s="1488"/>
      <c r="AS88" s="1492"/>
      <c r="AT88" s="452"/>
      <c r="AU88" s="1311" t="str">
        <f>IF(AND(AA86&lt;&gt;7,AC86&lt;&gt;3),"V列に色付け","")</f>
        <v/>
      </c>
      <c r="AV88" s="1312"/>
      <c r="AW88" s="1313"/>
      <c r="AX88" s="577"/>
      <c r="AY88" s="1230" t="str">
        <f>IF(AL88&lt;&gt;"",IF(AM88="○","入力済","未入力"),"")</f>
        <v/>
      </c>
      <c r="AZ88" s="1230" t="str">
        <f>IF(OR(T88="新加算Ⅰ",T88="新加算Ⅱ",T88="新加算Ⅲ",T88="新加算Ⅳ",T88="新加算Ⅴ（１）",T88="新加算Ⅴ（２）",T88="新加算Ⅴ（３）",T88="新加算ⅠⅤ（４）",T88="新加算Ⅴ（５）",T88="新加算Ⅴ（６）",T88="新加算Ⅴ（８）",T88="新加算Ⅴ（11）"),IF(OR(AN88="○",AN88="令和６年度中に満たす"),"入力済","未入力"),"")</f>
        <v/>
      </c>
      <c r="BA88" s="1230" t="str">
        <f>IF(OR(T88="新加算Ⅴ（７）",T88="新加算Ⅴ（９）",T88="新加算Ⅴ（10）",T88="新加算Ⅴ（12）",T88="新加算Ⅴ（13）",T88="新加算Ⅴ（14）"),IF(OR(AO88="○",AO88="令和６年度中に満たす"),"入力済","未入力"),"")</f>
        <v/>
      </c>
      <c r="BB88" s="1230" t="str">
        <f>IF(OR(T88="新加算Ⅰ",T88="新加算Ⅱ",T88="新加算Ⅲ",T88="新加算Ⅴ（１）",T88="新加算Ⅴ（３）",T88="新加算Ⅴ（８）"),IF(OR(AP88="○",AP88="令和６年度中に満たす"),"入力済","未入力"),"")</f>
        <v/>
      </c>
      <c r="BC88" s="1481" t="str">
        <f t="shared" ref="BC88" si="123">IF(OR(T88="新加算Ⅰ",T88="新加算Ⅱ",T88="新加算Ⅴ（１）",T88="新加算Ⅴ（２）",T88="新加算Ⅴ（３）",T88="新加算Ⅴ（４）",T88="新加算Ⅴ（５）",T88="新加算Ⅴ（６）",T88="新加算Ⅴ（７）",T88="新加算Ⅴ（９）",T88="新加算Ⅴ（10）",T88="新加算Ⅴ（12）"),IF(AQ88&lt;&gt;"",1,""),"")</f>
        <v/>
      </c>
      <c r="BD88" s="1311" t="str">
        <f>IF(OR(T88="新加算Ⅰ",T88="新加算Ⅴ（１）",T88="新加算Ⅴ（２）",T88="新加算Ⅴ（５）",T88="新加算Ⅴ（７）",T88="新加算Ⅴ（10）"),IF(AR88="","未入力","入力済"),"")</f>
        <v/>
      </c>
      <c r="BE88" s="1311" t="str">
        <f>G86</f>
        <v/>
      </c>
      <c r="BF88" s="1311"/>
      <c r="BG88" s="1311"/>
    </row>
    <row r="89" spans="1:59" ht="30" customHeight="1" thickBot="1">
      <c r="A89" s="1276"/>
      <c r="B89" s="1419"/>
      <c r="C89" s="1420"/>
      <c r="D89" s="1420"/>
      <c r="E89" s="1420"/>
      <c r="F89" s="1421"/>
      <c r="G89" s="1261"/>
      <c r="H89" s="1261"/>
      <c r="I89" s="1261"/>
      <c r="J89" s="1424"/>
      <c r="K89" s="1261"/>
      <c r="L89" s="1430"/>
      <c r="M89" s="556" t="str">
        <f>IF('別紙様式2-2（４・５月分）'!P70="","",'別紙様式2-2（４・５月分）'!P70)</f>
        <v/>
      </c>
      <c r="N89" s="1402"/>
      <c r="O89" s="1382"/>
      <c r="P89" s="1434"/>
      <c r="Q89" s="1386"/>
      <c r="R89" s="1518"/>
      <c r="S89" s="1390"/>
      <c r="T89" s="1520"/>
      <c r="U89" s="1516"/>
      <c r="V89" s="1396"/>
      <c r="W89" s="1514"/>
      <c r="X89" s="1372"/>
      <c r="Y89" s="1514"/>
      <c r="Z89" s="1372"/>
      <c r="AA89" s="1514"/>
      <c r="AB89" s="1372"/>
      <c r="AC89" s="1514"/>
      <c r="AD89" s="1372"/>
      <c r="AE89" s="1372"/>
      <c r="AF89" s="1372"/>
      <c r="AG89" s="1368"/>
      <c r="AH89" s="1374"/>
      <c r="AI89" s="1508"/>
      <c r="AJ89" s="1378"/>
      <c r="AK89" s="1510"/>
      <c r="AL89" s="1512"/>
      <c r="AM89" s="1504"/>
      <c r="AN89" s="1485"/>
      <c r="AO89" s="1506"/>
      <c r="AP89" s="1485"/>
      <c r="AQ89" s="1487"/>
      <c r="AR89" s="1489"/>
      <c r="AS89" s="578" t="str">
        <f t="shared" ref="AS89" si="124">IF(AU88="","",IF(OR(T88="",AND(M89="ベア加算なし",OR(T88="新加算Ⅰ",T88="新加算Ⅱ",T88="新加算Ⅲ",T88="新加算Ⅳ"),AM88=""),AND(OR(T88="新加算Ⅰ",T88="新加算Ⅱ",T88="新加算Ⅲ",T88="新加算Ⅳ"),AN88=""),AND(OR(T88="新加算Ⅰ",T88="新加算Ⅱ",T88="新加算Ⅲ"),AP88=""),AND(OR(T88="新加算Ⅰ",T88="新加算Ⅱ"),AQ88=""),AND(OR(T88="新加算Ⅰ"),AR88="")),"！記入が必要な欄（ピンク色のセル）に空欄があります。空欄を埋めてください。",""))</f>
        <v/>
      </c>
      <c r="AT89" s="452"/>
      <c r="AU89" s="1311"/>
      <c r="AV89" s="558" t="str">
        <f>IF('別紙様式2-2（４・５月分）'!N70="","",'別紙様式2-2（４・５月分）'!N70)</f>
        <v/>
      </c>
      <c r="AW89" s="1313"/>
      <c r="AX89" s="579"/>
      <c r="AY89" s="1230" t="str">
        <f>IF(OR(T89="新加算Ⅰ",T89="新加算Ⅱ",T89="新加算Ⅲ",T89="新加算Ⅳ",T89="新加算Ⅴ（１）",T89="新加算Ⅴ（２）",T89="新加算Ⅴ（３）",T89="新加算ⅠⅤ（４）",T89="新加算Ⅴ（５）",T89="新加算Ⅴ（６）",T89="新加算Ⅴ（８）",T89="新加算Ⅴ（11）"),IF(AI89="○","","未入力"),"")</f>
        <v/>
      </c>
      <c r="AZ89" s="1230" t="str">
        <f>IF(OR(U89="新加算Ⅰ",U89="新加算Ⅱ",U89="新加算Ⅲ",U89="新加算Ⅳ",U89="新加算Ⅴ（１）",U89="新加算Ⅴ（２）",U89="新加算Ⅴ（３）",U89="新加算ⅠⅤ（４）",U89="新加算Ⅴ（５）",U89="新加算Ⅴ（６）",U89="新加算Ⅴ（８）",U89="新加算Ⅴ（11）"),IF(AJ89="○","","未入力"),"")</f>
        <v/>
      </c>
      <c r="BA89" s="1230" t="str">
        <f>IF(OR(U89="新加算Ⅴ（７）",U89="新加算Ⅴ（９）",U89="新加算Ⅴ（10）",U89="新加算Ⅴ（12）",U89="新加算Ⅴ（13）",U89="新加算Ⅴ（14）"),IF(AK89="○","","未入力"),"")</f>
        <v/>
      </c>
      <c r="BB89" s="1230" t="str">
        <f>IF(OR(U89="新加算Ⅰ",U89="新加算Ⅱ",U89="新加算Ⅲ",U89="新加算Ⅴ（１）",U89="新加算Ⅴ（３）",U89="新加算Ⅴ（８）"),IF(AL89="○","","未入力"),"")</f>
        <v/>
      </c>
      <c r="BC89" s="1481" t="str">
        <f t="shared" ref="BC89" si="125">IF(OR(U89="新加算Ⅰ",U89="新加算Ⅱ",U89="新加算Ⅴ（１）",U89="新加算Ⅴ（２）",U89="新加算Ⅴ（３）",U89="新加算Ⅴ（４）",U89="新加算Ⅴ（５）",U89="新加算Ⅴ（６）",U89="新加算Ⅴ（７）",U89="新加算Ⅴ（９）",U89="新加算Ⅴ（10）",U89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89" s="1311" t="str">
        <f>IF(AND(T89&lt;&gt;"（参考）令和７年度の移行予定",OR(U89="新加算Ⅰ",U89="新加算Ⅴ（１）",U89="新加算Ⅴ（２）",U89="新加算Ⅴ（５）",U89="新加算Ⅴ（７）",U89="新加算Ⅴ（10）")),IF(AN89="","未入力",IF(AN89="いずれも取得していない","要件を満たさない","")),"")</f>
        <v/>
      </c>
      <c r="BE89" s="1311" t="str">
        <f>G86</f>
        <v/>
      </c>
      <c r="BF89" s="1311"/>
      <c r="BG89" s="1311"/>
    </row>
    <row r="90" spans="1:59" ht="30" customHeight="1">
      <c r="A90" s="1301">
        <v>20</v>
      </c>
      <c r="B90" s="1243" t="str">
        <f>IF(基本情報入力シート!C73="","",基本情報入力シート!C73)</f>
        <v/>
      </c>
      <c r="C90" s="1244"/>
      <c r="D90" s="1244"/>
      <c r="E90" s="1244"/>
      <c r="F90" s="1245"/>
      <c r="G90" s="1260" t="str">
        <f>IF(基本情報入力シート!M73="","",基本情報入力シート!M73)</f>
        <v/>
      </c>
      <c r="H90" s="1260" t="str">
        <f>IF(基本情報入力シート!R73="","",基本情報入力シート!R73)</f>
        <v/>
      </c>
      <c r="I90" s="1260" t="str">
        <f>IF(基本情報入力シート!W73="","",基本情報入力シート!W73)</f>
        <v/>
      </c>
      <c r="J90" s="1423" t="str">
        <f>IF(基本情報入力シート!X73="","",基本情報入力シート!X73)</f>
        <v/>
      </c>
      <c r="K90" s="1260" t="str">
        <f>IF(基本情報入力シート!Y73="","",基本情報入力シート!Y73)</f>
        <v/>
      </c>
      <c r="L90" s="1429" t="str">
        <f>IF(基本情報入力シート!AB73="","",基本情報入力シート!AB73)</f>
        <v/>
      </c>
      <c r="M90" s="553" t="str">
        <f>IF('別紙様式2-2（４・５月分）'!P71="","",'別紙様式2-2（４・５月分）'!P71)</f>
        <v/>
      </c>
      <c r="N90" s="1399" t="str">
        <f>IF(SUM('別紙様式2-2（４・５月分）'!Q71:Q73)=0,"",SUM('別紙様式2-2（４・５月分）'!Q71:Q73))</f>
        <v/>
      </c>
      <c r="O90" s="1403" t="str">
        <f>IFERROR(VLOOKUP('別紙様式2-2（４・５月分）'!AQ71,【参考】数式用!$AR$5:$AS$22,2,FALSE),"")</f>
        <v/>
      </c>
      <c r="P90" s="1404"/>
      <c r="Q90" s="1405"/>
      <c r="R90" s="1540" t="str">
        <f>IFERROR(VLOOKUP(K90,【参考】数式用!$A$5:$AB$37,MATCH(O90,【参考】数式用!$B$4:$AB$4,0)+1,0),"")</f>
        <v/>
      </c>
      <c r="S90" s="1411" t="s">
        <v>2102</v>
      </c>
      <c r="T90" s="1536" t="str">
        <f>IF('別紙様式2-3（６月以降分）'!T90="","",'別紙様式2-3（６月以降分）'!T90)</f>
        <v/>
      </c>
      <c r="U90" s="1538" t="str">
        <f>IFERROR(VLOOKUP(K90,【参考】数式用!$A$5:$AB$37,MATCH(T90,【参考】数式用!$B$4:$AB$4,0)+1,0),"")</f>
        <v/>
      </c>
      <c r="V90" s="1417" t="s">
        <v>15</v>
      </c>
      <c r="W90" s="1534">
        <f>'別紙様式2-3（６月以降分）'!W90</f>
        <v>6</v>
      </c>
      <c r="X90" s="1357" t="s">
        <v>10</v>
      </c>
      <c r="Y90" s="1534">
        <f>'別紙様式2-3（６月以降分）'!Y90</f>
        <v>6</v>
      </c>
      <c r="Z90" s="1357" t="s">
        <v>38</v>
      </c>
      <c r="AA90" s="1534">
        <f>'別紙様式2-3（６月以降分）'!AA90</f>
        <v>7</v>
      </c>
      <c r="AB90" s="1357" t="s">
        <v>10</v>
      </c>
      <c r="AC90" s="1534">
        <f>'別紙様式2-3（６月以降分）'!AC90</f>
        <v>3</v>
      </c>
      <c r="AD90" s="1357" t="s">
        <v>2020</v>
      </c>
      <c r="AE90" s="1357" t="s">
        <v>20</v>
      </c>
      <c r="AF90" s="1357">
        <f>IF(W90&gt;=1,(AA90*12+AC90)-(W90*12+Y90)+1,"")</f>
        <v>10</v>
      </c>
      <c r="AG90" s="1359" t="s">
        <v>33</v>
      </c>
      <c r="AH90" s="1526" t="str">
        <f>'別紙様式2-3（６月以降分）'!AH90</f>
        <v/>
      </c>
      <c r="AI90" s="1528" t="str">
        <f>'別紙様式2-3（６月以降分）'!AI90</f>
        <v/>
      </c>
      <c r="AJ90" s="1530">
        <f>'別紙様式2-3（６月以降分）'!AJ90</f>
        <v>0</v>
      </c>
      <c r="AK90" s="1532" t="str">
        <f>IF('別紙様式2-3（６月以降分）'!AK90="","",'別紙様式2-3（６月以降分）'!AK90)</f>
        <v/>
      </c>
      <c r="AL90" s="1521">
        <f>'別紙様式2-3（６月以降分）'!AL90</f>
        <v>0</v>
      </c>
      <c r="AM90" s="1523" t="str">
        <f>IF('別紙様式2-3（６月以降分）'!AM90="","",'別紙様式2-3（６月以降分）'!AM90)</f>
        <v/>
      </c>
      <c r="AN90" s="1341" t="str">
        <f>IF('別紙様式2-3（６月以降分）'!AN90="","",'別紙様式2-3（６月以降分）'!AN90)</f>
        <v/>
      </c>
      <c r="AO90" s="1339" t="str">
        <f>IF('別紙様式2-3（６月以降分）'!AO90="","",'別紙様式2-3（６月以降分）'!AO90)</f>
        <v/>
      </c>
      <c r="AP90" s="1341" t="str">
        <f>IF('別紙様式2-3（６月以降分）'!AP90="","",'別紙様式2-3（６月以降分）'!AP90)</f>
        <v/>
      </c>
      <c r="AQ90" s="1490" t="str">
        <f>IF('別紙様式2-3（６月以降分）'!AQ90="","",'別紙様式2-3（６月以降分）'!AQ90)</f>
        <v/>
      </c>
      <c r="AR90" s="1493" t="str">
        <f>IF('別紙様式2-3（６月以降分）'!AR90="","",'別紙様式2-3（６月以降分）'!AR90)</f>
        <v/>
      </c>
      <c r="AS90" s="573" t="str">
        <f t="shared" ref="AS90" si="126">IF(AU92="","",IF(U92&lt;U90,"！加算の要件上は問題ありませんが、令和６年度当初の新加算の加算率と比較して、移行後の加算率が下がる計画になっています。",""))</f>
        <v/>
      </c>
      <c r="AT90" s="580"/>
      <c r="AU90" s="1309"/>
      <c r="AV90" s="558" t="str">
        <f>IF('別紙様式2-2（４・５月分）'!N71="","",'別紙様式2-2（４・５月分）'!N71)</f>
        <v/>
      </c>
      <c r="AW90" s="1313" t="str">
        <f>IF(SUM('別紙様式2-2（４・５月分）'!O71:O73)=0,"",SUM('別紙様式2-2（４・５月分）'!O71:O73))</f>
        <v/>
      </c>
      <c r="AX90" s="1482" t="str">
        <f>IFERROR(VLOOKUP(K90,【参考】数式用!$AH$2:$AI$34,2,FALSE),"")</f>
        <v/>
      </c>
      <c r="AY90" s="494"/>
      <c r="BD90" s="341"/>
      <c r="BE90" s="1311" t="str">
        <f>G90</f>
        <v/>
      </c>
      <c r="BF90" s="1311"/>
      <c r="BG90" s="1311"/>
    </row>
    <row r="91" spans="1:59" ht="15" customHeight="1">
      <c r="A91" s="1275"/>
      <c r="B91" s="1243"/>
      <c r="C91" s="1244"/>
      <c r="D91" s="1244"/>
      <c r="E91" s="1244"/>
      <c r="F91" s="1245"/>
      <c r="G91" s="1260"/>
      <c r="H91" s="1260"/>
      <c r="I91" s="1260"/>
      <c r="J91" s="1423"/>
      <c r="K91" s="1260"/>
      <c r="L91" s="1429"/>
      <c r="M91" s="1379" t="str">
        <f>IF('別紙様式2-2（４・５月分）'!P72="","",'別紙様式2-2（４・５月分）'!P72)</f>
        <v/>
      </c>
      <c r="N91" s="1400"/>
      <c r="O91" s="1406"/>
      <c r="P91" s="1407"/>
      <c r="Q91" s="1408"/>
      <c r="R91" s="1541"/>
      <c r="S91" s="1412"/>
      <c r="T91" s="1537"/>
      <c r="U91" s="1539"/>
      <c r="V91" s="1418"/>
      <c r="W91" s="1535"/>
      <c r="X91" s="1358"/>
      <c r="Y91" s="1535"/>
      <c r="Z91" s="1358"/>
      <c r="AA91" s="1535"/>
      <c r="AB91" s="1358"/>
      <c r="AC91" s="1535"/>
      <c r="AD91" s="1358"/>
      <c r="AE91" s="1358"/>
      <c r="AF91" s="1358"/>
      <c r="AG91" s="1360"/>
      <c r="AH91" s="1527"/>
      <c r="AI91" s="1529"/>
      <c r="AJ91" s="1531"/>
      <c r="AK91" s="1533"/>
      <c r="AL91" s="1522"/>
      <c r="AM91" s="1524"/>
      <c r="AN91" s="1342"/>
      <c r="AO91" s="1525"/>
      <c r="AP91" s="1342"/>
      <c r="AQ91" s="1491"/>
      <c r="AR91" s="1494"/>
      <c r="AS91" s="1492" t="str">
        <f t="shared" ref="AS91" si="127">IF(AU92="","",IF(OR(AA92="",AA92&lt;&gt;7,AC92="",AC92&lt;&gt;3),"！算定期間の終わりが令和７年３月になっていません。年度内の廃止予定等がなければ、算定対象月を令和７年３月にしてください。",""))</f>
        <v/>
      </c>
      <c r="AT91" s="580"/>
      <c r="AU91" s="1311"/>
      <c r="AV91" s="1312" t="str">
        <f>IF('別紙様式2-2（４・５月分）'!N72="","",'別紙様式2-2（４・５月分）'!N72)</f>
        <v/>
      </c>
      <c r="AW91" s="1313"/>
      <c r="AX91" s="1483"/>
      <c r="AY91" s="431"/>
      <c r="BD91" s="341"/>
      <c r="BE91" s="1311" t="str">
        <f>G90</f>
        <v/>
      </c>
      <c r="BF91" s="1311"/>
      <c r="BG91" s="1311"/>
    </row>
    <row r="92" spans="1:59" ht="15" customHeight="1">
      <c r="A92" s="1303"/>
      <c r="B92" s="1243"/>
      <c r="C92" s="1244"/>
      <c r="D92" s="1244"/>
      <c r="E92" s="1244"/>
      <c r="F92" s="1245"/>
      <c r="G92" s="1260"/>
      <c r="H92" s="1260"/>
      <c r="I92" s="1260"/>
      <c r="J92" s="1423"/>
      <c r="K92" s="1260"/>
      <c r="L92" s="1429"/>
      <c r="M92" s="1380"/>
      <c r="N92" s="1401"/>
      <c r="O92" s="1381" t="s">
        <v>2025</v>
      </c>
      <c r="P92" s="1433" t="str">
        <f>IFERROR(VLOOKUP('別紙様式2-2（４・５月分）'!AQ71,【参考】数式用!$AR$5:$AT$22,3,FALSE),"")</f>
        <v/>
      </c>
      <c r="Q92" s="1385" t="s">
        <v>2036</v>
      </c>
      <c r="R92" s="1517" t="str">
        <f>IFERROR(VLOOKUP(K90,【参考】数式用!$A$5:$AB$37,MATCH(P92,【参考】数式用!$B$4:$AB$4,0)+1,0),"")</f>
        <v/>
      </c>
      <c r="S92" s="1389" t="s">
        <v>2109</v>
      </c>
      <c r="T92" s="1519"/>
      <c r="U92" s="1515" t="str">
        <f>IFERROR(VLOOKUP(K90,【参考】数式用!$A$5:$AB$37,MATCH(T92,【参考】数式用!$B$4:$AB$4,0)+1,0),"")</f>
        <v/>
      </c>
      <c r="V92" s="1395" t="s">
        <v>15</v>
      </c>
      <c r="W92" s="1513"/>
      <c r="X92" s="1371" t="s">
        <v>10</v>
      </c>
      <c r="Y92" s="1513"/>
      <c r="Z92" s="1371" t="s">
        <v>38</v>
      </c>
      <c r="AA92" s="1513"/>
      <c r="AB92" s="1371" t="s">
        <v>10</v>
      </c>
      <c r="AC92" s="1513"/>
      <c r="AD92" s="1371" t="s">
        <v>2020</v>
      </c>
      <c r="AE92" s="1371" t="s">
        <v>20</v>
      </c>
      <c r="AF92" s="1371" t="str">
        <f>IF(W92&gt;=1,(AA92*12+AC92)-(W92*12+Y92)+1,"")</f>
        <v/>
      </c>
      <c r="AG92" s="1367" t="s">
        <v>33</v>
      </c>
      <c r="AH92" s="1373" t="str">
        <f t="shared" ref="AH92" si="128">IFERROR(ROUNDDOWN(ROUND(L90*U92,0),0)*AF92,"")</f>
        <v/>
      </c>
      <c r="AI92" s="1507" t="str">
        <f t="shared" ref="AI92" si="129">IFERROR(ROUNDDOWN(ROUND((L90*(U92-AW90)),0),0)*AF92,"")</f>
        <v/>
      </c>
      <c r="AJ92" s="1377" t="str">
        <f>IFERROR(ROUNDDOWN(ROUNDDOWN(ROUND(L90*VLOOKUP(K90,【参考】数式用!$A$5:$AB$27,MATCH("新加算Ⅳ",【参考】数式用!$B$4:$AB$4,0)+1,0),0),0)*AF92*0.5,0),"")</f>
        <v/>
      </c>
      <c r="AK92" s="1509"/>
      <c r="AL92" s="1511" t="str">
        <f>IFERROR(IF('別紙様式2-2（４・５月分）'!P92="ベア加算","", IF(OR(T92="新加算Ⅰ",T92="新加算Ⅱ",T92="新加算Ⅲ",T92="新加算Ⅳ"),ROUNDDOWN(ROUND(L90*VLOOKUP(K90,【参考】数式用!$A$5:$I$27,MATCH("ベア加算",【参考】数式用!$B$4:$I$4,0)+1,0),0),0)*AF92,"")),"")</f>
        <v/>
      </c>
      <c r="AM92" s="1503"/>
      <c r="AN92" s="1484"/>
      <c r="AO92" s="1505"/>
      <c r="AP92" s="1484"/>
      <c r="AQ92" s="1486"/>
      <c r="AR92" s="1488"/>
      <c r="AS92" s="1492"/>
      <c r="AT92" s="452"/>
      <c r="AU92" s="1311" t="str">
        <f>IF(AND(AA90&lt;&gt;7,AC90&lt;&gt;3),"V列に色付け","")</f>
        <v/>
      </c>
      <c r="AV92" s="1312"/>
      <c r="AW92" s="1313"/>
      <c r="AX92" s="577"/>
      <c r="AY92" s="1230" t="str">
        <f>IF(AL92&lt;&gt;"",IF(AM92="○","入力済","未入力"),"")</f>
        <v/>
      </c>
      <c r="AZ92" s="1230" t="str">
        <f>IF(OR(T92="新加算Ⅰ",T92="新加算Ⅱ",T92="新加算Ⅲ",T92="新加算Ⅳ",T92="新加算Ⅴ（１）",T92="新加算Ⅴ（２）",T92="新加算Ⅴ（３）",T92="新加算ⅠⅤ（４）",T92="新加算Ⅴ（５）",T92="新加算Ⅴ（６）",T92="新加算Ⅴ（８）",T92="新加算Ⅴ（11）"),IF(OR(AN92="○",AN92="令和６年度中に満たす"),"入力済","未入力"),"")</f>
        <v/>
      </c>
      <c r="BA92" s="1230" t="str">
        <f>IF(OR(T92="新加算Ⅴ（７）",T92="新加算Ⅴ（９）",T92="新加算Ⅴ（10）",T92="新加算Ⅴ（12）",T92="新加算Ⅴ（13）",T92="新加算Ⅴ（14）"),IF(OR(AO92="○",AO92="令和６年度中に満たす"),"入力済","未入力"),"")</f>
        <v/>
      </c>
      <c r="BB92" s="1230" t="str">
        <f>IF(OR(T92="新加算Ⅰ",T92="新加算Ⅱ",T92="新加算Ⅲ",T92="新加算Ⅴ（１）",T92="新加算Ⅴ（３）",T92="新加算Ⅴ（８）"),IF(OR(AP92="○",AP92="令和６年度中に満たす"),"入力済","未入力"),"")</f>
        <v/>
      </c>
      <c r="BC92" s="1481" t="str">
        <f t="shared" ref="BC92" si="130">IF(OR(T92="新加算Ⅰ",T92="新加算Ⅱ",T92="新加算Ⅴ（１）",T92="新加算Ⅴ（２）",T92="新加算Ⅴ（３）",T92="新加算Ⅴ（４）",T92="新加算Ⅴ（５）",T92="新加算Ⅴ（６）",T92="新加算Ⅴ（７）",T92="新加算Ⅴ（９）",T92="新加算Ⅴ（10）",T92="新加算Ⅴ（12）"),IF(AQ92&lt;&gt;"",1,""),"")</f>
        <v/>
      </c>
      <c r="BD92" s="1311" t="str">
        <f>IF(OR(T92="新加算Ⅰ",T92="新加算Ⅴ（１）",T92="新加算Ⅴ（２）",T92="新加算Ⅴ（５）",T92="新加算Ⅴ（７）",T92="新加算Ⅴ（10）"),IF(AR92="","未入力","入力済"),"")</f>
        <v/>
      </c>
      <c r="BE92" s="1311" t="str">
        <f>G90</f>
        <v/>
      </c>
      <c r="BF92" s="1311"/>
      <c r="BG92" s="1311"/>
    </row>
    <row r="93" spans="1:59" ht="30" customHeight="1" thickBot="1">
      <c r="A93" s="1276"/>
      <c r="B93" s="1419"/>
      <c r="C93" s="1420"/>
      <c r="D93" s="1420"/>
      <c r="E93" s="1420"/>
      <c r="F93" s="1421"/>
      <c r="G93" s="1261"/>
      <c r="H93" s="1261"/>
      <c r="I93" s="1261"/>
      <c r="J93" s="1424"/>
      <c r="K93" s="1261"/>
      <c r="L93" s="1430"/>
      <c r="M93" s="556" t="str">
        <f>IF('別紙様式2-2（４・５月分）'!P73="","",'別紙様式2-2（４・５月分）'!P73)</f>
        <v/>
      </c>
      <c r="N93" s="1402"/>
      <c r="O93" s="1382"/>
      <c r="P93" s="1434"/>
      <c r="Q93" s="1386"/>
      <c r="R93" s="1518"/>
      <c r="S93" s="1390"/>
      <c r="T93" s="1520"/>
      <c r="U93" s="1516"/>
      <c r="V93" s="1396"/>
      <c r="W93" s="1514"/>
      <c r="X93" s="1372"/>
      <c r="Y93" s="1514"/>
      <c r="Z93" s="1372"/>
      <c r="AA93" s="1514"/>
      <c r="AB93" s="1372"/>
      <c r="AC93" s="1514"/>
      <c r="AD93" s="1372"/>
      <c r="AE93" s="1372"/>
      <c r="AF93" s="1372"/>
      <c r="AG93" s="1368"/>
      <c r="AH93" s="1374"/>
      <c r="AI93" s="1508"/>
      <c r="AJ93" s="1378"/>
      <c r="AK93" s="1510"/>
      <c r="AL93" s="1512"/>
      <c r="AM93" s="1504"/>
      <c r="AN93" s="1485"/>
      <c r="AO93" s="1506"/>
      <c r="AP93" s="1485"/>
      <c r="AQ93" s="1487"/>
      <c r="AR93" s="1489"/>
      <c r="AS93" s="578" t="str">
        <f t="shared" ref="AS93" si="131">IF(AU92="","",IF(OR(T92="",AND(M93="ベア加算なし",OR(T92="新加算Ⅰ",T92="新加算Ⅱ",T92="新加算Ⅲ",T92="新加算Ⅳ"),AM92=""),AND(OR(T92="新加算Ⅰ",T92="新加算Ⅱ",T92="新加算Ⅲ",T92="新加算Ⅳ"),AN92=""),AND(OR(T92="新加算Ⅰ",T92="新加算Ⅱ",T92="新加算Ⅲ"),AP92=""),AND(OR(T92="新加算Ⅰ",T92="新加算Ⅱ"),AQ92=""),AND(OR(T92="新加算Ⅰ"),AR92="")),"！記入が必要な欄（ピンク色のセル）に空欄があります。空欄を埋めてください。",""))</f>
        <v/>
      </c>
      <c r="AT93" s="452"/>
      <c r="AU93" s="1311"/>
      <c r="AV93" s="558" t="str">
        <f>IF('別紙様式2-2（４・５月分）'!N73="","",'別紙様式2-2（４・５月分）'!N73)</f>
        <v/>
      </c>
      <c r="AW93" s="1313"/>
      <c r="AX93" s="579"/>
      <c r="AY93" s="1230" t="str">
        <f>IF(OR(T93="新加算Ⅰ",T93="新加算Ⅱ",T93="新加算Ⅲ",T93="新加算Ⅳ",T93="新加算Ⅴ（１）",T93="新加算Ⅴ（２）",T93="新加算Ⅴ（３）",T93="新加算ⅠⅤ（４）",T93="新加算Ⅴ（５）",T93="新加算Ⅴ（６）",T93="新加算Ⅴ（８）",T93="新加算Ⅴ（11）"),IF(AI93="○","","未入力"),"")</f>
        <v/>
      </c>
      <c r="AZ93" s="1230" t="str">
        <f>IF(OR(U93="新加算Ⅰ",U93="新加算Ⅱ",U93="新加算Ⅲ",U93="新加算Ⅳ",U93="新加算Ⅴ（１）",U93="新加算Ⅴ（２）",U93="新加算Ⅴ（３）",U93="新加算ⅠⅤ（４）",U93="新加算Ⅴ（５）",U93="新加算Ⅴ（６）",U93="新加算Ⅴ（８）",U93="新加算Ⅴ（11）"),IF(AJ93="○","","未入力"),"")</f>
        <v/>
      </c>
      <c r="BA93" s="1230" t="str">
        <f>IF(OR(U93="新加算Ⅴ（７）",U93="新加算Ⅴ（９）",U93="新加算Ⅴ（10）",U93="新加算Ⅴ（12）",U93="新加算Ⅴ（13）",U93="新加算Ⅴ（14）"),IF(AK93="○","","未入力"),"")</f>
        <v/>
      </c>
      <c r="BB93" s="1230" t="str">
        <f>IF(OR(U93="新加算Ⅰ",U93="新加算Ⅱ",U93="新加算Ⅲ",U93="新加算Ⅴ（１）",U93="新加算Ⅴ（３）",U93="新加算Ⅴ（８）"),IF(AL93="○","","未入力"),"")</f>
        <v/>
      </c>
      <c r="BC93" s="1481" t="str">
        <f t="shared" ref="BC93" si="132">IF(OR(U93="新加算Ⅰ",U93="新加算Ⅱ",U93="新加算Ⅴ（１）",U93="新加算Ⅴ（２）",U93="新加算Ⅴ（３）",U93="新加算Ⅴ（４）",U93="新加算Ⅴ（５）",U93="新加算Ⅴ（６）",U93="新加算Ⅴ（７）",U93="新加算Ⅴ（９）",U93="新加算Ⅴ（10）",U93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93" s="1311" t="str">
        <f>IF(AND(T93&lt;&gt;"（参考）令和７年度の移行予定",OR(U93="新加算Ⅰ",U93="新加算Ⅴ（１）",U93="新加算Ⅴ（２）",U93="新加算Ⅴ（５）",U93="新加算Ⅴ（７）",U93="新加算Ⅴ（10）")),IF(AN93="","未入力",IF(AN93="いずれも取得していない","要件を満たさない","")),"")</f>
        <v/>
      </c>
      <c r="BE93" s="1311" t="str">
        <f>G90</f>
        <v/>
      </c>
      <c r="BF93" s="1311"/>
      <c r="BG93" s="1311"/>
    </row>
    <row r="94" spans="1:59" ht="30" customHeight="1">
      <c r="A94" s="1274">
        <v>21</v>
      </c>
      <c r="B94" s="1240" t="str">
        <f>IF(基本情報入力シート!C74="","",基本情報入力シート!C74)</f>
        <v/>
      </c>
      <c r="C94" s="1241"/>
      <c r="D94" s="1241"/>
      <c r="E94" s="1241"/>
      <c r="F94" s="1242"/>
      <c r="G94" s="1259" t="str">
        <f>IF(基本情報入力シート!M74="","",基本情報入力シート!M74)</f>
        <v/>
      </c>
      <c r="H94" s="1259" t="str">
        <f>IF(基本情報入力シート!R74="","",基本情報入力シート!R74)</f>
        <v/>
      </c>
      <c r="I94" s="1259" t="str">
        <f>IF(基本情報入力シート!W74="","",基本情報入力シート!W74)</f>
        <v/>
      </c>
      <c r="J94" s="1422" t="str">
        <f>IF(基本情報入力シート!X74="","",基本情報入力シート!X74)</f>
        <v/>
      </c>
      <c r="K94" s="1259" t="str">
        <f>IF(基本情報入力シート!Y74="","",基本情報入力シート!Y74)</f>
        <v/>
      </c>
      <c r="L94" s="1435" t="str">
        <f>IF(基本情報入力シート!AB74="","",基本情報入力シート!AB74)</f>
        <v/>
      </c>
      <c r="M94" s="553" t="str">
        <f>IF('別紙様式2-2（４・５月分）'!P74="","",'別紙様式2-2（４・５月分）'!P74)</f>
        <v/>
      </c>
      <c r="N94" s="1399" t="str">
        <f>IF(SUM('別紙様式2-2（４・５月分）'!Q74:Q76)=0,"",SUM('別紙様式2-2（４・５月分）'!Q74:Q76))</f>
        <v/>
      </c>
      <c r="O94" s="1403" t="str">
        <f>IFERROR(VLOOKUP('別紙様式2-2（４・５月分）'!AQ74,【参考】数式用!$AR$5:$AS$22,2,FALSE),"")</f>
        <v/>
      </c>
      <c r="P94" s="1404"/>
      <c r="Q94" s="1405"/>
      <c r="R94" s="1540" t="str">
        <f>IFERROR(VLOOKUP(K94,【参考】数式用!$A$5:$AB$37,MATCH(O94,【参考】数式用!$B$4:$AB$4,0)+1,0),"")</f>
        <v/>
      </c>
      <c r="S94" s="1411" t="s">
        <v>2102</v>
      </c>
      <c r="T94" s="1536" t="str">
        <f>IF('別紙様式2-3（６月以降分）'!T94="","",'別紙様式2-3（６月以降分）'!T94)</f>
        <v/>
      </c>
      <c r="U94" s="1538" t="str">
        <f>IFERROR(VLOOKUP(K94,【参考】数式用!$A$5:$AB$37,MATCH(T94,【参考】数式用!$B$4:$AB$4,0)+1,0),"")</f>
        <v/>
      </c>
      <c r="V94" s="1417" t="s">
        <v>15</v>
      </c>
      <c r="W94" s="1534">
        <f>'別紙様式2-3（６月以降分）'!W94</f>
        <v>6</v>
      </c>
      <c r="X94" s="1357" t="s">
        <v>10</v>
      </c>
      <c r="Y94" s="1534">
        <f>'別紙様式2-3（６月以降分）'!Y94</f>
        <v>6</v>
      </c>
      <c r="Z94" s="1357" t="s">
        <v>38</v>
      </c>
      <c r="AA94" s="1534">
        <f>'別紙様式2-3（６月以降分）'!AA94</f>
        <v>7</v>
      </c>
      <c r="AB94" s="1357" t="s">
        <v>10</v>
      </c>
      <c r="AC94" s="1534">
        <f>'別紙様式2-3（６月以降分）'!AC94</f>
        <v>3</v>
      </c>
      <c r="AD94" s="1357" t="s">
        <v>2020</v>
      </c>
      <c r="AE94" s="1357" t="s">
        <v>20</v>
      </c>
      <c r="AF94" s="1357">
        <f>IF(W94&gt;=1,(AA94*12+AC94)-(W94*12+Y94)+1,"")</f>
        <v>10</v>
      </c>
      <c r="AG94" s="1359" t="s">
        <v>33</v>
      </c>
      <c r="AH94" s="1526" t="str">
        <f>'別紙様式2-3（６月以降分）'!AH94</f>
        <v/>
      </c>
      <c r="AI94" s="1528" t="str">
        <f>'別紙様式2-3（６月以降分）'!AI94</f>
        <v/>
      </c>
      <c r="AJ94" s="1530">
        <f>'別紙様式2-3（６月以降分）'!AJ94</f>
        <v>0</v>
      </c>
      <c r="AK94" s="1532" t="str">
        <f>IF('別紙様式2-3（６月以降分）'!AK94="","",'別紙様式2-3（６月以降分）'!AK94)</f>
        <v/>
      </c>
      <c r="AL94" s="1521">
        <f>'別紙様式2-3（６月以降分）'!AL94</f>
        <v>0</v>
      </c>
      <c r="AM94" s="1523" t="str">
        <f>IF('別紙様式2-3（６月以降分）'!AM94="","",'別紙様式2-3（６月以降分）'!AM94)</f>
        <v/>
      </c>
      <c r="AN94" s="1341" t="str">
        <f>IF('別紙様式2-3（６月以降分）'!AN94="","",'別紙様式2-3（６月以降分）'!AN94)</f>
        <v/>
      </c>
      <c r="AO94" s="1339" t="str">
        <f>IF('別紙様式2-3（６月以降分）'!AO94="","",'別紙様式2-3（６月以降分）'!AO94)</f>
        <v/>
      </c>
      <c r="AP94" s="1341" t="str">
        <f>IF('別紙様式2-3（６月以降分）'!AP94="","",'別紙様式2-3（６月以降分）'!AP94)</f>
        <v/>
      </c>
      <c r="AQ94" s="1490" t="str">
        <f>IF('別紙様式2-3（６月以降分）'!AQ94="","",'別紙様式2-3（６月以降分）'!AQ94)</f>
        <v/>
      </c>
      <c r="AR94" s="1493" t="str">
        <f>IF('別紙様式2-3（６月以降分）'!AR94="","",'別紙様式2-3（６月以降分）'!AR94)</f>
        <v/>
      </c>
      <c r="AS94" s="573" t="str">
        <f t="shared" ref="AS94" si="133">IF(AU96="","",IF(U96&lt;U94,"！加算の要件上は問題ありませんが、令和６年度当初の新加算の加算率と比較して、移行後の加算率が下がる計画になっています。",""))</f>
        <v/>
      </c>
      <c r="AT94" s="580"/>
      <c r="AU94" s="1309"/>
      <c r="AV94" s="558" t="str">
        <f>IF('別紙様式2-2（４・５月分）'!N74="","",'別紙様式2-2（４・５月分）'!N74)</f>
        <v/>
      </c>
      <c r="AW94" s="1313" t="str">
        <f>IF(SUM('別紙様式2-2（４・５月分）'!O74:O76)=0,"",SUM('別紙様式2-2（４・５月分）'!O74:O76))</f>
        <v/>
      </c>
      <c r="AX94" s="1482" t="str">
        <f>IFERROR(VLOOKUP(K94,【参考】数式用!$AH$2:$AI$34,2,FALSE),"")</f>
        <v/>
      </c>
      <c r="AY94" s="494"/>
      <c r="BD94" s="341"/>
      <c r="BE94" s="1311" t="str">
        <f>G94</f>
        <v/>
      </c>
      <c r="BF94" s="1311"/>
      <c r="BG94" s="1311"/>
    </row>
    <row r="95" spans="1:59" ht="15" customHeight="1">
      <c r="A95" s="1275"/>
      <c r="B95" s="1243"/>
      <c r="C95" s="1244"/>
      <c r="D95" s="1244"/>
      <c r="E95" s="1244"/>
      <c r="F95" s="1245"/>
      <c r="G95" s="1260"/>
      <c r="H95" s="1260"/>
      <c r="I95" s="1260"/>
      <c r="J95" s="1423"/>
      <c r="K95" s="1260"/>
      <c r="L95" s="1429"/>
      <c r="M95" s="1379" t="str">
        <f>IF('別紙様式2-2（４・５月分）'!P75="","",'別紙様式2-2（４・５月分）'!P75)</f>
        <v/>
      </c>
      <c r="N95" s="1400"/>
      <c r="O95" s="1406"/>
      <c r="P95" s="1407"/>
      <c r="Q95" s="1408"/>
      <c r="R95" s="1541"/>
      <c r="S95" s="1412"/>
      <c r="T95" s="1537"/>
      <c r="U95" s="1539"/>
      <c r="V95" s="1418"/>
      <c r="W95" s="1535"/>
      <c r="X95" s="1358"/>
      <c r="Y95" s="1535"/>
      <c r="Z95" s="1358"/>
      <c r="AA95" s="1535"/>
      <c r="AB95" s="1358"/>
      <c r="AC95" s="1535"/>
      <c r="AD95" s="1358"/>
      <c r="AE95" s="1358"/>
      <c r="AF95" s="1358"/>
      <c r="AG95" s="1360"/>
      <c r="AH95" s="1527"/>
      <c r="AI95" s="1529"/>
      <c r="AJ95" s="1531"/>
      <c r="AK95" s="1533"/>
      <c r="AL95" s="1522"/>
      <c r="AM95" s="1524"/>
      <c r="AN95" s="1342"/>
      <c r="AO95" s="1525"/>
      <c r="AP95" s="1342"/>
      <c r="AQ95" s="1491"/>
      <c r="AR95" s="1494"/>
      <c r="AS95" s="1492" t="str">
        <f t="shared" ref="AS95" si="134">IF(AU96="","",IF(OR(AA96="",AA96&lt;&gt;7,AC96="",AC96&lt;&gt;3),"！算定期間の終わりが令和７年３月になっていません。年度内の廃止予定等がなければ、算定対象月を令和７年３月にしてください。",""))</f>
        <v/>
      </c>
      <c r="AT95" s="580"/>
      <c r="AU95" s="1311"/>
      <c r="AV95" s="1312" t="str">
        <f>IF('別紙様式2-2（４・５月分）'!N75="","",'別紙様式2-2（４・５月分）'!N75)</f>
        <v/>
      </c>
      <c r="AW95" s="1313"/>
      <c r="AX95" s="1483"/>
      <c r="AY95" s="431"/>
      <c r="BD95" s="341"/>
      <c r="BE95" s="1311" t="str">
        <f>G94</f>
        <v/>
      </c>
      <c r="BF95" s="1311"/>
      <c r="BG95" s="1311"/>
    </row>
    <row r="96" spans="1:59" ht="15" customHeight="1">
      <c r="A96" s="1303"/>
      <c r="B96" s="1243"/>
      <c r="C96" s="1244"/>
      <c r="D96" s="1244"/>
      <c r="E96" s="1244"/>
      <c r="F96" s="1245"/>
      <c r="G96" s="1260"/>
      <c r="H96" s="1260"/>
      <c r="I96" s="1260"/>
      <c r="J96" s="1423"/>
      <c r="K96" s="1260"/>
      <c r="L96" s="1429"/>
      <c r="M96" s="1380"/>
      <c r="N96" s="1401"/>
      <c r="O96" s="1381" t="s">
        <v>2025</v>
      </c>
      <c r="P96" s="1433" t="str">
        <f>IFERROR(VLOOKUP('別紙様式2-2（４・５月分）'!AQ74,【参考】数式用!$AR$5:$AT$22,3,FALSE),"")</f>
        <v/>
      </c>
      <c r="Q96" s="1385" t="s">
        <v>2036</v>
      </c>
      <c r="R96" s="1517" t="str">
        <f>IFERROR(VLOOKUP(K94,【参考】数式用!$A$5:$AB$37,MATCH(P96,【参考】数式用!$B$4:$AB$4,0)+1,0),"")</f>
        <v/>
      </c>
      <c r="S96" s="1389" t="s">
        <v>2109</v>
      </c>
      <c r="T96" s="1519"/>
      <c r="U96" s="1515" t="str">
        <f>IFERROR(VLOOKUP(K94,【参考】数式用!$A$5:$AB$37,MATCH(T96,【参考】数式用!$B$4:$AB$4,0)+1,0),"")</f>
        <v/>
      </c>
      <c r="V96" s="1395" t="s">
        <v>15</v>
      </c>
      <c r="W96" s="1513"/>
      <c r="X96" s="1371" t="s">
        <v>10</v>
      </c>
      <c r="Y96" s="1513"/>
      <c r="Z96" s="1371" t="s">
        <v>38</v>
      </c>
      <c r="AA96" s="1513"/>
      <c r="AB96" s="1371" t="s">
        <v>10</v>
      </c>
      <c r="AC96" s="1513"/>
      <c r="AD96" s="1371" t="s">
        <v>2020</v>
      </c>
      <c r="AE96" s="1371" t="s">
        <v>20</v>
      </c>
      <c r="AF96" s="1371" t="str">
        <f>IF(W96&gt;=1,(AA96*12+AC96)-(W96*12+Y96)+1,"")</f>
        <v/>
      </c>
      <c r="AG96" s="1367" t="s">
        <v>33</v>
      </c>
      <c r="AH96" s="1373" t="str">
        <f t="shared" ref="AH96" si="135">IFERROR(ROUNDDOWN(ROUND(L94*U96,0),0)*AF96,"")</f>
        <v/>
      </c>
      <c r="AI96" s="1507" t="str">
        <f t="shared" ref="AI96" si="136">IFERROR(ROUNDDOWN(ROUND((L94*(U96-AW94)),0),0)*AF96,"")</f>
        <v/>
      </c>
      <c r="AJ96" s="1377" t="str">
        <f>IFERROR(ROUNDDOWN(ROUNDDOWN(ROUND(L94*VLOOKUP(K94,【参考】数式用!$A$5:$AB$27,MATCH("新加算Ⅳ",【参考】数式用!$B$4:$AB$4,0)+1,0),0),0)*AF96*0.5,0),"")</f>
        <v/>
      </c>
      <c r="AK96" s="1509"/>
      <c r="AL96" s="1511" t="str">
        <f>IFERROR(IF('別紙様式2-2（４・５月分）'!P96="ベア加算","", IF(OR(T96="新加算Ⅰ",T96="新加算Ⅱ",T96="新加算Ⅲ",T96="新加算Ⅳ"),ROUNDDOWN(ROUND(L94*VLOOKUP(K94,【参考】数式用!$A$5:$I$27,MATCH("ベア加算",【参考】数式用!$B$4:$I$4,0)+1,0),0),0)*AF96,"")),"")</f>
        <v/>
      </c>
      <c r="AM96" s="1503"/>
      <c r="AN96" s="1484"/>
      <c r="AO96" s="1505"/>
      <c r="AP96" s="1484"/>
      <c r="AQ96" s="1486"/>
      <c r="AR96" s="1488"/>
      <c r="AS96" s="1492"/>
      <c r="AT96" s="452"/>
      <c r="AU96" s="1311" t="str">
        <f>IF(AND(AA94&lt;&gt;7,AC94&lt;&gt;3),"V列に色付け","")</f>
        <v/>
      </c>
      <c r="AV96" s="1312"/>
      <c r="AW96" s="1313"/>
      <c r="AX96" s="577"/>
      <c r="AY96" s="1230" t="str">
        <f>IF(AL96&lt;&gt;"",IF(AM96="○","入力済","未入力"),"")</f>
        <v/>
      </c>
      <c r="AZ96" s="1230" t="str">
        <f>IF(OR(T96="新加算Ⅰ",T96="新加算Ⅱ",T96="新加算Ⅲ",T96="新加算Ⅳ",T96="新加算Ⅴ（１）",T96="新加算Ⅴ（２）",T96="新加算Ⅴ（３）",T96="新加算ⅠⅤ（４）",T96="新加算Ⅴ（５）",T96="新加算Ⅴ（６）",T96="新加算Ⅴ（８）",T96="新加算Ⅴ（11）"),IF(OR(AN96="○",AN96="令和６年度中に満たす"),"入力済","未入力"),"")</f>
        <v/>
      </c>
      <c r="BA96" s="1230" t="str">
        <f>IF(OR(T96="新加算Ⅴ（７）",T96="新加算Ⅴ（９）",T96="新加算Ⅴ（10）",T96="新加算Ⅴ（12）",T96="新加算Ⅴ（13）",T96="新加算Ⅴ（14）"),IF(OR(AO96="○",AO96="令和６年度中に満たす"),"入力済","未入力"),"")</f>
        <v/>
      </c>
      <c r="BB96" s="1230" t="str">
        <f>IF(OR(T96="新加算Ⅰ",T96="新加算Ⅱ",T96="新加算Ⅲ",T96="新加算Ⅴ（１）",T96="新加算Ⅴ（３）",T96="新加算Ⅴ（８）"),IF(OR(AP96="○",AP96="令和６年度中に満たす"),"入力済","未入力"),"")</f>
        <v/>
      </c>
      <c r="BC96" s="1481" t="str">
        <f t="shared" ref="BC96" si="137">IF(OR(T96="新加算Ⅰ",T96="新加算Ⅱ",T96="新加算Ⅴ（１）",T96="新加算Ⅴ（２）",T96="新加算Ⅴ（３）",T96="新加算Ⅴ（４）",T96="新加算Ⅴ（５）",T96="新加算Ⅴ（６）",T96="新加算Ⅴ（７）",T96="新加算Ⅴ（９）",T96="新加算Ⅴ（10）",T96="新加算Ⅴ（12）"),IF(AQ96&lt;&gt;"",1,""),"")</f>
        <v/>
      </c>
      <c r="BD96" s="1311" t="str">
        <f>IF(OR(T96="新加算Ⅰ",T96="新加算Ⅴ（１）",T96="新加算Ⅴ（２）",T96="新加算Ⅴ（５）",T96="新加算Ⅴ（７）",T96="新加算Ⅴ（10）"),IF(AR96="","未入力","入力済"),"")</f>
        <v/>
      </c>
      <c r="BE96" s="1311" t="str">
        <f>G94</f>
        <v/>
      </c>
      <c r="BF96" s="1311"/>
      <c r="BG96" s="1311"/>
    </row>
    <row r="97" spans="1:59" ht="30" customHeight="1" thickBot="1">
      <c r="A97" s="1276"/>
      <c r="B97" s="1419"/>
      <c r="C97" s="1420"/>
      <c r="D97" s="1420"/>
      <c r="E97" s="1420"/>
      <c r="F97" s="1421"/>
      <c r="G97" s="1261"/>
      <c r="H97" s="1261"/>
      <c r="I97" s="1261"/>
      <c r="J97" s="1424"/>
      <c r="K97" s="1261"/>
      <c r="L97" s="1430"/>
      <c r="M97" s="556" t="str">
        <f>IF('別紙様式2-2（４・５月分）'!P76="","",'別紙様式2-2（４・５月分）'!P76)</f>
        <v/>
      </c>
      <c r="N97" s="1402"/>
      <c r="O97" s="1382"/>
      <c r="P97" s="1434"/>
      <c r="Q97" s="1386"/>
      <c r="R97" s="1518"/>
      <c r="S97" s="1390"/>
      <c r="T97" s="1520"/>
      <c r="U97" s="1516"/>
      <c r="V97" s="1396"/>
      <c r="W97" s="1514"/>
      <c r="X97" s="1372"/>
      <c r="Y97" s="1514"/>
      <c r="Z97" s="1372"/>
      <c r="AA97" s="1514"/>
      <c r="AB97" s="1372"/>
      <c r="AC97" s="1514"/>
      <c r="AD97" s="1372"/>
      <c r="AE97" s="1372"/>
      <c r="AF97" s="1372"/>
      <c r="AG97" s="1368"/>
      <c r="AH97" s="1374"/>
      <c r="AI97" s="1508"/>
      <c r="AJ97" s="1378"/>
      <c r="AK97" s="1510"/>
      <c r="AL97" s="1512"/>
      <c r="AM97" s="1504"/>
      <c r="AN97" s="1485"/>
      <c r="AO97" s="1506"/>
      <c r="AP97" s="1485"/>
      <c r="AQ97" s="1487"/>
      <c r="AR97" s="1489"/>
      <c r="AS97" s="578" t="str">
        <f t="shared" ref="AS97" si="138">IF(AU96="","",IF(OR(T96="",AND(M97="ベア加算なし",OR(T96="新加算Ⅰ",T96="新加算Ⅱ",T96="新加算Ⅲ",T96="新加算Ⅳ"),AM96=""),AND(OR(T96="新加算Ⅰ",T96="新加算Ⅱ",T96="新加算Ⅲ",T96="新加算Ⅳ"),AN96=""),AND(OR(T96="新加算Ⅰ",T96="新加算Ⅱ",T96="新加算Ⅲ"),AP96=""),AND(OR(T96="新加算Ⅰ",T96="新加算Ⅱ"),AQ96=""),AND(OR(T96="新加算Ⅰ"),AR96="")),"！記入が必要な欄（ピンク色のセル）に空欄があります。空欄を埋めてください。",""))</f>
        <v/>
      </c>
      <c r="AT97" s="452"/>
      <c r="AU97" s="1311"/>
      <c r="AV97" s="558" t="str">
        <f>IF('別紙様式2-2（４・５月分）'!N76="","",'別紙様式2-2（４・５月分）'!N76)</f>
        <v/>
      </c>
      <c r="AW97" s="1313"/>
      <c r="AX97" s="579"/>
      <c r="AY97" s="1230" t="str">
        <f>IF(OR(T97="新加算Ⅰ",T97="新加算Ⅱ",T97="新加算Ⅲ",T97="新加算Ⅳ",T97="新加算Ⅴ（１）",T97="新加算Ⅴ（２）",T97="新加算Ⅴ（３）",T97="新加算ⅠⅤ（４）",T97="新加算Ⅴ（５）",T97="新加算Ⅴ（６）",T97="新加算Ⅴ（８）",T97="新加算Ⅴ（11）"),IF(AI97="○","","未入力"),"")</f>
        <v/>
      </c>
      <c r="AZ97" s="1230" t="str">
        <f>IF(OR(U97="新加算Ⅰ",U97="新加算Ⅱ",U97="新加算Ⅲ",U97="新加算Ⅳ",U97="新加算Ⅴ（１）",U97="新加算Ⅴ（２）",U97="新加算Ⅴ（３）",U97="新加算ⅠⅤ（４）",U97="新加算Ⅴ（５）",U97="新加算Ⅴ（６）",U97="新加算Ⅴ（８）",U97="新加算Ⅴ（11）"),IF(AJ97="○","","未入力"),"")</f>
        <v/>
      </c>
      <c r="BA97" s="1230" t="str">
        <f>IF(OR(U97="新加算Ⅴ（７）",U97="新加算Ⅴ（９）",U97="新加算Ⅴ（10）",U97="新加算Ⅴ（12）",U97="新加算Ⅴ（13）",U97="新加算Ⅴ（14）"),IF(AK97="○","","未入力"),"")</f>
        <v/>
      </c>
      <c r="BB97" s="1230" t="str">
        <f>IF(OR(U97="新加算Ⅰ",U97="新加算Ⅱ",U97="新加算Ⅲ",U97="新加算Ⅴ（１）",U97="新加算Ⅴ（３）",U97="新加算Ⅴ（８）"),IF(AL97="○","","未入力"),"")</f>
        <v/>
      </c>
      <c r="BC97" s="1481" t="str">
        <f t="shared" ref="BC97" si="139">IF(OR(U97="新加算Ⅰ",U97="新加算Ⅱ",U97="新加算Ⅴ（１）",U97="新加算Ⅴ（２）",U97="新加算Ⅴ（３）",U97="新加算Ⅴ（４）",U97="新加算Ⅴ（５）",U97="新加算Ⅴ（６）",U97="新加算Ⅴ（７）",U97="新加算Ⅴ（９）",U97="新加算Ⅴ（10）",U97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97" s="1311" t="str">
        <f>IF(AND(T97&lt;&gt;"（参考）令和７年度の移行予定",OR(U97="新加算Ⅰ",U97="新加算Ⅴ（１）",U97="新加算Ⅴ（２）",U97="新加算Ⅴ（５）",U97="新加算Ⅴ（７）",U97="新加算Ⅴ（10）")),IF(AN97="","未入力",IF(AN97="いずれも取得していない","要件を満たさない","")),"")</f>
        <v/>
      </c>
      <c r="BE97" s="1311" t="str">
        <f>G94</f>
        <v/>
      </c>
      <c r="BF97" s="1311"/>
      <c r="BG97" s="1311"/>
    </row>
    <row r="98" spans="1:59" ht="30" customHeight="1">
      <c r="A98" s="1301">
        <v>22</v>
      </c>
      <c r="B98" s="1243" t="str">
        <f>IF(基本情報入力シート!C75="","",基本情報入力シート!C75)</f>
        <v/>
      </c>
      <c r="C98" s="1244"/>
      <c r="D98" s="1244"/>
      <c r="E98" s="1244"/>
      <c r="F98" s="1245"/>
      <c r="G98" s="1260" t="str">
        <f>IF(基本情報入力シート!M75="","",基本情報入力シート!M75)</f>
        <v/>
      </c>
      <c r="H98" s="1260" t="str">
        <f>IF(基本情報入力シート!R75="","",基本情報入力シート!R75)</f>
        <v/>
      </c>
      <c r="I98" s="1260" t="str">
        <f>IF(基本情報入力シート!W75="","",基本情報入力シート!W75)</f>
        <v/>
      </c>
      <c r="J98" s="1423" t="str">
        <f>IF(基本情報入力シート!X75="","",基本情報入力シート!X75)</f>
        <v/>
      </c>
      <c r="K98" s="1260" t="str">
        <f>IF(基本情報入力シート!Y75="","",基本情報入力シート!Y75)</f>
        <v/>
      </c>
      <c r="L98" s="1429" t="str">
        <f>IF(基本情報入力シート!AB75="","",基本情報入力シート!AB75)</f>
        <v/>
      </c>
      <c r="M98" s="553" t="str">
        <f>IF('別紙様式2-2（４・５月分）'!P77="","",'別紙様式2-2（４・５月分）'!P77)</f>
        <v/>
      </c>
      <c r="N98" s="1399" t="str">
        <f>IF(SUM('別紙様式2-2（４・５月分）'!Q77:Q79)=0,"",SUM('別紙様式2-2（４・５月分）'!Q77:Q79))</f>
        <v/>
      </c>
      <c r="O98" s="1403" t="str">
        <f>IFERROR(VLOOKUP('別紙様式2-2（４・５月分）'!AQ77,【参考】数式用!$AR$5:$AS$22,2,FALSE),"")</f>
        <v/>
      </c>
      <c r="P98" s="1404"/>
      <c r="Q98" s="1405"/>
      <c r="R98" s="1540" t="str">
        <f>IFERROR(VLOOKUP(K98,【参考】数式用!$A$5:$AB$37,MATCH(O98,【参考】数式用!$B$4:$AB$4,0)+1,0),"")</f>
        <v/>
      </c>
      <c r="S98" s="1411" t="s">
        <v>2102</v>
      </c>
      <c r="T98" s="1536" t="str">
        <f>IF('別紙様式2-3（６月以降分）'!T98="","",'別紙様式2-3（６月以降分）'!T98)</f>
        <v/>
      </c>
      <c r="U98" s="1538" t="str">
        <f>IFERROR(VLOOKUP(K98,【参考】数式用!$A$5:$AB$37,MATCH(T98,【参考】数式用!$B$4:$AB$4,0)+1,0),"")</f>
        <v/>
      </c>
      <c r="V98" s="1417" t="s">
        <v>15</v>
      </c>
      <c r="W98" s="1534">
        <f>'別紙様式2-3（６月以降分）'!W98</f>
        <v>6</v>
      </c>
      <c r="X98" s="1357" t="s">
        <v>10</v>
      </c>
      <c r="Y98" s="1534">
        <f>'別紙様式2-3（６月以降分）'!Y98</f>
        <v>6</v>
      </c>
      <c r="Z98" s="1357" t="s">
        <v>38</v>
      </c>
      <c r="AA98" s="1534">
        <f>'別紙様式2-3（６月以降分）'!AA98</f>
        <v>7</v>
      </c>
      <c r="AB98" s="1357" t="s">
        <v>10</v>
      </c>
      <c r="AC98" s="1534">
        <f>'別紙様式2-3（６月以降分）'!AC98</f>
        <v>3</v>
      </c>
      <c r="AD98" s="1357" t="s">
        <v>2020</v>
      </c>
      <c r="AE98" s="1357" t="s">
        <v>20</v>
      </c>
      <c r="AF98" s="1357">
        <f>IF(W98&gt;=1,(AA98*12+AC98)-(W98*12+Y98)+1,"")</f>
        <v>10</v>
      </c>
      <c r="AG98" s="1359" t="s">
        <v>33</v>
      </c>
      <c r="AH98" s="1526" t="str">
        <f>'別紙様式2-3（６月以降分）'!AH98</f>
        <v/>
      </c>
      <c r="AI98" s="1528" t="str">
        <f>'別紙様式2-3（６月以降分）'!AI98</f>
        <v/>
      </c>
      <c r="AJ98" s="1530">
        <f>'別紙様式2-3（６月以降分）'!AJ98</f>
        <v>0</v>
      </c>
      <c r="AK98" s="1532" t="str">
        <f>IF('別紙様式2-3（６月以降分）'!AK98="","",'別紙様式2-3（６月以降分）'!AK98)</f>
        <v/>
      </c>
      <c r="AL98" s="1521">
        <f>'別紙様式2-3（６月以降分）'!AL98</f>
        <v>0</v>
      </c>
      <c r="AM98" s="1523" t="str">
        <f>IF('別紙様式2-3（６月以降分）'!AM98="","",'別紙様式2-3（６月以降分）'!AM98)</f>
        <v/>
      </c>
      <c r="AN98" s="1341" t="str">
        <f>IF('別紙様式2-3（６月以降分）'!AN98="","",'別紙様式2-3（６月以降分）'!AN98)</f>
        <v/>
      </c>
      <c r="AO98" s="1339" t="str">
        <f>IF('別紙様式2-3（６月以降分）'!AO98="","",'別紙様式2-3（６月以降分）'!AO98)</f>
        <v/>
      </c>
      <c r="AP98" s="1341" t="str">
        <f>IF('別紙様式2-3（６月以降分）'!AP98="","",'別紙様式2-3（６月以降分）'!AP98)</f>
        <v/>
      </c>
      <c r="AQ98" s="1490" t="str">
        <f>IF('別紙様式2-3（６月以降分）'!AQ98="","",'別紙様式2-3（６月以降分）'!AQ98)</f>
        <v/>
      </c>
      <c r="AR98" s="1493" t="str">
        <f>IF('別紙様式2-3（６月以降分）'!AR98="","",'別紙様式2-3（６月以降分）'!AR98)</f>
        <v/>
      </c>
      <c r="AS98" s="573" t="str">
        <f t="shared" ref="AS98" si="140">IF(AU100="","",IF(U100&lt;U98,"！加算の要件上は問題ありませんが、令和６年度当初の新加算の加算率と比較して、移行後の加算率が下がる計画になっています。",""))</f>
        <v/>
      </c>
      <c r="AT98" s="580"/>
      <c r="AU98" s="1309"/>
      <c r="AV98" s="558" t="str">
        <f>IF('別紙様式2-2（４・５月分）'!N77="","",'別紙様式2-2（４・５月分）'!N77)</f>
        <v/>
      </c>
      <c r="AW98" s="1313" t="str">
        <f>IF(SUM('別紙様式2-2（４・５月分）'!O77:O79)=0,"",SUM('別紙様式2-2（４・５月分）'!O77:O79))</f>
        <v/>
      </c>
      <c r="AX98" s="1482" t="str">
        <f>IFERROR(VLOOKUP(K98,【参考】数式用!$AH$2:$AI$34,2,FALSE),"")</f>
        <v/>
      </c>
      <c r="AY98" s="494"/>
      <c r="BD98" s="341"/>
      <c r="BE98" s="1311" t="str">
        <f>G98</f>
        <v/>
      </c>
      <c r="BF98" s="1311"/>
      <c r="BG98" s="1311"/>
    </row>
    <row r="99" spans="1:59" ht="15" customHeight="1">
      <c r="A99" s="1275"/>
      <c r="B99" s="1243"/>
      <c r="C99" s="1244"/>
      <c r="D99" s="1244"/>
      <c r="E99" s="1244"/>
      <c r="F99" s="1245"/>
      <c r="G99" s="1260"/>
      <c r="H99" s="1260"/>
      <c r="I99" s="1260"/>
      <c r="J99" s="1423"/>
      <c r="K99" s="1260"/>
      <c r="L99" s="1429"/>
      <c r="M99" s="1379" t="str">
        <f>IF('別紙様式2-2（４・５月分）'!P78="","",'別紙様式2-2（４・５月分）'!P78)</f>
        <v/>
      </c>
      <c r="N99" s="1400"/>
      <c r="O99" s="1406"/>
      <c r="P99" s="1407"/>
      <c r="Q99" s="1408"/>
      <c r="R99" s="1541"/>
      <c r="S99" s="1412"/>
      <c r="T99" s="1537"/>
      <c r="U99" s="1539"/>
      <c r="V99" s="1418"/>
      <c r="W99" s="1535"/>
      <c r="X99" s="1358"/>
      <c r="Y99" s="1535"/>
      <c r="Z99" s="1358"/>
      <c r="AA99" s="1535"/>
      <c r="AB99" s="1358"/>
      <c r="AC99" s="1535"/>
      <c r="AD99" s="1358"/>
      <c r="AE99" s="1358"/>
      <c r="AF99" s="1358"/>
      <c r="AG99" s="1360"/>
      <c r="AH99" s="1527"/>
      <c r="AI99" s="1529"/>
      <c r="AJ99" s="1531"/>
      <c r="AK99" s="1533"/>
      <c r="AL99" s="1522"/>
      <c r="AM99" s="1524"/>
      <c r="AN99" s="1342"/>
      <c r="AO99" s="1525"/>
      <c r="AP99" s="1342"/>
      <c r="AQ99" s="1491"/>
      <c r="AR99" s="1494"/>
      <c r="AS99" s="1492" t="str">
        <f t="shared" ref="AS99" si="141">IF(AU100="","",IF(OR(AA100="",AA100&lt;&gt;7,AC100="",AC100&lt;&gt;3),"！算定期間の終わりが令和７年３月になっていません。年度内の廃止予定等がなければ、算定対象月を令和７年３月にしてください。",""))</f>
        <v/>
      </c>
      <c r="AT99" s="580"/>
      <c r="AU99" s="1311"/>
      <c r="AV99" s="1312" t="str">
        <f>IF('別紙様式2-2（４・５月分）'!N78="","",'別紙様式2-2（４・５月分）'!N78)</f>
        <v/>
      </c>
      <c r="AW99" s="1313"/>
      <c r="AX99" s="1483"/>
      <c r="AY99" s="431"/>
      <c r="BD99" s="341"/>
      <c r="BE99" s="1311" t="str">
        <f>G98</f>
        <v/>
      </c>
      <c r="BF99" s="1311"/>
      <c r="BG99" s="1311"/>
    </row>
    <row r="100" spans="1:59" ht="15" customHeight="1">
      <c r="A100" s="1303"/>
      <c r="B100" s="1243"/>
      <c r="C100" s="1244"/>
      <c r="D100" s="1244"/>
      <c r="E100" s="1244"/>
      <c r="F100" s="1245"/>
      <c r="G100" s="1260"/>
      <c r="H100" s="1260"/>
      <c r="I100" s="1260"/>
      <c r="J100" s="1423"/>
      <c r="K100" s="1260"/>
      <c r="L100" s="1429"/>
      <c r="M100" s="1380"/>
      <c r="N100" s="1401"/>
      <c r="O100" s="1381" t="s">
        <v>2025</v>
      </c>
      <c r="P100" s="1433" t="str">
        <f>IFERROR(VLOOKUP('別紙様式2-2（４・５月分）'!AQ77,【参考】数式用!$AR$5:$AT$22,3,FALSE),"")</f>
        <v/>
      </c>
      <c r="Q100" s="1385" t="s">
        <v>2036</v>
      </c>
      <c r="R100" s="1517" t="str">
        <f>IFERROR(VLOOKUP(K98,【参考】数式用!$A$5:$AB$37,MATCH(P100,【参考】数式用!$B$4:$AB$4,0)+1,0),"")</f>
        <v/>
      </c>
      <c r="S100" s="1389" t="s">
        <v>2109</v>
      </c>
      <c r="T100" s="1519"/>
      <c r="U100" s="1515" t="str">
        <f>IFERROR(VLOOKUP(K98,【参考】数式用!$A$5:$AB$37,MATCH(T100,【参考】数式用!$B$4:$AB$4,0)+1,0),"")</f>
        <v/>
      </c>
      <c r="V100" s="1395" t="s">
        <v>15</v>
      </c>
      <c r="W100" s="1513"/>
      <c r="X100" s="1371" t="s">
        <v>10</v>
      </c>
      <c r="Y100" s="1513"/>
      <c r="Z100" s="1371" t="s">
        <v>38</v>
      </c>
      <c r="AA100" s="1513"/>
      <c r="AB100" s="1371" t="s">
        <v>10</v>
      </c>
      <c r="AC100" s="1513"/>
      <c r="AD100" s="1371" t="s">
        <v>2020</v>
      </c>
      <c r="AE100" s="1371" t="s">
        <v>20</v>
      </c>
      <c r="AF100" s="1371" t="str">
        <f>IF(W100&gt;=1,(AA100*12+AC100)-(W100*12+Y100)+1,"")</f>
        <v/>
      </c>
      <c r="AG100" s="1367" t="s">
        <v>33</v>
      </c>
      <c r="AH100" s="1373" t="str">
        <f t="shared" ref="AH100" si="142">IFERROR(ROUNDDOWN(ROUND(L98*U100,0),0)*AF100,"")</f>
        <v/>
      </c>
      <c r="AI100" s="1507" t="str">
        <f t="shared" ref="AI100" si="143">IFERROR(ROUNDDOWN(ROUND((L98*(U100-AW98)),0),0)*AF100,"")</f>
        <v/>
      </c>
      <c r="AJ100" s="1377" t="str">
        <f>IFERROR(ROUNDDOWN(ROUNDDOWN(ROUND(L98*VLOOKUP(K98,【参考】数式用!$A$5:$AB$27,MATCH("新加算Ⅳ",【参考】数式用!$B$4:$AB$4,0)+1,0),0),0)*AF100*0.5,0),"")</f>
        <v/>
      </c>
      <c r="AK100" s="1509"/>
      <c r="AL100" s="1511" t="str">
        <f>IFERROR(IF('別紙様式2-2（４・５月分）'!P100="ベア加算","", IF(OR(T100="新加算Ⅰ",T100="新加算Ⅱ",T100="新加算Ⅲ",T100="新加算Ⅳ"),ROUNDDOWN(ROUND(L98*VLOOKUP(K98,【参考】数式用!$A$5:$I$27,MATCH("ベア加算",【参考】数式用!$B$4:$I$4,0)+1,0),0),0)*AF100,"")),"")</f>
        <v/>
      </c>
      <c r="AM100" s="1503"/>
      <c r="AN100" s="1484"/>
      <c r="AO100" s="1505"/>
      <c r="AP100" s="1484"/>
      <c r="AQ100" s="1486"/>
      <c r="AR100" s="1488"/>
      <c r="AS100" s="1492"/>
      <c r="AT100" s="452"/>
      <c r="AU100" s="1311" t="str">
        <f>IF(AND(AA98&lt;&gt;7,AC98&lt;&gt;3),"V列に色付け","")</f>
        <v/>
      </c>
      <c r="AV100" s="1312"/>
      <c r="AW100" s="1313"/>
      <c r="AX100" s="577"/>
      <c r="AY100" s="1230" t="str">
        <f>IF(AL100&lt;&gt;"",IF(AM100="○","入力済","未入力"),"")</f>
        <v/>
      </c>
      <c r="AZ100" s="1230" t="str">
        <f>IF(OR(T100="新加算Ⅰ",T100="新加算Ⅱ",T100="新加算Ⅲ",T100="新加算Ⅳ",T100="新加算Ⅴ（１）",T100="新加算Ⅴ（２）",T100="新加算Ⅴ（３）",T100="新加算ⅠⅤ（４）",T100="新加算Ⅴ（５）",T100="新加算Ⅴ（６）",T100="新加算Ⅴ（８）",T100="新加算Ⅴ（11）"),IF(OR(AN100="○",AN100="令和６年度中に満たす"),"入力済","未入力"),"")</f>
        <v/>
      </c>
      <c r="BA100" s="1230" t="str">
        <f>IF(OR(T100="新加算Ⅴ（７）",T100="新加算Ⅴ（９）",T100="新加算Ⅴ（10）",T100="新加算Ⅴ（12）",T100="新加算Ⅴ（13）",T100="新加算Ⅴ（14）"),IF(OR(AO100="○",AO100="令和６年度中に満たす"),"入力済","未入力"),"")</f>
        <v/>
      </c>
      <c r="BB100" s="1230" t="str">
        <f>IF(OR(T100="新加算Ⅰ",T100="新加算Ⅱ",T100="新加算Ⅲ",T100="新加算Ⅴ（１）",T100="新加算Ⅴ（３）",T100="新加算Ⅴ（８）"),IF(OR(AP100="○",AP100="令和６年度中に満たす"),"入力済","未入力"),"")</f>
        <v/>
      </c>
      <c r="BC100" s="1481" t="str">
        <f t="shared" ref="BC100" si="144">IF(OR(T100="新加算Ⅰ",T100="新加算Ⅱ",T100="新加算Ⅴ（１）",T100="新加算Ⅴ（２）",T100="新加算Ⅴ（３）",T100="新加算Ⅴ（４）",T100="新加算Ⅴ（５）",T100="新加算Ⅴ（６）",T100="新加算Ⅴ（７）",T100="新加算Ⅴ（９）",T100="新加算Ⅴ（10）",T100="新加算Ⅴ（12）"),IF(AQ100&lt;&gt;"",1,""),"")</f>
        <v/>
      </c>
      <c r="BD100" s="1311" t="str">
        <f>IF(OR(T100="新加算Ⅰ",T100="新加算Ⅴ（１）",T100="新加算Ⅴ（２）",T100="新加算Ⅴ（５）",T100="新加算Ⅴ（７）",T100="新加算Ⅴ（10）"),IF(AR100="","未入力","入力済"),"")</f>
        <v/>
      </c>
      <c r="BE100" s="1311" t="str">
        <f>G98</f>
        <v/>
      </c>
      <c r="BF100" s="1311"/>
      <c r="BG100" s="1311"/>
    </row>
    <row r="101" spans="1:59" ht="30" customHeight="1" thickBot="1">
      <c r="A101" s="1276"/>
      <c r="B101" s="1419"/>
      <c r="C101" s="1420"/>
      <c r="D101" s="1420"/>
      <c r="E101" s="1420"/>
      <c r="F101" s="1421"/>
      <c r="G101" s="1261"/>
      <c r="H101" s="1261"/>
      <c r="I101" s="1261"/>
      <c r="J101" s="1424"/>
      <c r="K101" s="1261"/>
      <c r="L101" s="1430"/>
      <c r="M101" s="556" t="str">
        <f>IF('別紙様式2-2（４・５月分）'!P79="","",'別紙様式2-2（４・５月分）'!P79)</f>
        <v/>
      </c>
      <c r="N101" s="1402"/>
      <c r="O101" s="1382"/>
      <c r="P101" s="1434"/>
      <c r="Q101" s="1386"/>
      <c r="R101" s="1518"/>
      <c r="S101" s="1390"/>
      <c r="T101" s="1520"/>
      <c r="U101" s="1516"/>
      <c r="V101" s="1396"/>
      <c r="W101" s="1514"/>
      <c r="X101" s="1372"/>
      <c r="Y101" s="1514"/>
      <c r="Z101" s="1372"/>
      <c r="AA101" s="1514"/>
      <c r="AB101" s="1372"/>
      <c r="AC101" s="1514"/>
      <c r="AD101" s="1372"/>
      <c r="AE101" s="1372"/>
      <c r="AF101" s="1372"/>
      <c r="AG101" s="1368"/>
      <c r="AH101" s="1374"/>
      <c r="AI101" s="1508"/>
      <c r="AJ101" s="1378"/>
      <c r="AK101" s="1510"/>
      <c r="AL101" s="1512"/>
      <c r="AM101" s="1504"/>
      <c r="AN101" s="1485"/>
      <c r="AO101" s="1506"/>
      <c r="AP101" s="1485"/>
      <c r="AQ101" s="1487"/>
      <c r="AR101" s="1489"/>
      <c r="AS101" s="578" t="str">
        <f t="shared" ref="AS101" si="145">IF(AU100="","",IF(OR(T100="",AND(M101="ベア加算なし",OR(T100="新加算Ⅰ",T100="新加算Ⅱ",T100="新加算Ⅲ",T100="新加算Ⅳ"),AM100=""),AND(OR(T100="新加算Ⅰ",T100="新加算Ⅱ",T100="新加算Ⅲ",T100="新加算Ⅳ"),AN100=""),AND(OR(T100="新加算Ⅰ",T100="新加算Ⅱ",T100="新加算Ⅲ"),AP100=""),AND(OR(T100="新加算Ⅰ",T100="新加算Ⅱ"),AQ100=""),AND(OR(T100="新加算Ⅰ"),AR100="")),"！記入が必要な欄（ピンク色のセル）に空欄があります。空欄を埋めてください。",""))</f>
        <v/>
      </c>
      <c r="AT101" s="452"/>
      <c r="AU101" s="1311"/>
      <c r="AV101" s="558" t="str">
        <f>IF('別紙様式2-2（４・５月分）'!N79="","",'別紙様式2-2（４・５月分）'!N79)</f>
        <v/>
      </c>
      <c r="AW101" s="1313"/>
      <c r="AX101" s="579"/>
      <c r="AY101" s="1230" t="str">
        <f>IF(OR(T101="新加算Ⅰ",T101="新加算Ⅱ",T101="新加算Ⅲ",T101="新加算Ⅳ",T101="新加算Ⅴ（１）",T101="新加算Ⅴ（２）",T101="新加算Ⅴ（３）",T101="新加算ⅠⅤ（４）",T101="新加算Ⅴ（５）",T101="新加算Ⅴ（６）",T101="新加算Ⅴ（８）",T101="新加算Ⅴ（11）"),IF(AI101="○","","未入力"),"")</f>
        <v/>
      </c>
      <c r="AZ101" s="1230" t="str">
        <f>IF(OR(U101="新加算Ⅰ",U101="新加算Ⅱ",U101="新加算Ⅲ",U101="新加算Ⅳ",U101="新加算Ⅴ（１）",U101="新加算Ⅴ（２）",U101="新加算Ⅴ（３）",U101="新加算ⅠⅤ（４）",U101="新加算Ⅴ（５）",U101="新加算Ⅴ（６）",U101="新加算Ⅴ（８）",U101="新加算Ⅴ（11）"),IF(AJ101="○","","未入力"),"")</f>
        <v/>
      </c>
      <c r="BA101" s="1230" t="str">
        <f>IF(OR(U101="新加算Ⅴ（７）",U101="新加算Ⅴ（９）",U101="新加算Ⅴ（10）",U101="新加算Ⅴ（12）",U101="新加算Ⅴ（13）",U101="新加算Ⅴ（14）"),IF(AK101="○","","未入力"),"")</f>
        <v/>
      </c>
      <c r="BB101" s="1230" t="str">
        <f>IF(OR(U101="新加算Ⅰ",U101="新加算Ⅱ",U101="新加算Ⅲ",U101="新加算Ⅴ（１）",U101="新加算Ⅴ（３）",U101="新加算Ⅴ（８）"),IF(AL101="○","","未入力"),"")</f>
        <v/>
      </c>
      <c r="BC101" s="1481" t="str">
        <f t="shared" ref="BC101" si="146">IF(OR(U101="新加算Ⅰ",U101="新加算Ⅱ",U101="新加算Ⅴ（１）",U101="新加算Ⅴ（２）",U101="新加算Ⅴ（３）",U101="新加算Ⅴ（４）",U101="新加算Ⅴ（５）",U101="新加算Ⅴ（６）",U101="新加算Ⅴ（７）",U101="新加算Ⅴ（９）",U101="新加算Ⅴ（10）",U101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01" s="1311" t="str">
        <f>IF(AND(T101&lt;&gt;"（参考）令和７年度の移行予定",OR(U101="新加算Ⅰ",U101="新加算Ⅴ（１）",U101="新加算Ⅴ（２）",U101="新加算Ⅴ（５）",U101="新加算Ⅴ（７）",U101="新加算Ⅴ（10）")),IF(AN101="","未入力",IF(AN101="いずれも取得していない","要件を満たさない","")),"")</f>
        <v/>
      </c>
      <c r="BE101" s="1311" t="str">
        <f>G98</f>
        <v/>
      </c>
      <c r="BF101" s="1311"/>
      <c r="BG101" s="1311"/>
    </row>
    <row r="102" spans="1:59" ht="30" customHeight="1">
      <c r="A102" s="1274">
        <v>23</v>
      </c>
      <c r="B102" s="1243" t="str">
        <f>IF(基本情報入力シート!C76="","",基本情報入力シート!C76)</f>
        <v/>
      </c>
      <c r="C102" s="1244"/>
      <c r="D102" s="1244"/>
      <c r="E102" s="1244"/>
      <c r="F102" s="1245"/>
      <c r="G102" s="1260" t="str">
        <f>IF(基本情報入力シート!M76="","",基本情報入力シート!M76)</f>
        <v/>
      </c>
      <c r="H102" s="1260" t="str">
        <f>IF(基本情報入力シート!R76="","",基本情報入力シート!R76)</f>
        <v/>
      </c>
      <c r="I102" s="1260" t="str">
        <f>IF(基本情報入力シート!W76="","",基本情報入力シート!W76)</f>
        <v/>
      </c>
      <c r="J102" s="1423" t="str">
        <f>IF(基本情報入力シート!X76="","",基本情報入力シート!X76)</f>
        <v/>
      </c>
      <c r="K102" s="1260" t="str">
        <f>IF(基本情報入力シート!Y76="","",基本情報入力シート!Y76)</f>
        <v/>
      </c>
      <c r="L102" s="1429" t="str">
        <f>IF(基本情報入力シート!AB76="","",基本情報入力シート!AB76)</f>
        <v/>
      </c>
      <c r="M102" s="553" t="str">
        <f>IF('別紙様式2-2（４・５月分）'!P80="","",'別紙様式2-2（４・５月分）'!P80)</f>
        <v/>
      </c>
      <c r="N102" s="1399" t="str">
        <f>IF(SUM('別紙様式2-2（４・５月分）'!Q80:Q82)=0,"",SUM('別紙様式2-2（４・５月分）'!Q80:Q82))</f>
        <v/>
      </c>
      <c r="O102" s="1403" t="str">
        <f>IFERROR(VLOOKUP('別紙様式2-2（４・５月分）'!AQ80,【参考】数式用!$AR$5:$AS$22,2,FALSE),"")</f>
        <v/>
      </c>
      <c r="P102" s="1404"/>
      <c r="Q102" s="1405"/>
      <c r="R102" s="1540" t="str">
        <f>IFERROR(VLOOKUP(K102,【参考】数式用!$A$5:$AB$37,MATCH(O102,【参考】数式用!$B$4:$AB$4,0)+1,0),"")</f>
        <v/>
      </c>
      <c r="S102" s="1411" t="s">
        <v>2102</v>
      </c>
      <c r="T102" s="1536" t="str">
        <f>IF('別紙様式2-3（６月以降分）'!T102="","",'別紙様式2-3（６月以降分）'!T102)</f>
        <v/>
      </c>
      <c r="U102" s="1538" t="str">
        <f>IFERROR(VLOOKUP(K102,【参考】数式用!$A$5:$AB$37,MATCH(T102,【参考】数式用!$B$4:$AB$4,0)+1,0),"")</f>
        <v/>
      </c>
      <c r="V102" s="1417" t="s">
        <v>15</v>
      </c>
      <c r="W102" s="1534">
        <f>'別紙様式2-3（６月以降分）'!W102</f>
        <v>6</v>
      </c>
      <c r="X102" s="1357" t="s">
        <v>10</v>
      </c>
      <c r="Y102" s="1534">
        <f>'別紙様式2-3（６月以降分）'!Y102</f>
        <v>6</v>
      </c>
      <c r="Z102" s="1357" t="s">
        <v>38</v>
      </c>
      <c r="AA102" s="1534">
        <f>'別紙様式2-3（６月以降分）'!AA102</f>
        <v>7</v>
      </c>
      <c r="AB102" s="1357" t="s">
        <v>10</v>
      </c>
      <c r="AC102" s="1534">
        <f>'別紙様式2-3（６月以降分）'!AC102</f>
        <v>3</v>
      </c>
      <c r="AD102" s="1357" t="s">
        <v>2020</v>
      </c>
      <c r="AE102" s="1357" t="s">
        <v>20</v>
      </c>
      <c r="AF102" s="1357">
        <f>IF(W102&gt;=1,(AA102*12+AC102)-(W102*12+Y102)+1,"")</f>
        <v>10</v>
      </c>
      <c r="AG102" s="1359" t="s">
        <v>33</v>
      </c>
      <c r="AH102" s="1526" t="str">
        <f>'別紙様式2-3（６月以降分）'!AH102</f>
        <v/>
      </c>
      <c r="AI102" s="1528" t="str">
        <f>'別紙様式2-3（６月以降分）'!AI102</f>
        <v/>
      </c>
      <c r="AJ102" s="1530">
        <f>'別紙様式2-3（６月以降分）'!AJ102</f>
        <v>0</v>
      </c>
      <c r="AK102" s="1532" t="str">
        <f>IF('別紙様式2-3（６月以降分）'!AK102="","",'別紙様式2-3（６月以降分）'!AK102)</f>
        <v/>
      </c>
      <c r="AL102" s="1521">
        <f>'別紙様式2-3（６月以降分）'!AL102</f>
        <v>0</v>
      </c>
      <c r="AM102" s="1523" t="str">
        <f>IF('別紙様式2-3（６月以降分）'!AM102="","",'別紙様式2-3（６月以降分）'!AM102)</f>
        <v/>
      </c>
      <c r="AN102" s="1341" t="str">
        <f>IF('別紙様式2-3（６月以降分）'!AN102="","",'別紙様式2-3（６月以降分）'!AN102)</f>
        <v/>
      </c>
      <c r="AO102" s="1339" t="str">
        <f>IF('別紙様式2-3（６月以降分）'!AO102="","",'別紙様式2-3（６月以降分）'!AO102)</f>
        <v/>
      </c>
      <c r="AP102" s="1341" t="str">
        <f>IF('別紙様式2-3（６月以降分）'!AP102="","",'別紙様式2-3（６月以降分）'!AP102)</f>
        <v/>
      </c>
      <c r="AQ102" s="1490" t="str">
        <f>IF('別紙様式2-3（６月以降分）'!AQ102="","",'別紙様式2-3（６月以降分）'!AQ102)</f>
        <v/>
      </c>
      <c r="AR102" s="1493" t="str">
        <f>IF('別紙様式2-3（６月以降分）'!AR102="","",'別紙様式2-3（６月以降分）'!AR102)</f>
        <v/>
      </c>
      <c r="AS102" s="573" t="str">
        <f t="shared" ref="AS102" si="147">IF(AU104="","",IF(U104&lt;U102,"！加算の要件上は問題ありませんが、令和６年度当初の新加算の加算率と比較して、移行後の加算率が下がる計画になっています。",""))</f>
        <v/>
      </c>
      <c r="AT102" s="580"/>
      <c r="AU102" s="1309"/>
      <c r="AV102" s="558" t="str">
        <f>IF('別紙様式2-2（４・５月分）'!N80="","",'別紙様式2-2（４・５月分）'!N80)</f>
        <v/>
      </c>
      <c r="AW102" s="1313" t="str">
        <f>IF(SUM('別紙様式2-2（４・５月分）'!O80:O82)=0,"",SUM('別紙様式2-2（４・５月分）'!O80:O82))</f>
        <v/>
      </c>
      <c r="AX102" s="1482" t="str">
        <f>IFERROR(VLOOKUP(K102,【参考】数式用!$AH$2:$AI$34,2,FALSE),"")</f>
        <v/>
      </c>
      <c r="AY102" s="494"/>
      <c r="BD102" s="341"/>
      <c r="BE102" s="1311" t="str">
        <f>G102</f>
        <v/>
      </c>
      <c r="BF102" s="1311"/>
      <c r="BG102" s="1311"/>
    </row>
    <row r="103" spans="1:59" ht="15" customHeight="1">
      <c r="A103" s="1275"/>
      <c r="B103" s="1243"/>
      <c r="C103" s="1244"/>
      <c r="D103" s="1244"/>
      <c r="E103" s="1244"/>
      <c r="F103" s="1245"/>
      <c r="G103" s="1260"/>
      <c r="H103" s="1260"/>
      <c r="I103" s="1260"/>
      <c r="J103" s="1423"/>
      <c r="K103" s="1260"/>
      <c r="L103" s="1429"/>
      <c r="M103" s="1379" t="str">
        <f>IF('別紙様式2-2（４・５月分）'!P81="","",'別紙様式2-2（４・５月分）'!P81)</f>
        <v/>
      </c>
      <c r="N103" s="1400"/>
      <c r="O103" s="1406"/>
      <c r="P103" s="1407"/>
      <c r="Q103" s="1408"/>
      <c r="R103" s="1541"/>
      <c r="S103" s="1412"/>
      <c r="T103" s="1537"/>
      <c r="U103" s="1539"/>
      <c r="V103" s="1418"/>
      <c r="W103" s="1535"/>
      <c r="X103" s="1358"/>
      <c r="Y103" s="1535"/>
      <c r="Z103" s="1358"/>
      <c r="AA103" s="1535"/>
      <c r="AB103" s="1358"/>
      <c r="AC103" s="1535"/>
      <c r="AD103" s="1358"/>
      <c r="AE103" s="1358"/>
      <c r="AF103" s="1358"/>
      <c r="AG103" s="1360"/>
      <c r="AH103" s="1527"/>
      <c r="AI103" s="1529"/>
      <c r="AJ103" s="1531"/>
      <c r="AK103" s="1533"/>
      <c r="AL103" s="1522"/>
      <c r="AM103" s="1524"/>
      <c r="AN103" s="1342"/>
      <c r="AO103" s="1525"/>
      <c r="AP103" s="1342"/>
      <c r="AQ103" s="1491"/>
      <c r="AR103" s="1494"/>
      <c r="AS103" s="1492" t="str">
        <f t="shared" ref="AS103" si="148">IF(AU104="","",IF(OR(AA104="",AA104&lt;&gt;7,AC104="",AC104&lt;&gt;3),"！算定期間の終わりが令和７年３月になっていません。年度内の廃止予定等がなければ、算定対象月を令和７年３月にしてください。",""))</f>
        <v/>
      </c>
      <c r="AT103" s="580"/>
      <c r="AU103" s="1311"/>
      <c r="AV103" s="1312" t="str">
        <f>IF('別紙様式2-2（４・５月分）'!N81="","",'別紙様式2-2（４・５月分）'!N81)</f>
        <v/>
      </c>
      <c r="AW103" s="1313"/>
      <c r="AX103" s="1483"/>
      <c r="AY103" s="431"/>
      <c r="BD103" s="341"/>
      <c r="BE103" s="1311" t="str">
        <f>G102</f>
        <v/>
      </c>
      <c r="BF103" s="1311"/>
      <c r="BG103" s="1311"/>
    </row>
    <row r="104" spans="1:59" ht="15" customHeight="1">
      <c r="A104" s="1303"/>
      <c r="B104" s="1243"/>
      <c r="C104" s="1244"/>
      <c r="D104" s="1244"/>
      <c r="E104" s="1244"/>
      <c r="F104" s="1245"/>
      <c r="G104" s="1260"/>
      <c r="H104" s="1260"/>
      <c r="I104" s="1260"/>
      <c r="J104" s="1423"/>
      <c r="K104" s="1260"/>
      <c r="L104" s="1429"/>
      <c r="M104" s="1380"/>
      <c r="N104" s="1401"/>
      <c r="O104" s="1381" t="s">
        <v>2025</v>
      </c>
      <c r="P104" s="1433" t="str">
        <f>IFERROR(VLOOKUP('別紙様式2-2（４・５月分）'!AQ80,【参考】数式用!$AR$5:$AT$22,3,FALSE),"")</f>
        <v/>
      </c>
      <c r="Q104" s="1385" t="s">
        <v>2036</v>
      </c>
      <c r="R104" s="1517" t="str">
        <f>IFERROR(VLOOKUP(K102,【参考】数式用!$A$5:$AB$37,MATCH(P104,【参考】数式用!$B$4:$AB$4,0)+1,0),"")</f>
        <v/>
      </c>
      <c r="S104" s="1389" t="s">
        <v>2109</v>
      </c>
      <c r="T104" s="1519"/>
      <c r="U104" s="1515" t="str">
        <f>IFERROR(VLOOKUP(K102,【参考】数式用!$A$5:$AB$37,MATCH(T104,【参考】数式用!$B$4:$AB$4,0)+1,0),"")</f>
        <v/>
      </c>
      <c r="V104" s="1395" t="s">
        <v>15</v>
      </c>
      <c r="W104" s="1513"/>
      <c r="X104" s="1371" t="s">
        <v>10</v>
      </c>
      <c r="Y104" s="1513"/>
      <c r="Z104" s="1371" t="s">
        <v>38</v>
      </c>
      <c r="AA104" s="1513"/>
      <c r="AB104" s="1371" t="s">
        <v>10</v>
      </c>
      <c r="AC104" s="1513"/>
      <c r="AD104" s="1371" t="s">
        <v>2020</v>
      </c>
      <c r="AE104" s="1371" t="s">
        <v>20</v>
      </c>
      <c r="AF104" s="1371" t="str">
        <f>IF(W104&gt;=1,(AA104*12+AC104)-(W104*12+Y104)+1,"")</f>
        <v/>
      </c>
      <c r="AG104" s="1367" t="s">
        <v>33</v>
      </c>
      <c r="AH104" s="1373" t="str">
        <f t="shared" ref="AH104" si="149">IFERROR(ROUNDDOWN(ROUND(L102*U104,0),0)*AF104,"")</f>
        <v/>
      </c>
      <c r="AI104" s="1507" t="str">
        <f t="shared" ref="AI104" si="150">IFERROR(ROUNDDOWN(ROUND((L102*(U104-AW102)),0),0)*AF104,"")</f>
        <v/>
      </c>
      <c r="AJ104" s="1377" t="str">
        <f>IFERROR(ROUNDDOWN(ROUNDDOWN(ROUND(L102*VLOOKUP(K102,【参考】数式用!$A$5:$AB$27,MATCH("新加算Ⅳ",【参考】数式用!$B$4:$AB$4,0)+1,0),0),0)*AF104*0.5,0),"")</f>
        <v/>
      </c>
      <c r="AK104" s="1509"/>
      <c r="AL104" s="1511" t="str">
        <f>IFERROR(IF('別紙様式2-2（４・５月分）'!P104="ベア加算","", IF(OR(T104="新加算Ⅰ",T104="新加算Ⅱ",T104="新加算Ⅲ",T104="新加算Ⅳ"),ROUNDDOWN(ROUND(L102*VLOOKUP(K102,【参考】数式用!$A$5:$I$27,MATCH("ベア加算",【参考】数式用!$B$4:$I$4,0)+1,0),0),0)*AF104,"")),"")</f>
        <v/>
      </c>
      <c r="AM104" s="1503"/>
      <c r="AN104" s="1484"/>
      <c r="AO104" s="1505"/>
      <c r="AP104" s="1484"/>
      <c r="AQ104" s="1486"/>
      <c r="AR104" s="1488"/>
      <c r="AS104" s="1492"/>
      <c r="AT104" s="452"/>
      <c r="AU104" s="1311" t="str">
        <f>IF(AND(AA102&lt;&gt;7,AC102&lt;&gt;3),"V列に色付け","")</f>
        <v/>
      </c>
      <c r="AV104" s="1312"/>
      <c r="AW104" s="1313"/>
      <c r="AX104" s="577"/>
      <c r="AY104" s="1230" t="str">
        <f>IF(AL104&lt;&gt;"",IF(AM104="○","入力済","未入力"),"")</f>
        <v/>
      </c>
      <c r="AZ104" s="1230" t="str">
        <f>IF(OR(T104="新加算Ⅰ",T104="新加算Ⅱ",T104="新加算Ⅲ",T104="新加算Ⅳ",T104="新加算Ⅴ（１）",T104="新加算Ⅴ（２）",T104="新加算Ⅴ（３）",T104="新加算ⅠⅤ（４）",T104="新加算Ⅴ（５）",T104="新加算Ⅴ（６）",T104="新加算Ⅴ（８）",T104="新加算Ⅴ（11）"),IF(OR(AN104="○",AN104="令和６年度中に満たす"),"入力済","未入力"),"")</f>
        <v/>
      </c>
      <c r="BA104" s="1230" t="str">
        <f>IF(OR(T104="新加算Ⅴ（７）",T104="新加算Ⅴ（９）",T104="新加算Ⅴ（10）",T104="新加算Ⅴ（12）",T104="新加算Ⅴ（13）",T104="新加算Ⅴ（14）"),IF(OR(AO104="○",AO104="令和６年度中に満たす"),"入力済","未入力"),"")</f>
        <v/>
      </c>
      <c r="BB104" s="1230" t="str">
        <f>IF(OR(T104="新加算Ⅰ",T104="新加算Ⅱ",T104="新加算Ⅲ",T104="新加算Ⅴ（１）",T104="新加算Ⅴ（３）",T104="新加算Ⅴ（８）"),IF(OR(AP104="○",AP104="令和６年度中に満たす"),"入力済","未入力"),"")</f>
        <v/>
      </c>
      <c r="BC104" s="1481" t="str">
        <f t="shared" ref="BC104" si="151">IF(OR(T104="新加算Ⅰ",T104="新加算Ⅱ",T104="新加算Ⅴ（１）",T104="新加算Ⅴ（２）",T104="新加算Ⅴ（３）",T104="新加算Ⅴ（４）",T104="新加算Ⅴ（５）",T104="新加算Ⅴ（６）",T104="新加算Ⅴ（７）",T104="新加算Ⅴ（９）",T104="新加算Ⅴ（10）",T104="新加算Ⅴ（12）"),IF(AQ104&lt;&gt;"",1,""),"")</f>
        <v/>
      </c>
      <c r="BD104" s="1311" t="str">
        <f>IF(OR(T104="新加算Ⅰ",T104="新加算Ⅴ（１）",T104="新加算Ⅴ（２）",T104="新加算Ⅴ（５）",T104="新加算Ⅴ（７）",T104="新加算Ⅴ（10）"),IF(AR104="","未入力","入力済"),"")</f>
        <v/>
      </c>
      <c r="BE104" s="1311" t="str">
        <f>G102</f>
        <v/>
      </c>
      <c r="BF104" s="1311"/>
      <c r="BG104" s="1311"/>
    </row>
    <row r="105" spans="1:59" ht="30" customHeight="1" thickBot="1">
      <c r="A105" s="1276"/>
      <c r="B105" s="1419"/>
      <c r="C105" s="1420"/>
      <c r="D105" s="1420"/>
      <c r="E105" s="1420"/>
      <c r="F105" s="1421"/>
      <c r="G105" s="1261"/>
      <c r="H105" s="1261"/>
      <c r="I105" s="1261"/>
      <c r="J105" s="1424"/>
      <c r="K105" s="1261"/>
      <c r="L105" s="1430"/>
      <c r="M105" s="556" t="str">
        <f>IF('別紙様式2-2（４・５月分）'!P82="","",'別紙様式2-2（４・５月分）'!P82)</f>
        <v/>
      </c>
      <c r="N105" s="1402"/>
      <c r="O105" s="1382"/>
      <c r="P105" s="1434"/>
      <c r="Q105" s="1386"/>
      <c r="R105" s="1518"/>
      <c r="S105" s="1390"/>
      <c r="T105" s="1520"/>
      <c r="U105" s="1516"/>
      <c r="V105" s="1396"/>
      <c r="W105" s="1514"/>
      <c r="X105" s="1372"/>
      <c r="Y105" s="1514"/>
      <c r="Z105" s="1372"/>
      <c r="AA105" s="1514"/>
      <c r="AB105" s="1372"/>
      <c r="AC105" s="1514"/>
      <c r="AD105" s="1372"/>
      <c r="AE105" s="1372"/>
      <c r="AF105" s="1372"/>
      <c r="AG105" s="1368"/>
      <c r="AH105" s="1374"/>
      <c r="AI105" s="1508"/>
      <c r="AJ105" s="1378"/>
      <c r="AK105" s="1510"/>
      <c r="AL105" s="1512"/>
      <c r="AM105" s="1504"/>
      <c r="AN105" s="1485"/>
      <c r="AO105" s="1506"/>
      <c r="AP105" s="1485"/>
      <c r="AQ105" s="1487"/>
      <c r="AR105" s="1489"/>
      <c r="AS105" s="578" t="str">
        <f t="shared" ref="AS105" si="152">IF(AU104="","",IF(OR(T104="",AND(M105="ベア加算なし",OR(T104="新加算Ⅰ",T104="新加算Ⅱ",T104="新加算Ⅲ",T104="新加算Ⅳ"),AM104=""),AND(OR(T104="新加算Ⅰ",T104="新加算Ⅱ",T104="新加算Ⅲ",T104="新加算Ⅳ"),AN104=""),AND(OR(T104="新加算Ⅰ",T104="新加算Ⅱ",T104="新加算Ⅲ"),AP104=""),AND(OR(T104="新加算Ⅰ",T104="新加算Ⅱ"),AQ104=""),AND(OR(T104="新加算Ⅰ"),AR104="")),"！記入が必要な欄（ピンク色のセル）に空欄があります。空欄を埋めてください。",""))</f>
        <v/>
      </c>
      <c r="AT105" s="452"/>
      <c r="AU105" s="1311"/>
      <c r="AV105" s="558" t="str">
        <f>IF('別紙様式2-2（４・５月分）'!N82="","",'別紙様式2-2（４・５月分）'!N82)</f>
        <v/>
      </c>
      <c r="AW105" s="1313"/>
      <c r="AX105" s="579"/>
      <c r="AY105" s="1230" t="str">
        <f>IF(OR(T105="新加算Ⅰ",T105="新加算Ⅱ",T105="新加算Ⅲ",T105="新加算Ⅳ",T105="新加算Ⅴ（１）",T105="新加算Ⅴ（２）",T105="新加算Ⅴ（３）",T105="新加算ⅠⅤ（４）",T105="新加算Ⅴ（５）",T105="新加算Ⅴ（６）",T105="新加算Ⅴ（８）",T105="新加算Ⅴ（11）"),IF(AI105="○","","未入力"),"")</f>
        <v/>
      </c>
      <c r="AZ105" s="1230" t="str">
        <f>IF(OR(U105="新加算Ⅰ",U105="新加算Ⅱ",U105="新加算Ⅲ",U105="新加算Ⅳ",U105="新加算Ⅴ（１）",U105="新加算Ⅴ（２）",U105="新加算Ⅴ（３）",U105="新加算ⅠⅤ（４）",U105="新加算Ⅴ（５）",U105="新加算Ⅴ（６）",U105="新加算Ⅴ（８）",U105="新加算Ⅴ（11）"),IF(AJ105="○","","未入力"),"")</f>
        <v/>
      </c>
      <c r="BA105" s="1230" t="str">
        <f>IF(OR(U105="新加算Ⅴ（７）",U105="新加算Ⅴ（９）",U105="新加算Ⅴ（10）",U105="新加算Ⅴ（12）",U105="新加算Ⅴ（13）",U105="新加算Ⅴ（14）"),IF(AK105="○","","未入力"),"")</f>
        <v/>
      </c>
      <c r="BB105" s="1230" t="str">
        <f>IF(OR(U105="新加算Ⅰ",U105="新加算Ⅱ",U105="新加算Ⅲ",U105="新加算Ⅴ（１）",U105="新加算Ⅴ（３）",U105="新加算Ⅴ（８）"),IF(AL105="○","","未入力"),"")</f>
        <v/>
      </c>
      <c r="BC105" s="1481" t="str">
        <f t="shared" ref="BC105" si="153">IF(OR(U105="新加算Ⅰ",U105="新加算Ⅱ",U105="新加算Ⅴ（１）",U105="新加算Ⅴ（２）",U105="新加算Ⅴ（３）",U105="新加算Ⅴ（４）",U105="新加算Ⅴ（５）",U105="新加算Ⅴ（６）",U105="新加算Ⅴ（７）",U105="新加算Ⅴ（９）",U105="新加算Ⅴ（10）",U105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05" s="1311" t="str">
        <f>IF(AND(T105&lt;&gt;"（参考）令和７年度の移行予定",OR(U105="新加算Ⅰ",U105="新加算Ⅴ（１）",U105="新加算Ⅴ（２）",U105="新加算Ⅴ（５）",U105="新加算Ⅴ（７）",U105="新加算Ⅴ（10）")),IF(AN105="","未入力",IF(AN105="いずれも取得していない","要件を満たさない","")),"")</f>
        <v/>
      </c>
      <c r="BE105" s="1311" t="str">
        <f>G102</f>
        <v/>
      </c>
      <c r="BF105" s="1311"/>
      <c r="BG105" s="1311"/>
    </row>
    <row r="106" spans="1:59" ht="30" customHeight="1">
      <c r="A106" s="1301">
        <v>24</v>
      </c>
      <c r="B106" s="1240" t="str">
        <f>IF(基本情報入力シート!C77="","",基本情報入力シート!C77)</f>
        <v/>
      </c>
      <c r="C106" s="1241"/>
      <c r="D106" s="1241"/>
      <c r="E106" s="1241"/>
      <c r="F106" s="1242"/>
      <c r="G106" s="1259" t="str">
        <f>IF(基本情報入力シート!M77="","",基本情報入力シート!M77)</f>
        <v/>
      </c>
      <c r="H106" s="1259" t="str">
        <f>IF(基本情報入力シート!R77="","",基本情報入力シート!R77)</f>
        <v/>
      </c>
      <c r="I106" s="1259" t="str">
        <f>IF(基本情報入力シート!W77="","",基本情報入力シート!W77)</f>
        <v/>
      </c>
      <c r="J106" s="1422" t="str">
        <f>IF(基本情報入力シート!X77="","",基本情報入力シート!X77)</f>
        <v/>
      </c>
      <c r="K106" s="1259" t="str">
        <f>IF(基本情報入力シート!Y77="","",基本情報入力シート!Y77)</f>
        <v/>
      </c>
      <c r="L106" s="1435" t="str">
        <f>IF(基本情報入力シート!AB77="","",基本情報入力シート!AB77)</f>
        <v/>
      </c>
      <c r="M106" s="553" t="str">
        <f>IF('別紙様式2-2（４・５月分）'!P83="","",'別紙様式2-2（４・５月分）'!P83)</f>
        <v/>
      </c>
      <c r="N106" s="1399" t="str">
        <f>IF(SUM('別紙様式2-2（４・５月分）'!Q83:Q85)=0,"",SUM('別紙様式2-2（４・５月分）'!Q83:Q85))</f>
        <v/>
      </c>
      <c r="O106" s="1403" t="str">
        <f>IFERROR(VLOOKUP('別紙様式2-2（４・５月分）'!AQ83,【参考】数式用!$AR$5:$AS$22,2,FALSE),"")</f>
        <v/>
      </c>
      <c r="P106" s="1404"/>
      <c r="Q106" s="1405"/>
      <c r="R106" s="1540" t="str">
        <f>IFERROR(VLOOKUP(K106,【参考】数式用!$A$5:$AB$37,MATCH(O106,【参考】数式用!$B$4:$AB$4,0)+1,0),"")</f>
        <v/>
      </c>
      <c r="S106" s="1411" t="s">
        <v>2102</v>
      </c>
      <c r="T106" s="1536" t="str">
        <f>IF('別紙様式2-3（６月以降分）'!T106="","",'別紙様式2-3（６月以降分）'!T106)</f>
        <v/>
      </c>
      <c r="U106" s="1538" t="str">
        <f>IFERROR(VLOOKUP(K106,【参考】数式用!$A$5:$AB$37,MATCH(T106,【参考】数式用!$B$4:$AB$4,0)+1,0),"")</f>
        <v/>
      </c>
      <c r="V106" s="1417" t="s">
        <v>15</v>
      </c>
      <c r="W106" s="1534">
        <f>'別紙様式2-3（６月以降分）'!W106</f>
        <v>6</v>
      </c>
      <c r="X106" s="1357" t="s">
        <v>10</v>
      </c>
      <c r="Y106" s="1534">
        <f>'別紙様式2-3（６月以降分）'!Y106</f>
        <v>6</v>
      </c>
      <c r="Z106" s="1357" t="s">
        <v>38</v>
      </c>
      <c r="AA106" s="1534">
        <f>'別紙様式2-3（６月以降分）'!AA106</f>
        <v>7</v>
      </c>
      <c r="AB106" s="1357" t="s">
        <v>10</v>
      </c>
      <c r="AC106" s="1534">
        <f>'別紙様式2-3（６月以降分）'!AC106</f>
        <v>3</v>
      </c>
      <c r="AD106" s="1357" t="s">
        <v>2020</v>
      </c>
      <c r="AE106" s="1357" t="s">
        <v>20</v>
      </c>
      <c r="AF106" s="1357">
        <f>IF(W106&gt;=1,(AA106*12+AC106)-(W106*12+Y106)+1,"")</f>
        <v>10</v>
      </c>
      <c r="AG106" s="1359" t="s">
        <v>33</v>
      </c>
      <c r="AH106" s="1526" t="str">
        <f>'別紙様式2-3（６月以降分）'!AH106</f>
        <v/>
      </c>
      <c r="AI106" s="1528" t="str">
        <f>'別紙様式2-3（６月以降分）'!AI106</f>
        <v/>
      </c>
      <c r="AJ106" s="1530">
        <f>'別紙様式2-3（６月以降分）'!AJ106</f>
        <v>0</v>
      </c>
      <c r="AK106" s="1532" t="str">
        <f>IF('別紙様式2-3（６月以降分）'!AK106="","",'別紙様式2-3（６月以降分）'!AK106)</f>
        <v/>
      </c>
      <c r="AL106" s="1521">
        <f>'別紙様式2-3（６月以降分）'!AL106</f>
        <v>0</v>
      </c>
      <c r="AM106" s="1523" t="str">
        <f>IF('別紙様式2-3（６月以降分）'!AM106="","",'別紙様式2-3（６月以降分）'!AM106)</f>
        <v/>
      </c>
      <c r="AN106" s="1341" t="str">
        <f>IF('別紙様式2-3（６月以降分）'!AN106="","",'別紙様式2-3（６月以降分）'!AN106)</f>
        <v/>
      </c>
      <c r="AO106" s="1339" t="str">
        <f>IF('別紙様式2-3（６月以降分）'!AO106="","",'別紙様式2-3（６月以降分）'!AO106)</f>
        <v/>
      </c>
      <c r="AP106" s="1341" t="str">
        <f>IF('別紙様式2-3（６月以降分）'!AP106="","",'別紙様式2-3（６月以降分）'!AP106)</f>
        <v/>
      </c>
      <c r="AQ106" s="1490" t="str">
        <f>IF('別紙様式2-3（６月以降分）'!AQ106="","",'別紙様式2-3（６月以降分）'!AQ106)</f>
        <v/>
      </c>
      <c r="AR106" s="1493" t="str">
        <f>IF('別紙様式2-3（６月以降分）'!AR106="","",'別紙様式2-3（６月以降分）'!AR106)</f>
        <v/>
      </c>
      <c r="AS106" s="573" t="str">
        <f t="shared" ref="AS106" si="154">IF(AU108="","",IF(U108&lt;U106,"！加算の要件上は問題ありませんが、令和６年度当初の新加算の加算率と比較して、移行後の加算率が下がる計画になっています。",""))</f>
        <v/>
      </c>
      <c r="AT106" s="580"/>
      <c r="AU106" s="1309"/>
      <c r="AV106" s="558" t="str">
        <f>IF('別紙様式2-2（４・５月分）'!N83="","",'別紙様式2-2（４・５月分）'!N83)</f>
        <v/>
      </c>
      <c r="AW106" s="1313" t="str">
        <f>IF(SUM('別紙様式2-2（４・５月分）'!O83:O85)=0,"",SUM('別紙様式2-2（４・５月分）'!O83:O85))</f>
        <v/>
      </c>
      <c r="AX106" s="1482" t="str">
        <f>IFERROR(VLOOKUP(K106,【参考】数式用!$AH$2:$AI$34,2,FALSE),"")</f>
        <v/>
      </c>
      <c r="AY106" s="494"/>
      <c r="BD106" s="341"/>
      <c r="BE106" s="1311" t="str">
        <f>G106</f>
        <v/>
      </c>
      <c r="BF106" s="1311"/>
      <c r="BG106" s="1311"/>
    </row>
    <row r="107" spans="1:59" ht="15" customHeight="1">
      <c r="A107" s="1275"/>
      <c r="B107" s="1243"/>
      <c r="C107" s="1244"/>
      <c r="D107" s="1244"/>
      <c r="E107" s="1244"/>
      <c r="F107" s="1245"/>
      <c r="G107" s="1260"/>
      <c r="H107" s="1260"/>
      <c r="I107" s="1260"/>
      <c r="J107" s="1423"/>
      <c r="K107" s="1260"/>
      <c r="L107" s="1429"/>
      <c r="M107" s="1379" t="str">
        <f>IF('別紙様式2-2（４・５月分）'!P84="","",'別紙様式2-2（４・５月分）'!P84)</f>
        <v/>
      </c>
      <c r="N107" s="1400"/>
      <c r="O107" s="1406"/>
      <c r="P107" s="1407"/>
      <c r="Q107" s="1408"/>
      <c r="R107" s="1541"/>
      <c r="S107" s="1412"/>
      <c r="T107" s="1537"/>
      <c r="U107" s="1539"/>
      <c r="V107" s="1418"/>
      <c r="W107" s="1535"/>
      <c r="X107" s="1358"/>
      <c r="Y107" s="1535"/>
      <c r="Z107" s="1358"/>
      <c r="AA107" s="1535"/>
      <c r="AB107" s="1358"/>
      <c r="AC107" s="1535"/>
      <c r="AD107" s="1358"/>
      <c r="AE107" s="1358"/>
      <c r="AF107" s="1358"/>
      <c r="AG107" s="1360"/>
      <c r="AH107" s="1527"/>
      <c r="AI107" s="1529"/>
      <c r="AJ107" s="1531"/>
      <c r="AK107" s="1533"/>
      <c r="AL107" s="1522"/>
      <c r="AM107" s="1524"/>
      <c r="AN107" s="1342"/>
      <c r="AO107" s="1525"/>
      <c r="AP107" s="1342"/>
      <c r="AQ107" s="1491"/>
      <c r="AR107" s="1494"/>
      <c r="AS107" s="1492" t="str">
        <f t="shared" ref="AS107" si="155">IF(AU108="","",IF(OR(AA108="",AA108&lt;&gt;7,AC108="",AC108&lt;&gt;3),"！算定期間の終わりが令和７年３月になっていません。年度内の廃止予定等がなければ、算定対象月を令和７年３月にしてください。",""))</f>
        <v/>
      </c>
      <c r="AT107" s="580"/>
      <c r="AU107" s="1311"/>
      <c r="AV107" s="1312" t="str">
        <f>IF('別紙様式2-2（４・５月分）'!N84="","",'別紙様式2-2（４・５月分）'!N84)</f>
        <v/>
      </c>
      <c r="AW107" s="1313"/>
      <c r="AX107" s="1483"/>
      <c r="AY107" s="431"/>
      <c r="BD107" s="341"/>
      <c r="BE107" s="1311" t="str">
        <f>G106</f>
        <v/>
      </c>
      <c r="BF107" s="1311"/>
      <c r="BG107" s="1311"/>
    </row>
    <row r="108" spans="1:59" ht="15" customHeight="1">
      <c r="A108" s="1303"/>
      <c r="B108" s="1243"/>
      <c r="C108" s="1244"/>
      <c r="D108" s="1244"/>
      <c r="E108" s="1244"/>
      <c r="F108" s="1245"/>
      <c r="G108" s="1260"/>
      <c r="H108" s="1260"/>
      <c r="I108" s="1260"/>
      <c r="J108" s="1423"/>
      <c r="K108" s="1260"/>
      <c r="L108" s="1429"/>
      <c r="M108" s="1380"/>
      <c r="N108" s="1401"/>
      <c r="O108" s="1381" t="s">
        <v>2025</v>
      </c>
      <c r="P108" s="1433" t="str">
        <f>IFERROR(VLOOKUP('別紙様式2-2（４・５月分）'!AQ83,【参考】数式用!$AR$5:$AT$22,3,FALSE),"")</f>
        <v/>
      </c>
      <c r="Q108" s="1385" t="s">
        <v>2036</v>
      </c>
      <c r="R108" s="1517" t="str">
        <f>IFERROR(VLOOKUP(K106,【参考】数式用!$A$5:$AB$37,MATCH(P108,【参考】数式用!$B$4:$AB$4,0)+1,0),"")</f>
        <v/>
      </c>
      <c r="S108" s="1389" t="s">
        <v>2109</v>
      </c>
      <c r="T108" s="1519"/>
      <c r="U108" s="1515" t="str">
        <f>IFERROR(VLOOKUP(K106,【参考】数式用!$A$5:$AB$37,MATCH(T108,【参考】数式用!$B$4:$AB$4,0)+1,0),"")</f>
        <v/>
      </c>
      <c r="V108" s="1395" t="s">
        <v>15</v>
      </c>
      <c r="W108" s="1513"/>
      <c r="X108" s="1371" t="s">
        <v>10</v>
      </c>
      <c r="Y108" s="1513"/>
      <c r="Z108" s="1371" t="s">
        <v>38</v>
      </c>
      <c r="AA108" s="1513"/>
      <c r="AB108" s="1371" t="s">
        <v>10</v>
      </c>
      <c r="AC108" s="1513"/>
      <c r="AD108" s="1371" t="s">
        <v>2020</v>
      </c>
      <c r="AE108" s="1371" t="s">
        <v>20</v>
      </c>
      <c r="AF108" s="1371" t="str">
        <f>IF(W108&gt;=1,(AA108*12+AC108)-(W108*12+Y108)+1,"")</f>
        <v/>
      </c>
      <c r="AG108" s="1367" t="s">
        <v>33</v>
      </c>
      <c r="AH108" s="1373" t="str">
        <f t="shared" ref="AH108" si="156">IFERROR(ROUNDDOWN(ROUND(L106*U108,0),0)*AF108,"")</f>
        <v/>
      </c>
      <c r="AI108" s="1507" t="str">
        <f t="shared" ref="AI108" si="157">IFERROR(ROUNDDOWN(ROUND((L106*(U108-AW106)),0),0)*AF108,"")</f>
        <v/>
      </c>
      <c r="AJ108" s="1377" t="str">
        <f>IFERROR(ROUNDDOWN(ROUNDDOWN(ROUND(L106*VLOOKUP(K106,【参考】数式用!$A$5:$AB$27,MATCH("新加算Ⅳ",【参考】数式用!$B$4:$AB$4,0)+1,0),0),0)*AF108*0.5,0),"")</f>
        <v/>
      </c>
      <c r="AK108" s="1509"/>
      <c r="AL108" s="1511" t="str">
        <f>IFERROR(IF('別紙様式2-2（４・５月分）'!P108="ベア加算","", IF(OR(T108="新加算Ⅰ",T108="新加算Ⅱ",T108="新加算Ⅲ",T108="新加算Ⅳ"),ROUNDDOWN(ROUND(L106*VLOOKUP(K106,【参考】数式用!$A$5:$I$27,MATCH("ベア加算",【参考】数式用!$B$4:$I$4,0)+1,0),0),0)*AF108,"")),"")</f>
        <v/>
      </c>
      <c r="AM108" s="1503"/>
      <c r="AN108" s="1484"/>
      <c r="AO108" s="1505"/>
      <c r="AP108" s="1484"/>
      <c r="AQ108" s="1486"/>
      <c r="AR108" s="1488"/>
      <c r="AS108" s="1492"/>
      <c r="AT108" s="452"/>
      <c r="AU108" s="1311" t="str">
        <f>IF(AND(AA106&lt;&gt;7,AC106&lt;&gt;3),"V列に色付け","")</f>
        <v/>
      </c>
      <c r="AV108" s="1312"/>
      <c r="AW108" s="1313"/>
      <c r="AX108" s="577"/>
      <c r="AY108" s="1230" t="str">
        <f>IF(AL108&lt;&gt;"",IF(AM108="○","入力済","未入力"),"")</f>
        <v/>
      </c>
      <c r="AZ108" s="1230" t="str">
        <f>IF(OR(T108="新加算Ⅰ",T108="新加算Ⅱ",T108="新加算Ⅲ",T108="新加算Ⅳ",T108="新加算Ⅴ（１）",T108="新加算Ⅴ（２）",T108="新加算Ⅴ（３）",T108="新加算ⅠⅤ（４）",T108="新加算Ⅴ（５）",T108="新加算Ⅴ（６）",T108="新加算Ⅴ（８）",T108="新加算Ⅴ（11）"),IF(OR(AN108="○",AN108="令和６年度中に満たす"),"入力済","未入力"),"")</f>
        <v/>
      </c>
      <c r="BA108" s="1230" t="str">
        <f>IF(OR(T108="新加算Ⅴ（７）",T108="新加算Ⅴ（９）",T108="新加算Ⅴ（10）",T108="新加算Ⅴ（12）",T108="新加算Ⅴ（13）",T108="新加算Ⅴ（14）"),IF(OR(AO108="○",AO108="令和６年度中に満たす"),"入力済","未入力"),"")</f>
        <v/>
      </c>
      <c r="BB108" s="1230" t="str">
        <f>IF(OR(T108="新加算Ⅰ",T108="新加算Ⅱ",T108="新加算Ⅲ",T108="新加算Ⅴ（１）",T108="新加算Ⅴ（３）",T108="新加算Ⅴ（８）"),IF(OR(AP108="○",AP108="令和６年度中に満たす"),"入力済","未入力"),"")</f>
        <v/>
      </c>
      <c r="BC108" s="1481" t="str">
        <f t="shared" ref="BC108" si="158">IF(OR(T108="新加算Ⅰ",T108="新加算Ⅱ",T108="新加算Ⅴ（１）",T108="新加算Ⅴ（２）",T108="新加算Ⅴ（３）",T108="新加算Ⅴ（４）",T108="新加算Ⅴ（５）",T108="新加算Ⅴ（６）",T108="新加算Ⅴ（７）",T108="新加算Ⅴ（９）",T108="新加算Ⅴ（10）",T108="新加算Ⅴ（12）"),IF(AQ108&lt;&gt;"",1,""),"")</f>
        <v/>
      </c>
      <c r="BD108" s="1311" t="str">
        <f>IF(OR(T108="新加算Ⅰ",T108="新加算Ⅴ（１）",T108="新加算Ⅴ（２）",T108="新加算Ⅴ（５）",T108="新加算Ⅴ（７）",T108="新加算Ⅴ（10）"),IF(AR108="","未入力","入力済"),"")</f>
        <v/>
      </c>
      <c r="BE108" s="1311" t="str">
        <f>G106</f>
        <v/>
      </c>
      <c r="BF108" s="1311"/>
      <c r="BG108" s="1311"/>
    </row>
    <row r="109" spans="1:59" ht="30" customHeight="1" thickBot="1">
      <c r="A109" s="1276"/>
      <c r="B109" s="1419"/>
      <c r="C109" s="1420"/>
      <c r="D109" s="1420"/>
      <c r="E109" s="1420"/>
      <c r="F109" s="1421"/>
      <c r="G109" s="1261"/>
      <c r="H109" s="1261"/>
      <c r="I109" s="1261"/>
      <c r="J109" s="1424"/>
      <c r="K109" s="1261"/>
      <c r="L109" s="1430"/>
      <c r="M109" s="556" t="str">
        <f>IF('別紙様式2-2（４・５月分）'!P85="","",'別紙様式2-2（４・５月分）'!P85)</f>
        <v/>
      </c>
      <c r="N109" s="1402"/>
      <c r="O109" s="1382"/>
      <c r="P109" s="1434"/>
      <c r="Q109" s="1386"/>
      <c r="R109" s="1518"/>
      <c r="S109" s="1390"/>
      <c r="T109" s="1520"/>
      <c r="U109" s="1516"/>
      <c r="V109" s="1396"/>
      <c r="W109" s="1514"/>
      <c r="X109" s="1372"/>
      <c r="Y109" s="1514"/>
      <c r="Z109" s="1372"/>
      <c r="AA109" s="1514"/>
      <c r="AB109" s="1372"/>
      <c r="AC109" s="1514"/>
      <c r="AD109" s="1372"/>
      <c r="AE109" s="1372"/>
      <c r="AF109" s="1372"/>
      <c r="AG109" s="1368"/>
      <c r="AH109" s="1374"/>
      <c r="AI109" s="1508"/>
      <c r="AJ109" s="1378"/>
      <c r="AK109" s="1510"/>
      <c r="AL109" s="1512"/>
      <c r="AM109" s="1504"/>
      <c r="AN109" s="1485"/>
      <c r="AO109" s="1506"/>
      <c r="AP109" s="1485"/>
      <c r="AQ109" s="1487"/>
      <c r="AR109" s="1489"/>
      <c r="AS109" s="578" t="str">
        <f t="shared" ref="AS109" si="159">IF(AU108="","",IF(OR(T108="",AND(M109="ベア加算なし",OR(T108="新加算Ⅰ",T108="新加算Ⅱ",T108="新加算Ⅲ",T108="新加算Ⅳ"),AM108=""),AND(OR(T108="新加算Ⅰ",T108="新加算Ⅱ",T108="新加算Ⅲ",T108="新加算Ⅳ"),AN108=""),AND(OR(T108="新加算Ⅰ",T108="新加算Ⅱ",T108="新加算Ⅲ"),AP108=""),AND(OR(T108="新加算Ⅰ",T108="新加算Ⅱ"),AQ108=""),AND(OR(T108="新加算Ⅰ"),AR108="")),"！記入が必要な欄（ピンク色のセル）に空欄があります。空欄を埋めてください。",""))</f>
        <v/>
      </c>
      <c r="AT109" s="452"/>
      <c r="AU109" s="1311"/>
      <c r="AV109" s="558" t="str">
        <f>IF('別紙様式2-2（４・５月分）'!N85="","",'別紙様式2-2（４・５月分）'!N85)</f>
        <v/>
      </c>
      <c r="AW109" s="1313"/>
      <c r="AX109" s="579"/>
      <c r="AY109" s="1230" t="str">
        <f>IF(OR(T109="新加算Ⅰ",T109="新加算Ⅱ",T109="新加算Ⅲ",T109="新加算Ⅳ",T109="新加算Ⅴ（１）",T109="新加算Ⅴ（２）",T109="新加算Ⅴ（３）",T109="新加算ⅠⅤ（４）",T109="新加算Ⅴ（５）",T109="新加算Ⅴ（６）",T109="新加算Ⅴ（８）",T109="新加算Ⅴ（11）"),IF(AI109="○","","未入力"),"")</f>
        <v/>
      </c>
      <c r="AZ109" s="1230" t="str">
        <f>IF(OR(U109="新加算Ⅰ",U109="新加算Ⅱ",U109="新加算Ⅲ",U109="新加算Ⅳ",U109="新加算Ⅴ（１）",U109="新加算Ⅴ（２）",U109="新加算Ⅴ（３）",U109="新加算ⅠⅤ（４）",U109="新加算Ⅴ（５）",U109="新加算Ⅴ（６）",U109="新加算Ⅴ（８）",U109="新加算Ⅴ（11）"),IF(AJ109="○","","未入力"),"")</f>
        <v/>
      </c>
      <c r="BA109" s="1230" t="str">
        <f>IF(OR(U109="新加算Ⅴ（７）",U109="新加算Ⅴ（９）",U109="新加算Ⅴ（10）",U109="新加算Ⅴ（12）",U109="新加算Ⅴ（13）",U109="新加算Ⅴ（14）"),IF(AK109="○","","未入力"),"")</f>
        <v/>
      </c>
      <c r="BB109" s="1230" t="str">
        <f>IF(OR(U109="新加算Ⅰ",U109="新加算Ⅱ",U109="新加算Ⅲ",U109="新加算Ⅴ（１）",U109="新加算Ⅴ（３）",U109="新加算Ⅴ（８）"),IF(AL109="○","","未入力"),"")</f>
        <v/>
      </c>
      <c r="BC109" s="1481" t="str">
        <f t="shared" ref="BC109" si="160">IF(OR(U109="新加算Ⅰ",U109="新加算Ⅱ",U109="新加算Ⅴ（１）",U109="新加算Ⅴ（２）",U109="新加算Ⅴ（３）",U109="新加算Ⅴ（４）",U109="新加算Ⅴ（５）",U109="新加算Ⅴ（６）",U109="新加算Ⅴ（７）",U109="新加算Ⅴ（９）",U109="新加算Ⅴ（10）",U109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09" s="1311" t="str">
        <f>IF(AND(T109&lt;&gt;"（参考）令和７年度の移行予定",OR(U109="新加算Ⅰ",U109="新加算Ⅴ（１）",U109="新加算Ⅴ（２）",U109="新加算Ⅴ（５）",U109="新加算Ⅴ（７）",U109="新加算Ⅴ（10）")),IF(AN109="","未入力",IF(AN109="いずれも取得していない","要件を満たさない","")),"")</f>
        <v/>
      </c>
      <c r="BE109" s="1311" t="str">
        <f>G106</f>
        <v/>
      </c>
      <c r="BF109" s="1311"/>
      <c r="BG109" s="1311"/>
    </row>
    <row r="110" spans="1:59" ht="30" customHeight="1">
      <c r="A110" s="1274">
        <v>25</v>
      </c>
      <c r="B110" s="1243" t="str">
        <f>IF(基本情報入力シート!C78="","",基本情報入力シート!C78)</f>
        <v/>
      </c>
      <c r="C110" s="1244"/>
      <c r="D110" s="1244"/>
      <c r="E110" s="1244"/>
      <c r="F110" s="1245"/>
      <c r="G110" s="1260" t="str">
        <f>IF(基本情報入力シート!M78="","",基本情報入力シート!M78)</f>
        <v/>
      </c>
      <c r="H110" s="1260" t="str">
        <f>IF(基本情報入力シート!R78="","",基本情報入力シート!R78)</f>
        <v/>
      </c>
      <c r="I110" s="1260" t="str">
        <f>IF(基本情報入力シート!W78="","",基本情報入力シート!W78)</f>
        <v/>
      </c>
      <c r="J110" s="1423" t="str">
        <f>IF(基本情報入力シート!X78="","",基本情報入力シート!X78)</f>
        <v/>
      </c>
      <c r="K110" s="1260" t="str">
        <f>IF(基本情報入力シート!Y78="","",基本情報入力シート!Y78)</f>
        <v/>
      </c>
      <c r="L110" s="1429" t="str">
        <f>IF(基本情報入力シート!AB78="","",基本情報入力シート!AB78)</f>
        <v/>
      </c>
      <c r="M110" s="553" t="str">
        <f>IF('別紙様式2-2（４・５月分）'!P86="","",'別紙様式2-2（４・５月分）'!P86)</f>
        <v/>
      </c>
      <c r="N110" s="1399" t="str">
        <f>IF(SUM('別紙様式2-2（４・５月分）'!Q86:Q88)=0,"",SUM('別紙様式2-2（４・５月分）'!Q86:Q88))</f>
        <v/>
      </c>
      <c r="O110" s="1403" t="str">
        <f>IFERROR(VLOOKUP('別紙様式2-2（４・５月分）'!AQ86,【参考】数式用!$AR$5:$AS$22,2,FALSE),"")</f>
        <v/>
      </c>
      <c r="P110" s="1404"/>
      <c r="Q110" s="1405"/>
      <c r="R110" s="1540" t="str">
        <f>IFERROR(VLOOKUP(K110,【参考】数式用!$A$5:$AB$37,MATCH(O110,【参考】数式用!$B$4:$AB$4,0)+1,0),"")</f>
        <v/>
      </c>
      <c r="S110" s="1411" t="s">
        <v>2102</v>
      </c>
      <c r="T110" s="1536" t="str">
        <f>IF('別紙様式2-3（６月以降分）'!T110="","",'別紙様式2-3（６月以降分）'!T110)</f>
        <v/>
      </c>
      <c r="U110" s="1538" t="str">
        <f>IFERROR(VLOOKUP(K110,【参考】数式用!$A$5:$AB$37,MATCH(T110,【参考】数式用!$B$4:$AB$4,0)+1,0),"")</f>
        <v/>
      </c>
      <c r="V110" s="1417" t="s">
        <v>15</v>
      </c>
      <c r="W110" s="1534">
        <f>'別紙様式2-3（６月以降分）'!W110</f>
        <v>6</v>
      </c>
      <c r="X110" s="1357" t="s">
        <v>10</v>
      </c>
      <c r="Y110" s="1534">
        <f>'別紙様式2-3（６月以降分）'!Y110</f>
        <v>6</v>
      </c>
      <c r="Z110" s="1357" t="s">
        <v>38</v>
      </c>
      <c r="AA110" s="1534">
        <f>'別紙様式2-3（６月以降分）'!AA110</f>
        <v>7</v>
      </c>
      <c r="AB110" s="1357" t="s">
        <v>10</v>
      </c>
      <c r="AC110" s="1534">
        <f>'別紙様式2-3（６月以降分）'!AC110</f>
        <v>3</v>
      </c>
      <c r="AD110" s="1357" t="s">
        <v>2020</v>
      </c>
      <c r="AE110" s="1357" t="s">
        <v>20</v>
      </c>
      <c r="AF110" s="1357">
        <f>IF(W110&gt;=1,(AA110*12+AC110)-(W110*12+Y110)+1,"")</f>
        <v>10</v>
      </c>
      <c r="AG110" s="1359" t="s">
        <v>33</v>
      </c>
      <c r="AH110" s="1526" t="str">
        <f>'別紙様式2-3（６月以降分）'!AH110</f>
        <v/>
      </c>
      <c r="AI110" s="1528" t="str">
        <f>'別紙様式2-3（６月以降分）'!AI110</f>
        <v/>
      </c>
      <c r="AJ110" s="1530">
        <f>'別紙様式2-3（６月以降分）'!AJ110</f>
        <v>0</v>
      </c>
      <c r="AK110" s="1532" t="str">
        <f>IF('別紙様式2-3（６月以降分）'!AK110="","",'別紙様式2-3（６月以降分）'!AK110)</f>
        <v/>
      </c>
      <c r="AL110" s="1521">
        <f>'別紙様式2-3（６月以降分）'!AL110</f>
        <v>0</v>
      </c>
      <c r="AM110" s="1523" t="str">
        <f>IF('別紙様式2-3（６月以降分）'!AM110="","",'別紙様式2-3（６月以降分）'!AM110)</f>
        <v/>
      </c>
      <c r="AN110" s="1341" t="str">
        <f>IF('別紙様式2-3（６月以降分）'!AN110="","",'別紙様式2-3（６月以降分）'!AN110)</f>
        <v/>
      </c>
      <c r="AO110" s="1339" t="str">
        <f>IF('別紙様式2-3（６月以降分）'!AO110="","",'別紙様式2-3（６月以降分）'!AO110)</f>
        <v/>
      </c>
      <c r="AP110" s="1341" t="str">
        <f>IF('別紙様式2-3（６月以降分）'!AP110="","",'別紙様式2-3（６月以降分）'!AP110)</f>
        <v/>
      </c>
      <c r="AQ110" s="1490" t="str">
        <f>IF('別紙様式2-3（６月以降分）'!AQ110="","",'別紙様式2-3（６月以降分）'!AQ110)</f>
        <v/>
      </c>
      <c r="AR110" s="1493" t="str">
        <f>IF('別紙様式2-3（６月以降分）'!AR110="","",'別紙様式2-3（６月以降分）'!AR110)</f>
        <v/>
      </c>
      <c r="AS110" s="573" t="str">
        <f t="shared" ref="AS110" si="161">IF(AU112="","",IF(U112&lt;U110,"！加算の要件上は問題ありませんが、令和６年度当初の新加算の加算率と比較して、移行後の加算率が下がる計画になっています。",""))</f>
        <v/>
      </c>
      <c r="AT110" s="580"/>
      <c r="AU110" s="1309"/>
      <c r="AV110" s="558" t="str">
        <f>IF('別紙様式2-2（４・５月分）'!N86="","",'別紙様式2-2（４・５月分）'!N86)</f>
        <v/>
      </c>
      <c r="AW110" s="1313" t="str">
        <f>IF(SUM('別紙様式2-2（４・５月分）'!O86:O88)=0,"",SUM('別紙様式2-2（４・５月分）'!O86:O88))</f>
        <v/>
      </c>
      <c r="AX110" s="1482" t="str">
        <f>IFERROR(VLOOKUP(K110,【参考】数式用!$AH$2:$AI$34,2,FALSE),"")</f>
        <v/>
      </c>
      <c r="AY110" s="494"/>
      <c r="BD110" s="341"/>
      <c r="BE110" s="1311" t="str">
        <f>G110</f>
        <v/>
      </c>
      <c r="BF110" s="1311"/>
      <c r="BG110" s="1311"/>
    </row>
    <row r="111" spans="1:59" ht="15" customHeight="1">
      <c r="A111" s="1275"/>
      <c r="B111" s="1243"/>
      <c r="C111" s="1244"/>
      <c r="D111" s="1244"/>
      <c r="E111" s="1244"/>
      <c r="F111" s="1245"/>
      <c r="G111" s="1260"/>
      <c r="H111" s="1260"/>
      <c r="I111" s="1260"/>
      <c r="J111" s="1423"/>
      <c r="K111" s="1260"/>
      <c r="L111" s="1429"/>
      <c r="M111" s="1379" t="str">
        <f>IF('別紙様式2-2（４・５月分）'!P87="","",'別紙様式2-2（４・５月分）'!P87)</f>
        <v/>
      </c>
      <c r="N111" s="1400"/>
      <c r="O111" s="1406"/>
      <c r="P111" s="1407"/>
      <c r="Q111" s="1408"/>
      <c r="R111" s="1541"/>
      <c r="S111" s="1412"/>
      <c r="T111" s="1537"/>
      <c r="U111" s="1539"/>
      <c r="V111" s="1418"/>
      <c r="W111" s="1535"/>
      <c r="X111" s="1358"/>
      <c r="Y111" s="1535"/>
      <c r="Z111" s="1358"/>
      <c r="AA111" s="1535"/>
      <c r="AB111" s="1358"/>
      <c r="AC111" s="1535"/>
      <c r="AD111" s="1358"/>
      <c r="AE111" s="1358"/>
      <c r="AF111" s="1358"/>
      <c r="AG111" s="1360"/>
      <c r="AH111" s="1527"/>
      <c r="AI111" s="1529"/>
      <c r="AJ111" s="1531"/>
      <c r="AK111" s="1533"/>
      <c r="AL111" s="1522"/>
      <c r="AM111" s="1524"/>
      <c r="AN111" s="1342"/>
      <c r="AO111" s="1525"/>
      <c r="AP111" s="1342"/>
      <c r="AQ111" s="1491"/>
      <c r="AR111" s="1494"/>
      <c r="AS111" s="1492" t="str">
        <f t="shared" ref="AS111" si="162">IF(AU112="","",IF(OR(AA112="",AA112&lt;&gt;7,AC112="",AC112&lt;&gt;3),"！算定期間の終わりが令和７年３月になっていません。年度内の廃止予定等がなければ、算定対象月を令和７年３月にしてください。",""))</f>
        <v/>
      </c>
      <c r="AT111" s="580"/>
      <c r="AU111" s="1311"/>
      <c r="AV111" s="1312" t="str">
        <f>IF('別紙様式2-2（４・５月分）'!N87="","",'別紙様式2-2（４・５月分）'!N87)</f>
        <v/>
      </c>
      <c r="AW111" s="1313"/>
      <c r="AX111" s="1483"/>
      <c r="AY111" s="431"/>
      <c r="BD111" s="341"/>
      <c r="BE111" s="1311" t="str">
        <f>G110</f>
        <v/>
      </c>
      <c r="BF111" s="1311"/>
      <c r="BG111" s="1311"/>
    </row>
    <row r="112" spans="1:59" ht="15" customHeight="1">
      <c r="A112" s="1303"/>
      <c r="B112" s="1243"/>
      <c r="C112" s="1244"/>
      <c r="D112" s="1244"/>
      <c r="E112" s="1244"/>
      <c r="F112" s="1245"/>
      <c r="G112" s="1260"/>
      <c r="H112" s="1260"/>
      <c r="I112" s="1260"/>
      <c r="J112" s="1423"/>
      <c r="K112" s="1260"/>
      <c r="L112" s="1429"/>
      <c r="M112" s="1380"/>
      <c r="N112" s="1401"/>
      <c r="O112" s="1381" t="s">
        <v>2025</v>
      </c>
      <c r="P112" s="1433" t="str">
        <f>IFERROR(VLOOKUP('別紙様式2-2（４・５月分）'!AQ86,【参考】数式用!$AR$5:$AT$22,3,FALSE),"")</f>
        <v/>
      </c>
      <c r="Q112" s="1385" t="s">
        <v>2036</v>
      </c>
      <c r="R112" s="1517" t="str">
        <f>IFERROR(VLOOKUP(K110,【参考】数式用!$A$5:$AB$37,MATCH(P112,【参考】数式用!$B$4:$AB$4,0)+1,0),"")</f>
        <v/>
      </c>
      <c r="S112" s="1389" t="s">
        <v>2109</v>
      </c>
      <c r="T112" s="1519"/>
      <c r="U112" s="1515" t="str">
        <f>IFERROR(VLOOKUP(K110,【参考】数式用!$A$5:$AB$37,MATCH(T112,【参考】数式用!$B$4:$AB$4,0)+1,0),"")</f>
        <v/>
      </c>
      <c r="V112" s="1395" t="s">
        <v>15</v>
      </c>
      <c r="W112" s="1513"/>
      <c r="X112" s="1371" t="s">
        <v>10</v>
      </c>
      <c r="Y112" s="1513"/>
      <c r="Z112" s="1371" t="s">
        <v>38</v>
      </c>
      <c r="AA112" s="1513"/>
      <c r="AB112" s="1371" t="s">
        <v>10</v>
      </c>
      <c r="AC112" s="1513"/>
      <c r="AD112" s="1371" t="s">
        <v>2020</v>
      </c>
      <c r="AE112" s="1371" t="s">
        <v>20</v>
      </c>
      <c r="AF112" s="1371" t="str">
        <f>IF(W112&gt;=1,(AA112*12+AC112)-(W112*12+Y112)+1,"")</f>
        <v/>
      </c>
      <c r="AG112" s="1367" t="s">
        <v>33</v>
      </c>
      <c r="AH112" s="1373" t="str">
        <f t="shared" ref="AH112" si="163">IFERROR(ROUNDDOWN(ROUND(L110*U112,0),0)*AF112,"")</f>
        <v/>
      </c>
      <c r="AI112" s="1507" t="str">
        <f t="shared" ref="AI112" si="164">IFERROR(ROUNDDOWN(ROUND((L110*(U112-AW110)),0),0)*AF112,"")</f>
        <v/>
      </c>
      <c r="AJ112" s="1377" t="str">
        <f>IFERROR(ROUNDDOWN(ROUNDDOWN(ROUND(L110*VLOOKUP(K110,【参考】数式用!$A$5:$AB$27,MATCH("新加算Ⅳ",【参考】数式用!$B$4:$AB$4,0)+1,0),0),0)*AF112*0.5,0),"")</f>
        <v/>
      </c>
      <c r="AK112" s="1509"/>
      <c r="AL112" s="1511" t="str">
        <f>IFERROR(IF('別紙様式2-2（４・５月分）'!P112="ベア加算","", IF(OR(T112="新加算Ⅰ",T112="新加算Ⅱ",T112="新加算Ⅲ",T112="新加算Ⅳ"),ROUNDDOWN(ROUND(L110*VLOOKUP(K110,【参考】数式用!$A$5:$I$27,MATCH("ベア加算",【参考】数式用!$B$4:$I$4,0)+1,0),0),0)*AF112,"")),"")</f>
        <v/>
      </c>
      <c r="AM112" s="1503"/>
      <c r="AN112" s="1484"/>
      <c r="AO112" s="1505"/>
      <c r="AP112" s="1484"/>
      <c r="AQ112" s="1486"/>
      <c r="AR112" s="1488"/>
      <c r="AS112" s="1492"/>
      <c r="AT112" s="452"/>
      <c r="AU112" s="1311" t="str">
        <f>IF(AND(AA110&lt;&gt;7,AC110&lt;&gt;3),"V列に色付け","")</f>
        <v/>
      </c>
      <c r="AV112" s="1312"/>
      <c r="AW112" s="1313"/>
      <c r="AX112" s="577"/>
      <c r="AY112" s="1230" t="str">
        <f>IF(AL112&lt;&gt;"",IF(AM112="○","入力済","未入力"),"")</f>
        <v/>
      </c>
      <c r="AZ112" s="1230" t="str">
        <f>IF(OR(T112="新加算Ⅰ",T112="新加算Ⅱ",T112="新加算Ⅲ",T112="新加算Ⅳ",T112="新加算Ⅴ（１）",T112="新加算Ⅴ（２）",T112="新加算Ⅴ（３）",T112="新加算ⅠⅤ（４）",T112="新加算Ⅴ（５）",T112="新加算Ⅴ（６）",T112="新加算Ⅴ（８）",T112="新加算Ⅴ（11）"),IF(OR(AN112="○",AN112="令和６年度中に満たす"),"入力済","未入力"),"")</f>
        <v/>
      </c>
      <c r="BA112" s="1230" t="str">
        <f>IF(OR(T112="新加算Ⅴ（７）",T112="新加算Ⅴ（９）",T112="新加算Ⅴ（10）",T112="新加算Ⅴ（12）",T112="新加算Ⅴ（13）",T112="新加算Ⅴ（14）"),IF(OR(AO112="○",AO112="令和６年度中に満たす"),"入力済","未入力"),"")</f>
        <v/>
      </c>
      <c r="BB112" s="1230" t="str">
        <f>IF(OR(T112="新加算Ⅰ",T112="新加算Ⅱ",T112="新加算Ⅲ",T112="新加算Ⅴ（１）",T112="新加算Ⅴ（３）",T112="新加算Ⅴ（８）"),IF(OR(AP112="○",AP112="令和６年度中に満たす"),"入力済","未入力"),"")</f>
        <v/>
      </c>
      <c r="BC112" s="1481" t="str">
        <f t="shared" ref="BC112" si="165">IF(OR(T112="新加算Ⅰ",T112="新加算Ⅱ",T112="新加算Ⅴ（１）",T112="新加算Ⅴ（２）",T112="新加算Ⅴ（３）",T112="新加算Ⅴ（４）",T112="新加算Ⅴ（５）",T112="新加算Ⅴ（６）",T112="新加算Ⅴ（７）",T112="新加算Ⅴ（９）",T112="新加算Ⅴ（10）",T112="新加算Ⅴ（12）"),IF(AQ112&lt;&gt;"",1,""),"")</f>
        <v/>
      </c>
      <c r="BD112" s="1311" t="str">
        <f>IF(OR(T112="新加算Ⅰ",T112="新加算Ⅴ（１）",T112="新加算Ⅴ（２）",T112="新加算Ⅴ（５）",T112="新加算Ⅴ（７）",T112="新加算Ⅴ（10）"),IF(AR112="","未入力","入力済"),"")</f>
        <v/>
      </c>
      <c r="BE112" s="1311" t="str">
        <f>G110</f>
        <v/>
      </c>
      <c r="BF112" s="1311"/>
      <c r="BG112" s="1311"/>
    </row>
    <row r="113" spans="1:59" ht="30" customHeight="1" thickBot="1">
      <c r="A113" s="1276"/>
      <c r="B113" s="1419"/>
      <c r="C113" s="1420"/>
      <c r="D113" s="1420"/>
      <c r="E113" s="1420"/>
      <c r="F113" s="1421"/>
      <c r="G113" s="1261"/>
      <c r="H113" s="1261"/>
      <c r="I113" s="1261"/>
      <c r="J113" s="1424"/>
      <c r="K113" s="1261"/>
      <c r="L113" s="1430"/>
      <c r="M113" s="556" t="str">
        <f>IF('別紙様式2-2（４・５月分）'!P88="","",'別紙様式2-2（４・５月分）'!P88)</f>
        <v/>
      </c>
      <c r="N113" s="1402"/>
      <c r="O113" s="1382"/>
      <c r="P113" s="1434"/>
      <c r="Q113" s="1386"/>
      <c r="R113" s="1518"/>
      <c r="S113" s="1390"/>
      <c r="T113" s="1520"/>
      <c r="U113" s="1516"/>
      <c r="V113" s="1396"/>
      <c r="W113" s="1514"/>
      <c r="X113" s="1372"/>
      <c r="Y113" s="1514"/>
      <c r="Z113" s="1372"/>
      <c r="AA113" s="1514"/>
      <c r="AB113" s="1372"/>
      <c r="AC113" s="1514"/>
      <c r="AD113" s="1372"/>
      <c r="AE113" s="1372"/>
      <c r="AF113" s="1372"/>
      <c r="AG113" s="1368"/>
      <c r="AH113" s="1374"/>
      <c r="AI113" s="1508"/>
      <c r="AJ113" s="1378"/>
      <c r="AK113" s="1510"/>
      <c r="AL113" s="1512"/>
      <c r="AM113" s="1504"/>
      <c r="AN113" s="1485"/>
      <c r="AO113" s="1506"/>
      <c r="AP113" s="1485"/>
      <c r="AQ113" s="1487"/>
      <c r="AR113" s="1489"/>
      <c r="AS113" s="578" t="str">
        <f t="shared" ref="AS113" si="166">IF(AU112="","",IF(OR(T112="",AND(M113="ベア加算なし",OR(T112="新加算Ⅰ",T112="新加算Ⅱ",T112="新加算Ⅲ",T112="新加算Ⅳ"),AM112=""),AND(OR(T112="新加算Ⅰ",T112="新加算Ⅱ",T112="新加算Ⅲ",T112="新加算Ⅳ"),AN112=""),AND(OR(T112="新加算Ⅰ",T112="新加算Ⅱ",T112="新加算Ⅲ"),AP112=""),AND(OR(T112="新加算Ⅰ",T112="新加算Ⅱ"),AQ112=""),AND(OR(T112="新加算Ⅰ"),AR112="")),"！記入が必要な欄（ピンク色のセル）に空欄があります。空欄を埋めてください。",""))</f>
        <v/>
      </c>
      <c r="AT113" s="452"/>
      <c r="AU113" s="1311"/>
      <c r="AV113" s="558" t="str">
        <f>IF('別紙様式2-2（４・５月分）'!N88="","",'別紙様式2-2（４・５月分）'!N88)</f>
        <v/>
      </c>
      <c r="AW113" s="1313"/>
      <c r="AX113" s="579"/>
      <c r="AY113" s="1230" t="str">
        <f>IF(OR(T113="新加算Ⅰ",T113="新加算Ⅱ",T113="新加算Ⅲ",T113="新加算Ⅳ",T113="新加算Ⅴ（１）",T113="新加算Ⅴ（２）",T113="新加算Ⅴ（３）",T113="新加算ⅠⅤ（４）",T113="新加算Ⅴ（５）",T113="新加算Ⅴ（６）",T113="新加算Ⅴ（８）",T113="新加算Ⅴ（11）"),IF(AI113="○","","未入力"),"")</f>
        <v/>
      </c>
      <c r="AZ113" s="1230" t="str">
        <f>IF(OR(U113="新加算Ⅰ",U113="新加算Ⅱ",U113="新加算Ⅲ",U113="新加算Ⅳ",U113="新加算Ⅴ（１）",U113="新加算Ⅴ（２）",U113="新加算Ⅴ（３）",U113="新加算ⅠⅤ（４）",U113="新加算Ⅴ（５）",U113="新加算Ⅴ（６）",U113="新加算Ⅴ（８）",U113="新加算Ⅴ（11）"),IF(AJ113="○","","未入力"),"")</f>
        <v/>
      </c>
      <c r="BA113" s="1230" t="str">
        <f>IF(OR(U113="新加算Ⅴ（７）",U113="新加算Ⅴ（９）",U113="新加算Ⅴ（10）",U113="新加算Ⅴ（12）",U113="新加算Ⅴ（13）",U113="新加算Ⅴ（14）"),IF(AK113="○","","未入力"),"")</f>
        <v/>
      </c>
      <c r="BB113" s="1230" t="str">
        <f>IF(OR(U113="新加算Ⅰ",U113="新加算Ⅱ",U113="新加算Ⅲ",U113="新加算Ⅴ（１）",U113="新加算Ⅴ（３）",U113="新加算Ⅴ（８）"),IF(AL113="○","","未入力"),"")</f>
        <v/>
      </c>
      <c r="BC113" s="1481" t="str">
        <f t="shared" ref="BC113" si="167">IF(OR(U113="新加算Ⅰ",U113="新加算Ⅱ",U113="新加算Ⅴ（１）",U113="新加算Ⅴ（２）",U113="新加算Ⅴ（３）",U113="新加算Ⅴ（４）",U113="新加算Ⅴ（５）",U113="新加算Ⅴ（６）",U113="新加算Ⅴ（７）",U113="新加算Ⅴ（９）",U113="新加算Ⅴ（10）",U113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13" s="1311" t="str">
        <f>IF(AND(T113&lt;&gt;"（参考）令和７年度の移行予定",OR(U113="新加算Ⅰ",U113="新加算Ⅴ（１）",U113="新加算Ⅴ（２）",U113="新加算Ⅴ（５）",U113="新加算Ⅴ（７）",U113="新加算Ⅴ（10）")),IF(AN113="","未入力",IF(AN113="いずれも取得していない","要件を満たさない","")),"")</f>
        <v/>
      </c>
      <c r="BE113" s="1311" t="str">
        <f>G110</f>
        <v/>
      </c>
      <c r="BF113" s="1311"/>
      <c r="BG113" s="1311"/>
    </row>
    <row r="114" spans="1:59" ht="30" customHeight="1">
      <c r="A114" s="1301">
        <v>26</v>
      </c>
      <c r="B114" s="1240" t="str">
        <f>IF(基本情報入力シート!C79="","",基本情報入力シート!C79)</f>
        <v/>
      </c>
      <c r="C114" s="1241"/>
      <c r="D114" s="1241"/>
      <c r="E114" s="1241"/>
      <c r="F114" s="1242"/>
      <c r="G114" s="1259" t="str">
        <f>IF(基本情報入力シート!M79="","",基本情報入力シート!M79)</f>
        <v/>
      </c>
      <c r="H114" s="1259" t="str">
        <f>IF(基本情報入力シート!R79="","",基本情報入力シート!R79)</f>
        <v/>
      </c>
      <c r="I114" s="1259" t="str">
        <f>IF(基本情報入力シート!W79="","",基本情報入力シート!W79)</f>
        <v/>
      </c>
      <c r="J114" s="1422" t="str">
        <f>IF(基本情報入力シート!X79="","",基本情報入力シート!X79)</f>
        <v/>
      </c>
      <c r="K114" s="1259" t="str">
        <f>IF(基本情報入力シート!Y79="","",基本情報入力シート!Y79)</f>
        <v/>
      </c>
      <c r="L114" s="1435" t="str">
        <f>IF(基本情報入力シート!AB79="","",基本情報入力シート!AB79)</f>
        <v/>
      </c>
      <c r="M114" s="553" t="str">
        <f>IF('別紙様式2-2（４・５月分）'!P89="","",'別紙様式2-2（４・５月分）'!P89)</f>
        <v/>
      </c>
      <c r="N114" s="1399" t="str">
        <f>IF(SUM('別紙様式2-2（４・５月分）'!Q89:Q91)=0,"",SUM('別紙様式2-2（４・５月分）'!Q89:Q91))</f>
        <v/>
      </c>
      <c r="O114" s="1403" t="str">
        <f>IFERROR(VLOOKUP('別紙様式2-2（４・５月分）'!AQ89,【参考】数式用!$AR$5:$AS$22,2,FALSE),"")</f>
        <v/>
      </c>
      <c r="P114" s="1404"/>
      <c r="Q114" s="1405"/>
      <c r="R114" s="1540" t="str">
        <f>IFERROR(VLOOKUP(K114,【参考】数式用!$A$5:$AB$37,MATCH(O114,【参考】数式用!$B$4:$AB$4,0)+1,0),"")</f>
        <v/>
      </c>
      <c r="S114" s="1411" t="s">
        <v>2102</v>
      </c>
      <c r="T114" s="1536" t="str">
        <f>IF('別紙様式2-3（６月以降分）'!T114="","",'別紙様式2-3（６月以降分）'!T114)</f>
        <v/>
      </c>
      <c r="U114" s="1538" t="str">
        <f>IFERROR(VLOOKUP(K114,【参考】数式用!$A$5:$AB$37,MATCH(T114,【参考】数式用!$B$4:$AB$4,0)+1,0),"")</f>
        <v/>
      </c>
      <c r="V114" s="1417" t="s">
        <v>15</v>
      </c>
      <c r="W114" s="1534">
        <f>'別紙様式2-3（６月以降分）'!W114</f>
        <v>6</v>
      </c>
      <c r="X114" s="1357" t="s">
        <v>10</v>
      </c>
      <c r="Y114" s="1534">
        <f>'別紙様式2-3（６月以降分）'!Y114</f>
        <v>6</v>
      </c>
      <c r="Z114" s="1357" t="s">
        <v>38</v>
      </c>
      <c r="AA114" s="1534">
        <f>'別紙様式2-3（６月以降分）'!AA114</f>
        <v>7</v>
      </c>
      <c r="AB114" s="1357" t="s">
        <v>10</v>
      </c>
      <c r="AC114" s="1534">
        <f>'別紙様式2-3（６月以降分）'!AC114</f>
        <v>3</v>
      </c>
      <c r="AD114" s="1357" t="s">
        <v>2020</v>
      </c>
      <c r="AE114" s="1357" t="s">
        <v>20</v>
      </c>
      <c r="AF114" s="1357">
        <f>IF(W114&gt;=1,(AA114*12+AC114)-(W114*12+Y114)+1,"")</f>
        <v>10</v>
      </c>
      <c r="AG114" s="1359" t="s">
        <v>33</v>
      </c>
      <c r="AH114" s="1526" t="str">
        <f>'別紙様式2-3（６月以降分）'!AH114</f>
        <v/>
      </c>
      <c r="AI114" s="1528" t="str">
        <f>'別紙様式2-3（６月以降分）'!AI114</f>
        <v/>
      </c>
      <c r="AJ114" s="1530">
        <f>'別紙様式2-3（６月以降分）'!AJ114</f>
        <v>0</v>
      </c>
      <c r="AK114" s="1532" t="str">
        <f>IF('別紙様式2-3（６月以降分）'!AK114="","",'別紙様式2-3（６月以降分）'!AK114)</f>
        <v/>
      </c>
      <c r="AL114" s="1521">
        <f>'別紙様式2-3（６月以降分）'!AL114</f>
        <v>0</v>
      </c>
      <c r="AM114" s="1523" t="str">
        <f>IF('別紙様式2-3（６月以降分）'!AM114="","",'別紙様式2-3（６月以降分）'!AM114)</f>
        <v/>
      </c>
      <c r="AN114" s="1341" t="str">
        <f>IF('別紙様式2-3（６月以降分）'!AN114="","",'別紙様式2-3（６月以降分）'!AN114)</f>
        <v/>
      </c>
      <c r="AO114" s="1339" t="str">
        <f>IF('別紙様式2-3（６月以降分）'!AO114="","",'別紙様式2-3（６月以降分）'!AO114)</f>
        <v/>
      </c>
      <c r="AP114" s="1341" t="str">
        <f>IF('別紙様式2-3（６月以降分）'!AP114="","",'別紙様式2-3（６月以降分）'!AP114)</f>
        <v/>
      </c>
      <c r="AQ114" s="1490" t="str">
        <f>IF('別紙様式2-3（６月以降分）'!AQ114="","",'別紙様式2-3（６月以降分）'!AQ114)</f>
        <v/>
      </c>
      <c r="AR114" s="1493" t="str">
        <f>IF('別紙様式2-3（６月以降分）'!AR114="","",'別紙様式2-3（６月以降分）'!AR114)</f>
        <v/>
      </c>
      <c r="AS114" s="573" t="str">
        <f t="shared" ref="AS114" si="168">IF(AU116="","",IF(U116&lt;U114,"！加算の要件上は問題ありませんが、令和６年度当初の新加算の加算率と比較して、移行後の加算率が下がる計画になっています。",""))</f>
        <v/>
      </c>
      <c r="AT114" s="580"/>
      <c r="AU114" s="1309"/>
      <c r="AV114" s="558" t="str">
        <f>IF('別紙様式2-2（４・５月分）'!N89="","",'別紙様式2-2（４・５月分）'!N89)</f>
        <v/>
      </c>
      <c r="AW114" s="1313" t="str">
        <f>IF(SUM('別紙様式2-2（４・５月分）'!O89:O91)=0,"",SUM('別紙様式2-2（４・５月分）'!O89:O91))</f>
        <v/>
      </c>
      <c r="AX114" s="1482" t="str">
        <f>IFERROR(VLOOKUP(K114,【参考】数式用!$AH$2:$AI$34,2,FALSE),"")</f>
        <v/>
      </c>
      <c r="AY114" s="494"/>
      <c r="BD114" s="341"/>
      <c r="BE114" s="1311" t="str">
        <f>G114</f>
        <v/>
      </c>
      <c r="BF114" s="1311"/>
      <c r="BG114" s="1311"/>
    </row>
    <row r="115" spans="1:59" ht="15" customHeight="1">
      <c r="A115" s="1275"/>
      <c r="B115" s="1243"/>
      <c r="C115" s="1244"/>
      <c r="D115" s="1244"/>
      <c r="E115" s="1244"/>
      <c r="F115" s="1245"/>
      <c r="G115" s="1260"/>
      <c r="H115" s="1260"/>
      <c r="I115" s="1260"/>
      <c r="J115" s="1423"/>
      <c r="K115" s="1260"/>
      <c r="L115" s="1429"/>
      <c r="M115" s="1379" t="str">
        <f>IF('別紙様式2-2（４・５月分）'!P90="","",'別紙様式2-2（４・５月分）'!P90)</f>
        <v/>
      </c>
      <c r="N115" s="1400"/>
      <c r="O115" s="1406"/>
      <c r="P115" s="1407"/>
      <c r="Q115" s="1408"/>
      <c r="R115" s="1541"/>
      <c r="S115" s="1412"/>
      <c r="T115" s="1537"/>
      <c r="U115" s="1539"/>
      <c r="V115" s="1418"/>
      <c r="W115" s="1535"/>
      <c r="X115" s="1358"/>
      <c r="Y115" s="1535"/>
      <c r="Z115" s="1358"/>
      <c r="AA115" s="1535"/>
      <c r="AB115" s="1358"/>
      <c r="AC115" s="1535"/>
      <c r="AD115" s="1358"/>
      <c r="AE115" s="1358"/>
      <c r="AF115" s="1358"/>
      <c r="AG115" s="1360"/>
      <c r="AH115" s="1527"/>
      <c r="AI115" s="1529"/>
      <c r="AJ115" s="1531"/>
      <c r="AK115" s="1533"/>
      <c r="AL115" s="1522"/>
      <c r="AM115" s="1524"/>
      <c r="AN115" s="1342"/>
      <c r="AO115" s="1525"/>
      <c r="AP115" s="1342"/>
      <c r="AQ115" s="1491"/>
      <c r="AR115" s="1494"/>
      <c r="AS115" s="1492" t="str">
        <f t="shared" ref="AS115" si="169">IF(AU116="","",IF(OR(AA116="",AA116&lt;&gt;7,AC116="",AC116&lt;&gt;3),"！算定期間の終わりが令和７年３月になっていません。年度内の廃止予定等がなければ、算定対象月を令和７年３月にしてください。",""))</f>
        <v/>
      </c>
      <c r="AT115" s="580"/>
      <c r="AU115" s="1311"/>
      <c r="AV115" s="1312" t="str">
        <f>IF('別紙様式2-2（４・５月分）'!N90="","",'別紙様式2-2（４・５月分）'!N90)</f>
        <v/>
      </c>
      <c r="AW115" s="1313"/>
      <c r="AX115" s="1483"/>
      <c r="AY115" s="431"/>
      <c r="BD115" s="341"/>
      <c r="BE115" s="1311" t="str">
        <f>G114</f>
        <v/>
      </c>
      <c r="BF115" s="1311"/>
      <c r="BG115" s="1311"/>
    </row>
    <row r="116" spans="1:59" ht="15" customHeight="1">
      <c r="A116" s="1303"/>
      <c r="B116" s="1243"/>
      <c r="C116" s="1244"/>
      <c r="D116" s="1244"/>
      <c r="E116" s="1244"/>
      <c r="F116" s="1245"/>
      <c r="G116" s="1260"/>
      <c r="H116" s="1260"/>
      <c r="I116" s="1260"/>
      <c r="J116" s="1423"/>
      <c r="K116" s="1260"/>
      <c r="L116" s="1429"/>
      <c r="M116" s="1380"/>
      <c r="N116" s="1401"/>
      <c r="O116" s="1381" t="s">
        <v>2025</v>
      </c>
      <c r="P116" s="1433" t="str">
        <f>IFERROR(VLOOKUP('別紙様式2-2（４・５月分）'!AQ89,【参考】数式用!$AR$5:$AT$22,3,FALSE),"")</f>
        <v/>
      </c>
      <c r="Q116" s="1385" t="s">
        <v>2036</v>
      </c>
      <c r="R116" s="1517" t="str">
        <f>IFERROR(VLOOKUP(K114,【参考】数式用!$A$5:$AB$37,MATCH(P116,【参考】数式用!$B$4:$AB$4,0)+1,0),"")</f>
        <v/>
      </c>
      <c r="S116" s="1389" t="s">
        <v>2109</v>
      </c>
      <c r="T116" s="1519"/>
      <c r="U116" s="1515" t="str">
        <f>IFERROR(VLOOKUP(K114,【参考】数式用!$A$5:$AB$37,MATCH(T116,【参考】数式用!$B$4:$AB$4,0)+1,0),"")</f>
        <v/>
      </c>
      <c r="V116" s="1395" t="s">
        <v>15</v>
      </c>
      <c r="W116" s="1513"/>
      <c r="X116" s="1371" t="s">
        <v>10</v>
      </c>
      <c r="Y116" s="1513"/>
      <c r="Z116" s="1371" t="s">
        <v>38</v>
      </c>
      <c r="AA116" s="1513"/>
      <c r="AB116" s="1371" t="s">
        <v>10</v>
      </c>
      <c r="AC116" s="1513"/>
      <c r="AD116" s="1371" t="s">
        <v>2020</v>
      </c>
      <c r="AE116" s="1371" t="s">
        <v>20</v>
      </c>
      <c r="AF116" s="1371" t="str">
        <f>IF(W116&gt;=1,(AA116*12+AC116)-(W116*12+Y116)+1,"")</f>
        <v/>
      </c>
      <c r="AG116" s="1367" t="s">
        <v>33</v>
      </c>
      <c r="AH116" s="1373" t="str">
        <f t="shared" ref="AH116" si="170">IFERROR(ROUNDDOWN(ROUND(L114*U116,0),0)*AF116,"")</f>
        <v/>
      </c>
      <c r="AI116" s="1507" t="str">
        <f t="shared" ref="AI116" si="171">IFERROR(ROUNDDOWN(ROUND((L114*(U116-AW114)),0),0)*AF116,"")</f>
        <v/>
      </c>
      <c r="AJ116" s="1377" t="str">
        <f>IFERROR(ROUNDDOWN(ROUNDDOWN(ROUND(L114*VLOOKUP(K114,【参考】数式用!$A$5:$AB$27,MATCH("新加算Ⅳ",【参考】数式用!$B$4:$AB$4,0)+1,0),0),0)*AF116*0.5,0),"")</f>
        <v/>
      </c>
      <c r="AK116" s="1509"/>
      <c r="AL116" s="1511" t="str">
        <f>IFERROR(IF('別紙様式2-2（４・５月分）'!P116="ベア加算","", IF(OR(T116="新加算Ⅰ",T116="新加算Ⅱ",T116="新加算Ⅲ",T116="新加算Ⅳ"),ROUNDDOWN(ROUND(L114*VLOOKUP(K114,【参考】数式用!$A$5:$I$27,MATCH("ベア加算",【参考】数式用!$B$4:$I$4,0)+1,0),0),0)*AF116,"")),"")</f>
        <v/>
      </c>
      <c r="AM116" s="1503"/>
      <c r="AN116" s="1484"/>
      <c r="AO116" s="1505"/>
      <c r="AP116" s="1484"/>
      <c r="AQ116" s="1486"/>
      <c r="AR116" s="1488"/>
      <c r="AS116" s="1492"/>
      <c r="AT116" s="452"/>
      <c r="AU116" s="1311" t="str">
        <f>IF(AND(AA114&lt;&gt;7,AC114&lt;&gt;3),"V列に色付け","")</f>
        <v/>
      </c>
      <c r="AV116" s="1312"/>
      <c r="AW116" s="1313"/>
      <c r="AX116" s="577"/>
      <c r="AY116" s="1230" t="str">
        <f>IF(AL116&lt;&gt;"",IF(AM116="○","入力済","未入力"),"")</f>
        <v/>
      </c>
      <c r="AZ116" s="1230" t="str">
        <f>IF(OR(T116="新加算Ⅰ",T116="新加算Ⅱ",T116="新加算Ⅲ",T116="新加算Ⅳ",T116="新加算Ⅴ（１）",T116="新加算Ⅴ（２）",T116="新加算Ⅴ（３）",T116="新加算ⅠⅤ（４）",T116="新加算Ⅴ（５）",T116="新加算Ⅴ（６）",T116="新加算Ⅴ（８）",T116="新加算Ⅴ（11）"),IF(OR(AN116="○",AN116="令和６年度中に満たす"),"入力済","未入力"),"")</f>
        <v/>
      </c>
      <c r="BA116" s="1230" t="str">
        <f>IF(OR(T116="新加算Ⅴ（７）",T116="新加算Ⅴ（９）",T116="新加算Ⅴ（10）",T116="新加算Ⅴ（12）",T116="新加算Ⅴ（13）",T116="新加算Ⅴ（14）"),IF(OR(AO116="○",AO116="令和６年度中に満たす"),"入力済","未入力"),"")</f>
        <v/>
      </c>
      <c r="BB116" s="1230" t="str">
        <f>IF(OR(T116="新加算Ⅰ",T116="新加算Ⅱ",T116="新加算Ⅲ",T116="新加算Ⅴ（１）",T116="新加算Ⅴ（３）",T116="新加算Ⅴ（８）"),IF(OR(AP116="○",AP116="令和６年度中に満たす"),"入力済","未入力"),"")</f>
        <v/>
      </c>
      <c r="BC116" s="1481" t="str">
        <f t="shared" ref="BC116" si="172">IF(OR(T116="新加算Ⅰ",T116="新加算Ⅱ",T116="新加算Ⅴ（１）",T116="新加算Ⅴ（２）",T116="新加算Ⅴ（３）",T116="新加算Ⅴ（４）",T116="新加算Ⅴ（５）",T116="新加算Ⅴ（６）",T116="新加算Ⅴ（７）",T116="新加算Ⅴ（９）",T116="新加算Ⅴ（10）",T116="新加算Ⅴ（12）"),IF(AQ116&lt;&gt;"",1,""),"")</f>
        <v/>
      </c>
      <c r="BD116" s="1311" t="str">
        <f>IF(OR(T116="新加算Ⅰ",T116="新加算Ⅴ（１）",T116="新加算Ⅴ（２）",T116="新加算Ⅴ（５）",T116="新加算Ⅴ（７）",T116="新加算Ⅴ（10）"),IF(AR116="","未入力","入力済"),"")</f>
        <v/>
      </c>
      <c r="BE116" s="1311" t="str">
        <f>G114</f>
        <v/>
      </c>
      <c r="BF116" s="1311"/>
      <c r="BG116" s="1311"/>
    </row>
    <row r="117" spans="1:59" ht="30" customHeight="1" thickBot="1">
      <c r="A117" s="1276"/>
      <c r="B117" s="1419"/>
      <c r="C117" s="1420"/>
      <c r="D117" s="1420"/>
      <c r="E117" s="1420"/>
      <c r="F117" s="1421"/>
      <c r="G117" s="1261"/>
      <c r="H117" s="1261"/>
      <c r="I117" s="1261"/>
      <c r="J117" s="1424"/>
      <c r="K117" s="1261"/>
      <c r="L117" s="1430"/>
      <c r="M117" s="556" t="str">
        <f>IF('別紙様式2-2（４・５月分）'!P91="","",'別紙様式2-2（４・５月分）'!P91)</f>
        <v/>
      </c>
      <c r="N117" s="1402"/>
      <c r="O117" s="1382"/>
      <c r="P117" s="1434"/>
      <c r="Q117" s="1386"/>
      <c r="R117" s="1518"/>
      <c r="S117" s="1390"/>
      <c r="T117" s="1520"/>
      <c r="U117" s="1516"/>
      <c r="V117" s="1396"/>
      <c r="W117" s="1514"/>
      <c r="X117" s="1372"/>
      <c r="Y117" s="1514"/>
      <c r="Z117" s="1372"/>
      <c r="AA117" s="1514"/>
      <c r="AB117" s="1372"/>
      <c r="AC117" s="1514"/>
      <c r="AD117" s="1372"/>
      <c r="AE117" s="1372"/>
      <c r="AF117" s="1372"/>
      <c r="AG117" s="1368"/>
      <c r="AH117" s="1374"/>
      <c r="AI117" s="1508"/>
      <c r="AJ117" s="1378"/>
      <c r="AK117" s="1510"/>
      <c r="AL117" s="1512"/>
      <c r="AM117" s="1504"/>
      <c r="AN117" s="1485"/>
      <c r="AO117" s="1506"/>
      <c r="AP117" s="1485"/>
      <c r="AQ117" s="1487"/>
      <c r="AR117" s="1489"/>
      <c r="AS117" s="578" t="str">
        <f t="shared" ref="AS117" si="173">IF(AU116="","",IF(OR(T116="",AND(M117="ベア加算なし",OR(T116="新加算Ⅰ",T116="新加算Ⅱ",T116="新加算Ⅲ",T116="新加算Ⅳ"),AM116=""),AND(OR(T116="新加算Ⅰ",T116="新加算Ⅱ",T116="新加算Ⅲ",T116="新加算Ⅳ"),AN116=""),AND(OR(T116="新加算Ⅰ",T116="新加算Ⅱ",T116="新加算Ⅲ"),AP116=""),AND(OR(T116="新加算Ⅰ",T116="新加算Ⅱ"),AQ116=""),AND(OR(T116="新加算Ⅰ"),AR116="")),"！記入が必要な欄（ピンク色のセル）に空欄があります。空欄を埋めてください。",""))</f>
        <v/>
      </c>
      <c r="AT117" s="452"/>
      <c r="AU117" s="1311"/>
      <c r="AV117" s="558" t="str">
        <f>IF('別紙様式2-2（４・５月分）'!N91="","",'別紙様式2-2（４・５月分）'!N91)</f>
        <v/>
      </c>
      <c r="AW117" s="1313"/>
      <c r="AX117" s="579"/>
      <c r="AY117" s="1230" t="str">
        <f>IF(OR(T117="新加算Ⅰ",T117="新加算Ⅱ",T117="新加算Ⅲ",T117="新加算Ⅳ",T117="新加算Ⅴ（１）",T117="新加算Ⅴ（２）",T117="新加算Ⅴ（３）",T117="新加算ⅠⅤ（４）",T117="新加算Ⅴ（５）",T117="新加算Ⅴ（６）",T117="新加算Ⅴ（８）",T117="新加算Ⅴ（11）"),IF(AI117="○","","未入力"),"")</f>
        <v/>
      </c>
      <c r="AZ117" s="1230" t="str">
        <f>IF(OR(U117="新加算Ⅰ",U117="新加算Ⅱ",U117="新加算Ⅲ",U117="新加算Ⅳ",U117="新加算Ⅴ（１）",U117="新加算Ⅴ（２）",U117="新加算Ⅴ（３）",U117="新加算ⅠⅤ（４）",U117="新加算Ⅴ（５）",U117="新加算Ⅴ（６）",U117="新加算Ⅴ（８）",U117="新加算Ⅴ（11）"),IF(AJ117="○","","未入力"),"")</f>
        <v/>
      </c>
      <c r="BA117" s="1230" t="str">
        <f>IF(OR(U117="新加算Ⅴ（７）",U117="新加算Ⅴ（９）",U117="新加算Ⅴ（10）",U117="新加算Ⅴ（12）",U117="新加算Ⅴ（13）",U117="新加算Ⅴ（14）"),IF(AK117="○","","未入力"),"")</f>
        <v/>
      </c>
      <c r="BB117" s="1230" t="str">
        <f>IF(OR(U117="新加算Ⅰ",U117="新加算Ⅱ",U117="新加算Ⅲ",U117="新加算Ⅴ（１）",U117="新加算Ⅴ（３）",U117="新加算Ⅴ（８）"),IF(AL117="○","","未入力"),"")</f>
        <v/>
      </c>
      <c r="BC117" s="1481" t="str">
        <f t="shared" ref="BC117" si="174">IF(OR(U117="新加算Ⅰ",U117="新加算Ⅱ",U117="新加算Ⅴ（１）",U117="新加算Ⅴ（２）",U117="新加算Ⅴ（３）",U117="新加算Ⅴ（４）",U117="新加算Ⅴ（５）",U117="新加算Ⅴ（６）",U117="新加算Ⅴ（７）",U117="新加算Ⅴ（９）",U117="新加算Ⅴ（10）",U117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17" s="1311" t="str">
        <f>IF(AND(T117&lt;&gt;"（参考）令和７年度の移行予定",OR(U117="新加算Ⅰ",U117="新加算Ⅴ（１）",U117="新加算Ⅴ（２）",U117="新加算Ⅴ（５）",U117="新加算Ⅴ（７）",U117="新加算Ⅴ（10）")),IF(AN117="","未入力",IF(AN117="いずれも取得していない","要件を満たさない","")),"")</f>
        <v/>
      </c>
      <c r="BE117" s="1311" t="str">
        <f>G114</f>
        <v/>
      </c>
      <c r="BF117" s="1311"/>
      <c r="BG117" s="1311"/>
    </row>
    <row r="118" spans="1:59" ht="30" customHeight="1">
      <c r="A118" s="1274">
        <v>27</v>
      </c>
      <c r="B118" s="1243" t="str">
        <f>IF(基本情報入力シート!C80="","",基本情報入力シート!C80)</f>
        <v/>
      </c>
      <c r="C118" s="1244"/>
      <c r="D118" s="1244"/>
      <c r="E118" s="1244"/>
      <c r="F118" s="1245"/>
      <c r="G118" s="1260" t="str">
        <f>IF(基本情報入力シート!M80="","",基本情報入力シート!M80)</f>
        <v/>
      </c>
      <c r="H118" s="1260" t="str">
        <f>IF(基本情報入力シート!R80="","",基本情報入力シート!R80)</f>
        <v/>
      </c>
      <c r="I118" s="1260" t="str">
        <f>IF(基本情報入力シート!W80="","",基本情報入力シート!W80)</f>
        <v/>
      </c>
      <c r="J118" s="1423" t="str">
        <f>IF(基本情報入力シート!X80="","",基本情報入力シート!X80)</f>
        <v/>
      </c>
      <c r="K118" s="1260" t="str">
        <f>IF(基本情報入力シート!Y80="","",基本情報入力シート!Y80)</f>
        <v/>
      </c>
      <c r="L118" s="1429" t="str">
        <f>IF(基本情報入力シート!AB80="","",基本情報入力シート!AB80)</f>
        <v/>
      </c>
      <c r="M118" s="553" t="str">
        <f>IF('別紙様式2-2（４・５月分）'!P92="","",'別紙様式2-2（４・５月分）'!P92)</f>
        <v/>
      </c>
      <c r="N118" s="1399" t="str">
        <f>IF(SUM('別紙様式2-2（４・５月分）'!Q92:Q94)=0,"",SUM('別紙様式2-2（４・５月分）'!Q92:Q94))</f>
        <v/>
      </c>
      <c r="O118" s="1403" t="str">
        <f>IFERROR(VLOOKUP('別紙様式2-2（４・５月分）'!AQ92,【参考】数式用!$AR$5:$AS$22,2,FALSE),"")</f>
        <v/>
      </c>
      <c r="P118" s="1404"/>
      <c r="Q118" s="1405"/>
      <c r="R118" s="1540" t="str">
        <f>IFERROR(VLOOKUP(K118,【参考】数式用!$A$5:$AB$37,MATCH(O118,【参考】数式用!$B$4:$AB$4,0)+1,0),"")</f>
        <v/>
      </c>
      <c r="S118" s="1411" t="s">
        <v>2102</v>
      </c>
      <c r="T118" s="1536" t="str">
        <f>IF('別紙様式2-3（６月以降分）'!T118="","",'別紙様式2-3（６月以降分）'!T118)</f>
        <v/>
      </c>
      <c r="U118" s="1538" t="str">
        <f>IFERROR(VLOOKUP(K118,【参考】数式用!$A$5:$AB$37,MATCH(T118,【参考】数式用!$B$4:$AB$4,0)+1,0),"")</f>
        <v/>
      </c>
      <c r="V118" s="1417" t="s">
        <v>15</v>
      </c>
      <c r="W118" s="1534">
        <f>'別紙様式2-3（６月以降分）'!W118</f>
        <v>6</v>
      </c>
      <c r="X118" s="1357" t="s">
        <v>10</v>
      </c>
      <c r="Y118" s="1534">
        <f>'別紙様式2-3（６月以降分）'!Y118</f>
        <v>6</v>
      </c>
      <c r="Z118" s="1357" t="s">
        <v>38</v>
      </c>
      <c r="AA118" s="1534">
        <f>'別紙様式2-3（６月以降分）'!AA118</f>
        <v>7</v>
      </c>
      <c r="AB118" s="1357" t="s">
        <v>10</v>
      </c>
      <c r="AC118" s="1534">
        <f>'別紙様式2-3（６月以降分）'!AC118</f>
        <v>3</v>
      </c>
      <c r="AD118" s="1357" t="s">
        <v>2020</v>
      </c>
      <c r="AE118" s="1357" t="s">
        <v>20</v>
      </c>
      <c r="AF118" s="1357">
        <f>IF(W118&gt;=1,(AA118*12+AC118)-(W118*12+Y118)+1,"")</f>
        <v>10</v>
      </c>
      <c r="AG118" s="1359" t="s">
        <v>33</v>
      </c>
      <c r="AH118" s="1526" t="str">
        <f>'別紙様式2-3（６月以降分）'!AH118</f>
        <v/>
      </c>
      <c r="AI118" s="1528" t="str">
        <f>'別紙様式2-3（６月以降分）'!AI118</f>
        <v/>
      </c>
      <c r="AJ118" s="1530">
        <f>'別紙様式2-3（６月以降分）'!AJ118</f>
        <v>0</v>
      </c>
      <c r="AK118" s="1532" t="str">
        <f>IF('別紙様式2-3（６月以降分）'!AK118="","",'別紙様式2-3（６月以降分）'!AK118)</f>
        <v/>
      </c>
      <c r="AL118" s="1521">
        <f>'別紙様式2-3（６月以降分）'!AL118</f>
        <v>0</v>
      </c>
      <c r="AM118" s="1523" t="str">
        <f>IF('別紙様式2-3（６月以降分）'!AM118="","",'別紙様式2-3（６月以降分）'!AM118)</f>
        <v/>
      </c>
      <c r="AN118" s="1341" t="str">
        <f>IF('別紙様式2-3（６月以降分）'!AN118="","",'別紙様式2-3（６月以降分）'!AN118)</f>
        <v/>
      </c>
      <c r="AO118" s="1339" t="str">
        <f>IF('別紙様式2-3（６月以降分）'!AO118="","",'別紙様式2-3（６月以降分）'!AO118)</f>
        <v/>
      </c>
      <c r="AP118" s="1341" t="str">
        <f>IF('別紙様式2-3（６月以降分）'!AP118="","",'別紙様式2-3（６月以降分）'!AP118)</f>
        <v/>
      </c>
      <c r="AQ118" s="1490" t="str">
        <f>IF('別紙様式2-3（６月以降分）'!AQ118="","",'別紙様式2-3（６月以降分）'!AQ118)</f>
        <v/>
      </c>
      <c r="AR118" s="1493" t="str">
        <f>IF('別紙様式2-3（６月以降分）'!AR118="","",'別紙様式2-3（６月以降分）'!AR118)</f>
        <v/>
      </c>
      <c r="AS118" s="573" t="str">
        <f t="shared" ref="AS118" si="175">IF(AU120="","",IF(U120&lt;U118,"！加算の要件上は問題ありませんが、令和６年度当初の新加算の加算率と比較して、移行後の加算率が下がる計画になっています。",""))</f>
        <v/>
      </c>
      <c r="AT118" s="580"/>
      <c r="AU118" s="1309"/>
      <c r="AV118" s="558" t="str">
        <f>IF('別紙様式2-2（４・５月分）'!N92="","",'別紙様式2-2（４・５月分）'!N92)</f>
        <v/>
      </c>
      <c r="AW118" s="1313" t="str">
        <f>IF(SUM('別紙様式2-2（４・５月分）'!O92:O94)=0,"",SUM('別紙様式2-2（４・５月分）'!O92:O94))</f>
        <v/>
      </c>
      <c r="AX118" s="1482" t="str">
        <f>IFERROR(VLOOKUP(K118,【参考】数式用!$AH$2:$AI$34,2,FALSE),"")</f>
        <v/>
      </c>
      <c r="AY118" s="494"/>
      <c r="BD118" s="341"/>
      <c r="BE118" s="1311" t="str">
        <f>G118</f>
        <v/>
      </c>
      <c r="BF118" s="1311"/>
      <c r="BG118" s="1311"/>
    </row>
    <row r="119" spans="1:59" ht="15" customHeight="1">
      <c r="A119" s="1275"/>
      <c r="B119" s="1243"/>
      <c r="C119" s="1244"/>
      <c r="D119" s="1244"/>
      <c r="E119" s="1244"/>
      <c r="F119" s="1245"/>
      <c r="G119" s="1260"/>
      <c r="H119" s="1260"/>
      <c r="I119" s="1260"/>
      <c r="J119" s="1423"/>
      <c r="K119" s="1260"/>
      <c r="L119" s="1429"/>
      <c r="M119" s="1379" t="str">
        <f>IF('別紙様式2-2（４・５月分）'!P93="","",'別紙様式2-2（４・５月分）'!P93)</f>
        <v/>
      </c>
      <c r="N119" s="1400"/>
      <c r="O119" s="1406"/>
      <c r="P119" s="1407"/>
      <c r="Q119" s="1408"/>
      <c r="R119" s="1541"/>
      <c r="S119" s="1412"/>
      <c r="T119" s="1537"/>
      <c r="U119" s="1539"/>
      <c r="V119" s="1418"/>
      <c r="W119" s="1535"/>
      <c r="X119" s="1358"/>
      <c r="Y119" s="1535"/>
      <c r="Z119" s="1358"/>
      <c r="AA119" s="1535"/>
      <c r="AB119" s="1358"/>
      <c r="AC119" s="1535"/>
      <c r="AD119" s="1358"/>
      <c r="AE119" s="1358"/>
      <c r="AF119" s="1358"/>
      <c r="AG119" s="1360"/>
      <c r="AH119" s="1527"/>
      <c r="AI119" s="1529"/>
      <c r="AJ119" s="1531"/>
      <c r="AK119" s="1533"/>
      <c r="AL119" s="1522"/>
      <c r="AM119" s="1524"/>
      <c r="AN119" s="1342"/>
      <c r="AO119" s="1525"/>
      <c r="AP119" s="1342"/>
      <c r="AQ119" s="1491"/>
      <c r="AR119" s="1494"/>
      <c r="AS119" s="1492" t="str">
        <f t="shared" ref="AS119" si="176">IF(AU120="","",IF(OR(AA120="",AA120&lt;&gt;7,AC120="",AC120&lt;&gt;3),"！算定期間の終わりが令和７年３月になっていません。年度内の廃止予定等がなければ、算定対象月を令和７年３月にしてください。",""))</f>
        <v/>
      </c>
      <c r="AT119" s="580"/>
      <c r="AU119" s="1311"/>
      <c r="AV119" s="1312" t="str">
        <f>IF('別紙様式2-2（４・５月分）'!N93="","",'別紙様式2-2（４・５月分）'!N93)</f>
        <v/>
      </c>
      <c r="AW119" s="1313"/>
      <c r="AX119" s="1483"/>
      <c r="AY119" s="431"/>
      <c r="BD119" s="341"/>
      <c r="BE119" s="1311" t="str">
        <f>G118</f>
        <v/>
      </c>
      <c r="BF119" s="1311"/>
      <c r="BG119" s="1311"/>
    </row>
    <row r="120" spans="1:59" ht="15" customHeight="1">
      <c r="A120" s="1303"/>
      <c r="B120" s="1243"/>
      <c r="C120" s="1244"/>
      <c r="D120" s="1244"/>
      <c r="E120" s="1244"/>
      <c r="F120" s="1245"/>
      <c r="G120" s="1260"/>
      <c r="H120" s="1260"/>
      <c r="I120" s="1260"/>
      <c r="J120" s="1423"/>
      <c r="K120" s="1260"/>
      <c r="L120" s="1429"/>
      <c r="M120" s="1380"/>
      <c r="N120" s="1401"/>
      <c r="O120" s="1381" t="s">
        <v>2025</v>
      </c>
      <c r="P120" s="1433" t="str">
        <f>IFERROR(VLOOKUP('別紙様式2-2（４・５月分）'!AQ92,【参考】数式用!$AR$5:$AT$22,3,FALSE),"")</f>
        <v/>
      </c>
      <c r="Q120" s="1385" t="s">
        <v>2036</v>
      </c>
      <c r="R120" s="1517" t="str">
        <f>IFERROR(VLOOKUP(K118,【参考】数式用!$A$5:$AB$37,MATCH(P120,【参考】数式用!$B$4:$AB$4,0)+1,0),"")</f>
        <v/>
      </c>
      <c r="S120" s="1389" t="s">
        <v>2109</v>
      </c>
      <c r="T120" s="1519"/>
      <c r="U120" s="1515" t="str">
        <f>IFERROR(VLOOKUP(K118,【参考】数式用!$A$5:$AB$37,MATCH(T120,【参考】数式用!$B$4:$AB$4,0)+1,0),"")</f>
        <v/>
      </c>
      <c r="V120" s="1395" t="s">
        <v>15</v>
      </c>
      <c r="W120" s="1513"/>
      <c r="X120" s="1371" t="s">
        <v>10</v>
      </c>
      <c r="Y120" s="1513"/>
      <c r="Z120" s="1371" t="s">
        <v>38</v>
      </c>
      <c r="AA120" s="1513"/>
      <c r="AB120" s="1371" t="s">
        <v>10</v>
      </c>
      <c r="AC120" s="1513"/>
      <c r="AD120" s="1371" t="s">
        <v>2020</v>
      </c>
      <c r="AE120" s="1371" t="s">
        <v>20</v>
      </c>
      <c r="AF120" s="1371" t="str">
        <f>IF(W120&gt;=1,(AA120*12+AC120)-(W120*12+Y120)+1,"")</f>
        <v/>
      </c>
      <c r="AG120" s="1367" t="s">
        <v>33</v>
      </c>
      <c r="AH120" s="1373" t="str">
        <f t="shared" ref="AH120" si="177">IFERROR(ROUNDDOWN(ROUND(L118*U120,0),0)*AF120,"")</f>
        <v/>
      </c>
      <c r="AI120" s="1507" t="str">
        <f t="shared" ref="AI120" si="178">IFERROR(ROUNDDOWN(ROUND((L118*(U120-AW118)),0),0)*AF120,"")</f>
        <v/>
      </c>
      <c r="AJ120" s="1377" t="str">
        <f>IFERROR(ROUNDDOWN(ROUNDDOWN(ROUND(L118*VLOOKUP(K118,【参考】数式用!$A$5:$AB$27,MATCH("新加算Ⅳ",【参考】数式用!$B$4:$AB$4,0)+1,0),0),0)*AF120*0.5,0),"")</f>
        <v/>
      </c>
      <c r="AK120" s="1509"/>
      <c r="AL120" s="1511" t="str">
        <f>IFERROR(IF('別紙様式2-2（４・５月分）'!P120="ベア加算","", IF(OR(T120="新加算Ⅰ",T120="新加算Ⅱ",T120="新加算Ⅲ",T120="新加算Ⅳ"),ROUNDDOWN(ROUND(L118*VLOOKUP(K118,【参考】数式用!$A$5:$I$27,MATCH("ベア加算",【参考】数式用!$B$4:$I$4,0)+1,0),0),0)*AF120,"")),"")</f>
        <v/>
      </c>
      <c r="AM120" s="1503"/>
      <c r="AN120" s="1484"/>
      <c r="AO120" s="1505"/>
      <c r="AP120" s="1484"/>
      <c r="AQ120" s="1486"/>
      <c r="AR120" s="1488"/>
      <c r="AS120" s="1492"/>
      <c r="AT120" s="452"/>
      <c r="AU120" s="1311" t="str">
        <f>IF(AND(AA118&lt;&gt;7,AC118&lt;&gt;3),"V列に色付け","")</f>
        <v/>
      </c>
      <c r="AV120" s="1312"/>
      <c r="AW120" s="1313"/>
      <c r="AX120" s="577"/>
      <c r="AY120" s="1230" t="str">
        <f>IF(AL120&lt;&gt;"",IF(AM120="○","入力済","未入力"),"")</f>
        <v/>
      </c>
      <c r="AZ120" s="1230" t="str">
        <f>IF(OR(T120="新加算Ⅰ",T120="新加算Ⅱ",T120="新加算Ⅲ",T120="新加算Ⅳ",T120="新加算Ⅴ（１）",T120="新加算Ⅴ（２）",T120="新加算Ⅴ（３）",T120="新加算ⅠⅤ（４）",T120="新加算Ⅴ（５）",T120="新加算Ⅴ（６）",T120="新加算Ⅴ（８）",T120="新加算Ⅴ（11）"),IF(OR(AN120="○",AN120="令和６年度中に満たす"),"入力済","未入力"),"")</f>
        <v/>
      </c>
      <c r="BA120" s="1230" t="str">
        <f>IF(OR(T120="新加算Ⅴ（７）",T120="新加算Ⅴ（９）",T120="新加算Ⅴ（10）",T120="新加算Ⅴ（12）",T120="新加算Ⅴ（13）",T120="新加算Ⅴ（14）"),IF(OR(AO120="○",AO120="令和６年度中に満たす"),"入力済","未入力"),"")</f>
        <v/>
      </c>
      <c r="BB120" s="1230" t="str">
        <f>IF(OR(T120="新加算Ⅰ",T120="新加算Ⅱ",T120="新加算Ⅲ",T120="新加算Ⅴ（１）",T120="新加算Ⅴ（３）",T120="新加算Ⅴ（８）"),IF(OR(AP120="○",AP120="令和６年度中に満たす"),"入力済","未入力"),"")</f>
        <v/>
      </c>
      <c r="BC120" s="1481" t="str">
        <f t="shared" ref="BC120" si="179">IF(OR(T120="新加算Ⅰ",T120="新加算Ⅱ",T120="新加算Ⅴ（１）",T120="新加算Ⅴ（２）",T120="新加算Ⅴ（３）",T120="新加算Ⅴ（４）",T120="新加算Ⅴ（５）",T120="新加算Ⅴ（６）",T120="新加算Ⅴ（７）",T120="新加算Ⅴ（９）",T120="新加算Ⅴ（10）",T120="新加算Ⅴ（12）"),IF(AQ120&lt;&gt;"",1,""),"")</f>
        <v/>
      </c>
      <c r="BD120" s="1311" t="str">
        <f>IF(OR(T120="新加算Ⅰ",T120="新加算Ⅴ（１）",T120="新加算Ⅴ（２）",T120="新加算Ⅴ（５）",T120="新加算Ⅴ（７）",T120="新加算Ⅴ（10）"),IF(AR120="","未入力","入力済"),"")</f>
        <v/>
      </c>
      <c r="BE120" s="1311" t="str">
        <f>G118</f>
        <v/>
      </c>
      <c r="BF120" s="1311"/>
      <c r="BG120" s="1311"/>
    </row>
    <row r="121" spans="1:59" ht="30" customHeight="1" thickBot="1">
      <c r="A121" s="1276"/>
      <c r="B121" s="1419"/>
      <c r="C121" s="1420"/>
      <c r="D121" s="1420"/>
      <c r="E121" s="1420"/>
      <c r="F121" s="1421"/>
      <c r="G121" s="1261"/>
      <c r="H121" s="1261"/>
      <c r="I121" s="1261"/>
      <c r="J121" s="1424"/>
      <c r="K121" s="1261"/>
      <c r="L121" s="1430"/>
      <c r="M121" s="556" t="str">
        <f>IF('別紙様式2-2（４・５月分）'!P94="","",'別紙様式2-2（４・５月分）'!P94)</f>
        <v/>
      </c>
      <c r="N121" s="1402"/>
      <c r="O121" s="1382"/>
      <c r="P121" s="1434"/>
      <c r="Q121" s="1386"/>
      <c r="R121" s="1518"/>
      <c r="S121" s="1390"/>
      <c r="T121" s="1520"/>
      <c r="U121" s="1516"/>
      <c r="V121" s="1396"/>
      <c r="W121" s="1514"/>
      <c r="X121" s="1372"/>
      <c r="Y121" s="1514"/>
      <c r="Z121" s="1372"/>
      <c r="AA121" s="1514"/>
      <c r="AB121" s="1372"/>
      <c r="AC121" s="1514"/>
      <c r="AD121" s="1372"/>
      <c r="AE121" s="1372"/>
      <c r="AF121" s="1372"/>
      <c r="AG121" s="1368"/>
      <c r="AH121" s="1374"/>
      <c r="AI121" s="1508"/>
      <c r="AJ121" s="1378"/>
      <c r="AK121" s="1510"/>
      <c r="AL121" s="1512"/>
      <c r="AM121" s="1504"/>
      <c r="AN121" s="1485"/>
      <c r="AO121" s="1506"/>
      <c r="AP121" s="1485"/>
      <c r="AQ121" s="1487"/>
      <c r="AR121" s="1489"/>
      <c r="AS121" s="578" t="str">
        <f t="shared" ref="AS121" si="180">IF(AU120="","",IF(OR(T120="",AND(M121="ベア加算なし",OR(T120="新加算Ⅰ",T120="新加算Ⅱ",T120="新加算Ⅲ",T120="新加算Ⅳ"),AM120=""),AND(OR(T120="新加算Ⅰ",T120="新加算Ⅱ",T120="新加算Ⅲ",T120="新加算Ⅳ"),AN120=""),AND(OR(T120="新加算Ⅰ",T120="新加算Ⅱ",T120="新加算Ⅲ"),AP120=""),AND(OR(T120="新加算Ⅰ",T120="新加算Ⅱ"),AQ120=""),AND(OR(T120="新加算Ⅰ"),AR120="")),"！記入が必要な欄（ピンク色のセル）に空欄があります。空欄を埋めてください。",""))</f>
        <v/>
      </c>
      <c r="AT121" s="452"/>
      <c r="AU121" s="1311"/>
      <c r="AV121" s="558" t="str">
        <f>IF('別紙様式2-2（４・５月分）'!N94="","",'別紙様式2-2（４・５月分）'!N94)</f>
        <v/>
      </c>
      <c r="AW121" s="1313"/>
      <c r="AX121" s="579"/>
      <c r="AY121" s="1230" t="str">
        <f>IF(OR(T121="新加算Ⅰ",T121="新加算Ⅱ",T121="新加算Ⅲ",T121="新加算Ⅳ",T121="新加算Ⅴ（１）",T121="新加算Ⅴ（２）",T121="新加算Ⅴ（３）",T121="新加算ⅠⅤ（４）",T121="新加算Ⅴ（５）",T121="新加算Ⅴ（６）",T121="新加算Ⅴ（８）",T121="新加算Ⅴ（11）"),IF(AI121="○","","未入力"),"")</f>
        <v/>
      </c>
      <c r="AZ121" s="1230" t="str">
        <f>IF(OR(U121="新加算Ⅰ",U121="新加算Ⅱ",U121="新加算Ⅲ",U121="新加算Ⅳ",U121="新加算Ⅴ（１）",U121="新加算Ⅴ（２）",U121="新加算Ⅴ（３）",U121="新加算ⅠⅤ（４）",U121="新加算Ⅴ（５）",U121="新加算Ⅴ（６）",U121="新加算Ⅴ（８）",U121="新加算Ⅴ（11）"),IF(AJ121="○","","未入力"),"")</f>
        <v/>
      </c>
      <c r="BA121" s="1230" t="str">
        <f>IF(OR(U121="新加算Ⅴ（７）",U121="新加算Ⅴ（９）",U121="新加算Ⅴ（10）",U121="新加算Ⅴ（12）",U121="新加算Ⅴ（13）",U121="新加算Ⅴ（14）"),IF(AK121="○","","未入力"),"")</f>
        <v/>
      </c>
      <c r="BB121" s="1230" t="str">
        <f>IF(OR(U121="新加算Ⅰ",U121="新加算Ⅱ",U121="新加算Ⅲ",U121="新加算Ⅴ（１）",U121="新加算Ⅴ（３）",U121="新加算Ⅴ（８）"),IF(AL121="○","","未入力"),"")</f>
        <v/>
      </c>
      <c r="BC121" s="1481" t="str">
        <f t="shared" ref="BC121" si="181">IF(OR(U121="新加算Ⅰ",U121="新加算Ⅱ",U121="新加算Ⅴ（１）",U121="新加算Ⅴ（２）",U121="新加算Ⅴ（３）",U121="新加算Ⅴ（４）",U121="新加算Ⅴ（５）",U121="新加算Ⅴ（６）",U121="新加算Ⅴ（７）",U121="新加算Ⅴ（９）",U121="新加算Ⅴ（10）",U121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21" s="1311" t="str">
        <f>IF(AND(T121&lt;&gt;"（参考）令和７年度の移行予定",OR(U121="新加算Ⅰ",U121="新加算Ⅴ（１）",U121="新加算Ⅴ（２）",U121="新加算Ⅴ（５）",U121="新加算Ⅴ（７）",U121="新加算Ⅴ（10）")),IF(AN121="","未入力",IF(AN121="いずれも取得していない","要件を満たさない","")),"")</f>
        <v/>
      </c>
      <c r="BE121" s="1311" t="str">
        <f>G118</f>
        <v/>
      </c>
      <c r="BF121" s="1311"/>
      <c r="BG121" s="1311"/>
    </row>
    <row r="122" spans="1:59" ht="30" customHeight="1">
      <c r="A122" s="1301">
        <v>28</v>
      </c>
      <c r="B122" s="1240" t="str">
        <f>IF(基本情報入力シート!C81="","",基本情報入力シート!C81)</f>
        <v/>
      </c>
      <c r="C122" s="1241"/>
      <c r="D122" s="1241"/>
      <c r="E122" s="1241"/>
      <c r="F122" s="1242"/>
      <c r="G122" s="1259" t="str">
        <f>IF(基本情報入力シート!M81="","",基本情報入力シート!M81)</f>
        <v/>
      </c>
      <c r="H122" s="1259" t="str">
        <f>IF(基本情報入力シート!R81="","",基本情報入力シート!R81)</f>
        <v/>
      </c>
      <c r="I122" s="1259" t="str">
        <f>IF(基本情報入力シート!W81="","",基本情報入力シート!W81)</f>
        <v/>
      </c>
      <c r="J122" s="1422" t="str">
        <f>IF(基本情報入力シート!X81="","",基本情報入力シート!X81)</f>
        <v/>
      </c>
      <c r="K122" s="1259" t="str">
        <f>IF(基本情報入力シート!Y81="","",基本情報入力シート!Y81)</f>
        <v/>
      </c>
      <c r="L122" s="1435" t="str">
        <f>IF(基本情報入力シート!AB81="","",基本情報入力シート!AB81)</f>
        <v/>
      </c>
      <c r="M122" s="553" t="str">
        <f>IF('別紙様式2-2（４・５月分）'!P95="","",'別紙様式2-2（４・５月分）'!P95)</f>
        <v/>
      </c>
      <c r="N122" s="1399" t="str">
        <f>IF(SUM('別紙様式2-2（４・５月分）'!Q95:Q97)=0,"",SUM('別紙様式2-2（４・５月分）'!Q95:Q97))</f>
        <v/>
      </c>
      <c r="O122" s="1403" t="str">
        <f>IFERROR(VLOOKUP('別紙様式2-2（４・５月分）'!AQ95,【参考】数式用!$AR$5:$AS$22,2,FALSE),"")</f>
        <v/>
      </c>
      <c r="P122" s="1404"/>
      <c r="Q122" s="1405"/>
      <c r="R122" s="1540" t="str">
        <f>IFERROR(VLOOKUP(K122,【参考】数式用!$A$5:$AB$37,MATCH(O122,【参考】数式用!$B$4:$AB$4,0)+1,0),"")</f>
        <v/>
      </c>
      <c r="S122" s="1411" t="s">
        <v>2102</v>
      </c>
      <c r="T122" s="1536" t="str">
        <f>IF('別紙様式2-3（６月以降分）'!T122="","",'別紙様式2-3（６月以降分）'!T122)</f>
        <v/>
      </c>
      <c r="U122" s="1538" t="str">
        <f>IFERROR(VLOOKUP(K122,【参考】数式用!$A$5:$AB$37,MATCH(T122,【参考】数式用!$B$4:$AB$4,0)+1,0),"")</f>
        <v/>
      </c>
      <c r="V122" s="1417" t="s">
        <v>15</v>
      </c>
      <c r="W122" s="1534">
        <f>'別紙様式2-3（６月以降分）'!W122</f>
        <v>6</v>
      </c>
      <c r="X122" s="1357" t="s">
        <v>10</v>
      </c>
      <c r="Y122" s="1534">
        <f>'別紙様式2-3（６月以降分）'!Y122</f>
        <v>6</v>
      </c>
      <c r="Z122" s="1357" t="s">
        <v>38</v>
      </c>
      <c r="AA122" s="1534">
        <f>'別紙様式2-3（６月以降分）'!AA122</f>
        <v>7</v>
      </c>
      <c r="AB122" s="1357" t="s">
        <v>10</v>
      </c>
      <c r="AC122" s="1534">
        <f>'別紙様式2-3（６月以降分）'!AC122</f>
        <v>3</v>
      </c>
      <c r="AD122" s="1357" t="s">
        <v>2020</v>
      </c>
      <c r="AE122" s="1357" t="s">
        <v>20</v>
      </c>
      <c r="AF122" s="1357">
        <f>IF(W122&gt;=1,(AA122*12+AC122)-(W122*12+Y122)+1,"")</f>
        <v>10</v>
      </c>
      <c r="AG122" s="1359" t="s">
        <v>33</v>
      </c>
      <c r="AH122" s="1526" t="str">
        <f>'別紙様式2-3（６月以降分）'!AH122</f>
        <v/>
      </c>
      <c r="AI122" s="1528" t="str">
        <f>'別紙様式2-3（６月以降分）'!AI122</f>
        <v/>
      </c>
      <c r="AJ122" s="1530">
        <f>'別紙様式2-3（６月以降分）'!AJ122</f>
        <v>0</v>
      </c>
      <c r="AK122" s="1532" t="str">
        <f>IF('別紙様式2-3（６月以降分）'!AK122="","",'別紙様式2-3（６月以降分）'!AK122)</f>
        <v/>
      </c>
      <c r="AL122" s="1521">
        <f>'別紙様式2-3（６月以降分）'!AL122</f>
        <v>0</v>
      </c>
      <c r="AM122" s="1523" t="str">
        <f>IF('別紙様式2-3（６月以降分）'!AM122="","",'別紙様式2-3（６月以降分）'!AM122)</f>
        <v/>
      </c>
      <c r="AN122" s="1341" t="str">
        <f>IF('別紙様式2-3（６月以降分）'!AN122="","",'別紙様式2-3（６月以降分）'!AN122)</f>
        <v/>
      </c>
      <c r="AO122" s="1339" t="str">
        <f>IF('別紙様式2-3（６月以降分）'!AO122="","",'別紙様式2-3（６月以降分）'!AO122)</f>
        <v/>
      </c>
      <c r="AP122" s="1341" t="str">
        <f>IF('別紙様式2-3（６月以降分）'!AP122="","",'別紙様式2-3（６月以降分）'!AP122)</f>
        <v/>
      </c>
      <c r="AQ122" s="1490" t="str">
        <f>IF('別紙様式2-3（６月以降分）'!AQ122="","",'別紙様式2-3（６月以降分）'!AQ122)</f>
        <v/>
      </c>
      <c r="AR122" s="1493" t="str">
        <f>IF('別紙様式2-3（６月以降分）'!AR122="","",'別紙様式2-3（６月以降分）'!AR122)</f>
        <v/>
      </c>
      <c r="AS122" s="573" t="str">
        <f t="shared" ref="AS122" si="182">IF(AU124="","",IF(U124&lt;U122,"！加算の要件上は問題ありませんが、令和６年度当初の新加算の加算率と比較して、移行後の加算率が下がる計画になっています。",""))</f>
        <v/>
      </c>
      <c r="AT122" s="580"/>
      <c r="AU122" s="1309"/>
      <c r="AV122" s="558" t="str">
        <f>IF('別紙様式2-2（４・５月分）'!N95="","",'別紙様式2-2（４・５月分）'!N95)</f>
        <v/>
      </c>
      <c r="AW122" s="1313" t="str">
        <f>IF(SUM('別紙様式2-2（４・５月分）'!O95:O97)=0,"",SUM('別紙様式2-2（４・５月分）'!O95:O97))</f>
        <v/>
      </c>
      <c r="AX122" s="1482" t="str">
        <f>IFERROR(VLOOKUP(K122,【参考】数式用!$AH$2:$AI$34,2,FALSE),"")</f>
        <v/>
      </c>
      <c r="AY122" s="494"/>
      <c r="BD122" s="341"/>
      <c r="BE122" s="1311" t="str">
        <f>G122</f>
        <v/>
      </c>
      <c r="BF122" s="1311"/>
      <c r="BG122" s="1311"/>
    </row>
    <row r="123" spans="1:59" ht="15" customHeight="1">
      <c r="A123" s="1275"/>
      <c r="B123" s="1243"/>
      <c r="C123" s="1244"/>
      <c r="D123" s="1244"/>
      <c r="E123" s="1244"/>
      <c r="F123" s="1245"/>
      <c r="G123" s="1260"/>
      <c r="H123" s="1260"/>
      <c r="I123" s="1260"/>
      <c r="J123" s="1423"/>
      <c r="K123" s="1260"/>
      <c r="L123" s="1429"/>
      <c r="M123" s="1379" t="str">
        <f>IF('別紙様式2-2（４・５月分）'!P96="","",'別紙様式2-2（４・５月分）'!P96)</f>
        <v/>
      </c>
      <c r="N123" s="1400"/>
      <c r="O123" s="1406"/>
      <c r="P123" s="1407"/>
      <c r="Q123" s="1408"/>
      <c r="R123" s="1541"/>
      <c r="S123" s="1412"/>
      <c r="T123" s="1537"/>
      <c r="U123" s="1539"/>
      <c r="V123" s="1418"/>
      <c r="W123" s="1535"/>
      <c r="X123" s="1358"/>
      <c r="Y123" s="1535"/>
      <c r="Z123" s="1358"/>
      <c r="AA123" s="1535"/>
      <c r="AB123" s="1358"/>
      <c r="AC123" s="1535"/>
      <c r="AD123" s="1358"/>
      <c r="AE123" s="1358"/>
      <c r="AF123" s="1358"/>
      <c r="AG123" s="1360"/>
      <c r="AH123" s="1527"/>
      <c r="AI123" s="1529"/>
      <c r="AJ123" s="1531"/>
      <c r="AK123" s="1533"/>
      <c r="AL123" s="1522"/>
      <c r="AM123" s="1524"/>
      <c r="AN123" s="1342"/>
      <c r="AO123" s="1525"/>
      <c r="AP123" s="1342"/>
      <c r="AQ123" s="1491"/>
      <c r="AR123" s="1494"/>
      <c r="AS123" s="1492" t="str">
        <f t="shared" ref="AS123" si="183">IF(AU124="","",IF(OR(AA124="",AA124&lt;&gt;7,AC124="",AC124&lt;&gt;3),"！算定期間の終わりが令和７年３月になっていません。年度内の廃止予定等がなければ、算定対象月を令和７年３月にしてください。",""))</f>
        <v/>
      </c>
      <c r="AT123" s="580"/>
      <c r="AU123" s="1311"/>
      <c r="AV123" s="1312" t="str">
        <f>IF('別紙様式2-2（４・５月分）'!N96="","",'別紙様式2-2（４・５月分）'!N96)</f>
        <v/>
      </c>
      <c r="AW123" s="1313"/>
      <c r="AX123" s="1483"/>
      <c r="AY123" s="431"/>
      <c r="BD123" s="341"/>
      <c r="BE123" s="1311" t="str">
        <f>G122</f>
        <v/>
      </c>
      <c r="BF123" s="1311"/>
      <c r="BG123" s="1311"/>
    </row>
    <row r="124" spans="1:59" ht="15" customHeight="1">
      <c r="A124" s="1303"/>
      <c r="B124" s="1243"/>
      <c r="C124" s="1244"/>
      <c r="D124" s="1244"/>
      <c r="E124" s="1244"/>
      <c r="F124" s="1245"/>
      <c r="G124" s="1260"/>
      <c r="H124" s="1260"/>
      <c r="I124" s="1260"/>
      <c r="J124" s="1423"/>
      <c r="K124" s="1260"/>
      <c r="L124" s="1429"/>
      <c r="M124" s="1380"/>
      <c r="N124" s="1401"/>
      <c r="O124" s="1381" t="s">
        <v>2025</v>
      </c>
      <c r="P124" s="1433" t="str">
        <f>IFERROR(VLOOKUP('別紙様式2-2（４・５月分）'!AQ95,【参考】数式用!$AR$5:$AT$22,3,FALSE),"")</f>
        <v/>
      </c>
      <c r="Q124" s="1385" t="s">
        <v>2036</v>
      </c>
      <c r="R124" s="1517" t="str">
        <f>IFERROR(VLOOKUP(K122,【参考】数式用!$A$5:$AB$37,MATCH(P124,【参考】数式用!$B$4:$AB$4,0)+1,0),"")</f>
        <v/>
      </c>
      <c r="S124" s="1389" t="s">
        <v>2109</v>
      </c>
      <c r="T124" s="1519"/>
      <c r="U124" s="1515" t="str">
        <f>IFERROR(VLOOKUP(K122,【参考】数式用!$A$5:$AB$37,MATCH(T124,【参考】数式用!$B$4:$AB$4,0)+1,0),"")</f>
        <v/>
      </c>
      <c r="V124" s="1395" t="s">
        <v>15</v>
      </c>
      <c r="W124" s="1513"/>
      <c r="X124" s="1371" t="s">
        <v>10</v>
      </c>
      <c r="Y124" s="1513"/>
      <c r="Z124" s="1371" t="s">
        <v>38</v>
      </c>
      <c r="AA124" s="1513"/>
      <c r="AB124" s="1371" t="s">
        <v>10</v>
      </c>
      <c r="AC124" s="1513"/>
      <c r="AD124" s="1371" t="s">
        <v>2020</v>
      </c>
      <c r="AE124" s="1371" t="s">
        <v>20</v>
      </c>
      <c r="AF124" s="1371" t="str">
        <f>IF(W124&gt;=1,(AA124*12+AC124)-(W124*12+Y124)+1,"")</f>
        <v/>
      </c>
      <c r="AG124" s="1367" t="s">
        <v>33</v>
      </c>
      <c r="AH124" s="1373" t="str">
        <f t="shared" ref="AH124" si="184">IFERROR(ROUNDDOWN(ROUND(L122*U124,0),0)*AF124,"")</f>
        <v/>
      </c>
      <c r="AI124" s="1507" t="str">
        <f t="shared" ref="AI124" si="185">IFERROR(ROUNDDOWN(ROUND((L122*(U124-AW122)),0),0)*AF124,"")</f>
        <v/>
      </c>
      <c r="AJ124" s="1377" t="str">
        <f>IFERROR(ROUNDDOWN(ROUNDDOWN(ROUND(L122*VLOOKUP(K122,【参考】数式用!$A$5:$AB$27,MATCH("新加算Ⅳ",【参考】数式用!$B$4:$AB$4,0)+1,0),0),0)*AF124*0.5,0),"")</f>
        <v/>
      </c>
      <c r="AK124" s="1509"/>
      <c r="AL124" s="1511" t="str">
        <f>IFERROR(IF('別紙様式2-2（４・５月分）'!P124="ベア加算","", IF(OR(T124="新加算Ⅰ",T124="新加算Ⅱ",T124="新加算Ⅲ",T124="新加算Ⅳ"),ROUNDDOWN(ROUND(L122*VLOOKUP(K122,【参考】数式用!$A$5:$I$27,MATCH("ベア加算",【参考】数式用!$B$4:$I$4,0)+1,0),0),0)*AF124,"")),"")</f>
        <v/>
      </c>
      <c r="AM124" s="1503"/>
      <c r="AN124" s="1484"/>
      <c r="AO124" s="1505"/>
      <c r="AP124" s="1484"/>
      <c r="AQ124" s="1486"/>
      <c r="AR124" s="1488"/>
      <c r="AS124" s="1492"/>
      <c r="AT124" s="452"/>
      <c r="AU124" s="1311" t="str">
        <f>IF(AND(AA122&lt;&gt;7,AC122&lt;&gt;3),"V列に色付け","")</f>
        <v/>
      </c>
      <c r="AV124" s="1312"/>
      <c r="AW124" s="1313"/>
      <c r="AX124" s="577"/>
      <c r="AY124" s="1230" t="str">
        <f>IF(AL124&lt;&gt;"",IF(AM124="○","入力済","未入力"),"")</f>
        <v/>
      </c>
      <c r="AZ124" s="1230" t="str">
        <f>IF(OR(T124="新加算Ⅰ",T124="新加算Ⅱ",T124="新加算Ⅲ",T124="新加算Ⅳ",T124="新加算Ⅴ（１）",T124="新加算Ⅴ（２）",T124="新加算Ⅴ（３）",T124="新加算ⅠⅤ（４）",T124="新加算Ⅴ（５）",T124="新加算Ⅴ（６）",T124="新加算Ⅴ（８）",T124="新加算Ⅴ（11）"),IF(OR(AN124="○",AN124="令和６年度中に満たす"),"入力済","未入力"),"")</f>
        <v/>
      </c>
      <c r="BA124" s="1230" t="str">
        <f>IF(OR(T124="新加算Ⅴ（７）",T124="新加算Ⅴ（９）",T124="新加算Ⅴ（10）",T124="新加算Ⅴ（12）",T124="新加算Ⅴ（13）",T124="新加算Ⅴ（14）"),IF(OR(AO124="○",AO124="令和６年度中に満たす"),"入力済","未入力"),"")</f>
        <v/>
      </c>
      <c r="BB124" s="1230" t="str">
        <f>IF(OR(T124="新加算Ⅰ",T124="新加算Ⅱ",T124="新加算Ⅲ",T124="新加算Ⅴ（１）",T124="新加算Ⅴ（３）",T124="新加算Ⅴ（８）"),IF(OR(AP124="○",AP124="令和６年度中に満たす"),"入力済","未入力"),"")</f>
        <v/>
      </c>
      <c r="BC124" s="1481" t="str">
        <f t="shared" ref="BC124" si="186">IF(OR(T124="新加算Ⅰ",T124="新加算Ⅱ",T124="新加算Ⅴ（１）",T124="新加算Ⅴ（２）",T124="新加算Ⅴ（３）",T124="新加算Ⅴ（４）",T124="新加算Ⅴ（５）",T124="新加算Ⅴ（６）",T124="新加算Ⅴ（７）",T124="新加算Ⅴ（９）",T124="新加算Ⅴ（10）",T124="新加算Ⅴ（12）"),IF(AQ124&lt;&gt;"",1,""),"")</f>
        <v/>
      </c>
      <c r="BD124" s="1311" t="str">
        <f>IF(OR(T124="新加算Ⅰ",T124="新加算Ⅴ（１）",T124="新加算Ⅴ（２）",T124="新加算Ⅴ（５）",T124="新加算Ⅴ（７）",T124="新加算Ⅴ（10）"),IF(AR124="","未入力","入力済"),"")</f>
        <v/>
      </c>
      <c r="BE124" s="1311" t="str">
        <f>G122</f>
        <v/>
      </c>
      <c r="BF124" s="1311"/>
      <c r="BG124" s="1311"/>
    </row>
    <row r="125" spans="1:59" ht="30" customHeight="1" thickBot="1">
      <c r="A125" s="1276"/>
      <c r="B125" s="1419"/>
      <c r="C125" s="1420"/>
      <c r="D125" s="1420"/>
      <c r="E125" s="1420"/>
      <c r="F125" s="1421"/>
      <c r="G125" s="1261"/>
      <c r="H125" s="1261"/>
      <c r="I125" s="1261"/>
      <c r="J125" s="1424"/>
      <c r="K125" s="1261"/>
      <c r="L125" s="1430"/>
      <c r="M125" s="556" t="str">
        <f>IF('別紙様式2-2（４・５月分）'!P97="","",'別紙様式2-2（４・５月分）'!P97)</f>
        <v/>
      </c>
      <c r="N125" s="1402"/>
      <c r="O125" s="1382"/>
      <c r="P125" s="1434"/>
      <c r="Q125" s="1386"/>
      <c r="R125" s="1518"/>
      <c r="S125" s="1390"/>
      <c r="T125" s="1520"/>
      <c r="U125" s="1516"/>
      <c r="V125" s="1396"/>
      <c r="W125" s="1514"/>
      <c r="X125" s="1372"/>
      <c r="Y125" s="1514"/>
      <c r="Z125" s="1372"/>
      <c r="AA125" s="1514"/>
      <c r="AB125" s="1372"/>
      <c r="AC125" s="1514"/>
      <c r="AD125" s="1372"/>
      <c r="AE125" s="1372"/>
      <c r="AF125" s="1372"/>
      <c r="AG125" s="1368"/>
      <c r="AH125" s="1374"/>
      <c r="AI125" s="1508"/>
      <c r="AJ125" s="1378"/>
      <c r="AK125" s="1510"/>
      <c r="AL125" s="1512"/>
      <c r="AM125" s="1504"/>
      <c r="AN125" s="1485"/>
      <c r="AO125" s="1506"/>
      <c r="AP125" s="1485"/>
      <c r="AQ125" s="1487"/>
      <c r="AR125" s="1489"/>
      <c r="AS125" s="578" t="str">
        <f t="shared" ref="AS125" si="187">IF(AU124="","",IF(OR(T124="",AND(M125="ベア加算なし",OR(T124="新加算Ⅰ",T124="新加算Ⅱ",T124="新加算Ⅲ",T124="新加算Ⅳ"),AM124=""),AND(OR(T124="新加算Ⅰ",T124="新加算Ⅱ",T124="新加算Ⅲ",T124="新加算Ⅳ"),AN124=""),AND(OR(T124="新加算Ⅰ",T124="新加算Ⅱ",T124="新加算Ⅲ"),AP124=""),AND(OR(T124="新加算Ⅰ",T124="新加算Ⅱ"),AQ124=""),AND(OR(T124="新加算Ⅰ"),AR124="")),"！記入が必要な欄（ピンク色のセル）に空欄があります。空欄を埋めてください。",""))</f>
        <v/>
      </c>
      <c r="AT125" s="452"/>
      <c r="AU125" s="1311"/>
      <c r="AV125" s="558" t="str">
        <f>IF('別紙様式2-2（４・５月分）'!N97="","",'別紙様式2-2（４・５月分）'!N97)</f>
        <v/>
      </c>
      <c r="AW125" s="1313"/>
      <c r="AX125" s="579"/>
      <c r="AY125" s="1230" t="str">
        <f>IF(OR(T125="新加算Ⅰ",T125="新加算Ⅱ",T125="新加算Ⅲ",T125="新加算Ⅳ",T125="新加算Ⅴ（１）",T125="新加算Ⅴ（２）",T125="新加算Ⅴ（３）",T125="新加算ⅠⅤ（４）",T125="新加算Ⅴ（５）",T125="新加算Ⅴ（６）",T125="新加算Ⅴ（８）",T125="新加算Ⅴ（11）"),IF(AI125="○","","未入力"),"")</f>
        <v/>
      </c>
      <c r="AZ125" s="1230" t="str">
        <f>IF(OR(U125="新加算Ⅰ",U125="新加算Ⅱ",U125="新加算Ⅲ",U125="新加算Ⅳ",U125="新加算Ⅴ（１）",U125="新加算Ⅴ（２）",U125="新加算Ⅴ（３）",U125="新加算ⅠⅤ（４）",U125="新加算Ⅴ（５）",U125="新加算Ⅴ（６）",U125="新加算Ⅴ（８）",U125="新加算Ⅴ（11）"),IF(AJ125="○","","未入力"),"")</f>
        <v/>
      </c>
      <c r="BA125" s="1230" t="str">
        <f>IF(OR(U125="新加算Ⅴ（７）",U125="新加算Ⅴ（９）",U125="新加算Ⅴ（10）",U125="新加算Ⅴ（12）",U125="新加算Ⅴ（13）",U125="新加算Ⅴ（14）"),IF(AK125="○","","未入力"),"")</f>
        <v/>
      </c>
      <c r="BB125" s="1230" t="str">
        <f>IF(OR(U125="新加算Ⅰ",U125="新加算Ⅱ",U125="新加算Ⅲ",U125="新加算Ⅴ（１）",U125="新加算Ⅴ（３）",U125="新加算Ⅴ（８）"),IF(AL125="○","","未入力"),"")</f>
        <v/>
      </c>
      <c r="BC125" s="1481" t="str">
        <f t="shared" ref="BC125" si="188">IF(OR(U125="新加算Ⅰ",U125="新加算Ⅱ",U125="新加算Ⅴ（１）",U125="新加算Ⅴ（２）",U125="新加算Ⅴ（３）",U125="新加算Ⅴ（４）",U125="新加算Ⅴ（５）",U125="新加算Ⅴ（６）",U125="新加算Ⅴ（７）",U125="新加算Ⅴ（９）",U125="新加算Ⅴ（10）",U125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25" s="1311" t="str">
        <f>IF(AND(T125&lt;&gt;"（参考）令和７年度の移行予定",OR(U125="新加算Ⅰ",U125="新加算Ⅴ（１）",U125="新加算Ⅴ（２）",U125="新加算Ⅴ（５）",U125="新加算Ⅴ（７）",U125="新加算Ⅴ（10）")),IF(AN125="","未入力",IF(AN125="いずれも取得していない","要件を満たさない","")),"")</f>
        <v/>
      </c>
      <c r="BE125" s="1311" t="str">
        <f>G122</f>
        <v/>
      </c>
      <c r="BF125" s="1311"/>
      <c r="BG125" s="1311"/>
    </row>
    <row r="126" spans="1:59" ht="30" customHeight="1">
      <c r="A126" s="1274">
        <v>29</v>
      </c>
      <c r="B126" s="1243" t="str">
        <f>IF(基本情報入力シート!C82="","",基本情報入力シート!C82)</f>
        <v/>
      </c>
      <c r="C126" s="1244"/>
      <c r="D126" s="1244"/>
      <c r="E126" s="1244"/>
      <c r="F126" s="1245"/>
      <c r="G126" s="1260" t="str">
        <f>IF(基本情報入力シート!M82="","",基本情報入力シート!M82)</f>
        <v/>
      </c>
      <c r="H126" s="1260" t="str">
        <f>IF(基本情報入力シート!R82="","",基本情報入力シート!R82)</f>
        <v/>
      </c>
      <c r="I126" s="1260" t="str">
        <f>IF(基本情報入力シート!W82="","",基本情報入力シート!W82)</f>
        <v/>
      </c>
      <c r="J126" s="1423" t="str">
        <f>IF(基本情報入力シート!X82="","",基本情報入力シート!X82)</f>
        <v/>
      </c>
      <c r="K126" s="1260" t="str">
        <f>IF(基本情報入力シート!Y82="","",基本情報入力シート!Y82)</f>
        <v/>
      </c>
      <c r="L126" s="1429" t="str">
        <f>IF(基本情報入力シート!AB82="","",基本情報入力シート!AB82)</f>
        <v/>
      </c>
      <c r="M126" s="553" t="str">
        <f>IF('別紙様式2-2（４・５月分）'!P98="","",'別紙様式2-2（４・５月分）'!P98)</f>
        <v/>
      </c>
      <c r="N126" s="1399" t="str">
        <f>IF(SUM('別紙様式2-2（４・５月分）'!Q98:Q100)=0,"",SUM('別紙様式2-2（４・５月分）'!Q98:Q100))</f>
        <v/>
      </c>
      <c r="O126" s="1403" t="str">
        <f>IFERROR(VLOOKUP('別紙様式2-2（４・５月分）'!AQ98,【参考】数式用!$AR$5:$AS$22,2,FALSE),"")</f>
        <v/>
      </c>
      <c r="P126" s="1404"/>
      <c r="Q126" s="1405"/>
      <c r="R126" s="1540" t="str">
        <f>IFERROR(VLOOKUP(K126,【参考】数式用!$A$5:$AB$37,MATCH(O126,【参考】数式用!$B$4:$AB$4,0)+1,0),"")</f>
        <v/>
      </c>
      <c r="S126" s="1411" t="s">
        <v>2102</v>
      </c>
      <c r="T126" s="1536" t="str">
        <f>IF('別紙様式2-3（６月以降分）'!T126="","",'別紙様式2-3（６月以降分）'!T126)</f>
        <v/>
      </c>
      <c r="U126" s="1538" t="str">
        <f>IFERROR(VLOOKUP(K126,【参考】数式用!$A$5:$AB$37,MATCH(T126,【参考】数式用!$B$4:$AB$4,0)+1,0),"")</f>
        <v/>
      </c>
      <c r="V126" s="1417" t="s">
        <v>15</v>
      </c>
      <c r="W126" s="1534">
        <f>'別紙様式2-3（６月以降分）'!W126</f>
        <v>6</v>
      </c>
      <c r="X126" s="1357" t="s">
        <v>10</v>
      </c>
      <c r="Y126" s="1534">
        <f>'別紙様式2-3（６月以降分）'!Y126</f>
        <v>6</v>
      </c>
      <c r="Z126" s="1357" t="s">
        <v>38</v>
      </c>
      <c r="AA126" s="1534">
        <f>'別紙様式2-3（６月以降分）'!AA126</f>
        <v>7</v>
      </c>
      <c r="AB126" s="1357" t="s">
        <v>10</v>
      </c>
      <c r="AC126" s="1534">
        <f>'別紙様式2-3（６月以降分）'!AC126</f>
        <v>3</v>
      </c>
      <c r="AD126" s="1357" t="s">
        <v>2020</v>
      </c>
      <c r="AE126" s="1357" t="s">
        <v>20</v>
      </c>
      <c r="AF126" s="1357">
        <f>IF(W126&gt;=1,(AA126*12+AC126)-(W126*12+Y126)+1,"")</f>
        <v>10</v>
      </c>
      <c r="AG126" s="1359" t="s">
        <v>33</v>
      </c>
      <c r="AH126" s="1526" t="str">
        <f>'別紙様式2-3（６月以降分）'!AH126</f>
        <v/>
      </c>
      <c r="AI126" s="1528" t="str">
        <f>'別紙様式2-3（６月以降分）'!AI126</f>
        <v/>
      </c>
      <c r="AJ126" s="1530">
        <f>'別紙様式2-3（６月以降分）'!AJ126</f>
        <v>0</v>
      </c>
      <c r="AK126" s="1532" t="str">
        <f>IF('別紙様式2-3（６月以降分）'!AK126="","",'別紙様式2-3（６月以降分）'!AK126)</f>
        <v/>
      </c>
      <c r="AL126" s="1521">
        <f>'別紙様式2-3（６月以降分）'!AL126</f>
        <v>0</v>
      </c>
      <c r="AM126" s="1523" t="str">
        <f>IF('別紙様式2-3（６月以降分）'!AM126="","",'別紙様式2-3（６月以降分）'!AM126)</f>
        <v/>
      </c>
      <c r="AN126" s="1341" t="str">
        <f>IF('別紙様式2-3（６月以降分）'!AN126="","",'別紙様式2-3（６月以降分）'!AN126)</f>
        <v/>
      </c>
      <c r="AO126" s="1339" t="str">
        <f>IF('別紙様式2-3（６月以降分）'!AO126="","",'別紙様式2-3（６月以降分）'!AO126)</f>
        <v/>
      </c>
      <c r="AP126" s="1341" t="str">
        <f>IF('別紙様式2-3（６月以降分）'!AP126="","",'別紙様式2-3（６月以降分）'!AP126)</f>
        <v/>
      </c>
      <c r="AQ126" s="1490" t="str">
        <f>IF('別紙様式2-3（６月以降分）'!AQ126="","",'別紙様式2-3（６月以降分）'!AQ126)</f>
        <v/>
      </c>
      <c r="AR126" s="1493" t="str">
        <f>IF('別紙様式2-3（６月以降分）'!AR126="","",'別紙様式2-3（６月以降分）'!AR126)</f>
        <v/>
      </c>
      <c r="AS126" s="573" t="str">
        <f t="shared" ref="AS126" si="189">IF(AU128="","",IF(U128&lt;U126,"！加算の要件上は問題ありませんが、令和６年度当初の新加算の加算率と比較して、移行後の加算率が下がる計画になっています。",""))</f>
        <v/>
      </c>
      <c r="AT126" s="580"/>
      <c r="AU126" s="1309"/>
      <c r="AV126" s="558" t="str">
        <f>IF('別紙様式2-2（４・５月分）'!N98="","",'別紙様式2-2（４・５月分）'!N98)</f>
        <v/>
      </c>
      <c r="AW126" s="1313" t="str">
        <f>IF(SUM('別紙様式2-2（４・５月分）'!O98:O100)=0,"",SUM('別紙様式2-2（４・５月分）'!O98:O100))</f>
        <v/>
      </c>
      <c r="AX126" s="1482" t="str">
        <f>IFERROR(VLOOKUP(K126,【参考】数式用!$AH$2:$AI$34,2,FALSE),"")</f>
        <v/>
      </c>
      <c r="AY126" s="494"/>
      <c r="BD126" s="341"/>
      <c r="BE126" s="1311" t="str">
        <f>G126</f>
        <v/>
      </c>
      <c r="BF126" s="1311"/>
      <c r="BG126" s="1311"/>
    </row>
    <row r="127" spans="1:59" ht="15" customHeight="1">
      <c r="A127" s="1275"/>
      <c r="B127" s="1243"/>
      <c r="C127" s="1244"/>
      <c r="D127" s="1244"/>
      <c r="E127" s="1244"/>
      <c r="F127" s="1245"/>
      <c r="G127" s="1260"/>
      <c r="H127" s="1260"/>
      <c r="I127" s="1260"/>
      <c r="J127" s="1423"/>
      <c r="K127" s="1260"/>
      <c r="L127" s="1429"/>
      <c r="M127" s="1379" t="str">
        <f>IF('別紙様式2-2（４・５月分）'!P99="","",'別紙様式2-2（４・５月分）'!P99)</f>
        <v/>
      </c>
      <c r="N127" s="1400"/>
      <c r="O127" s="1406"/>
      <c r="P127" s="1407"/>
      <c r="Q127" s="1408"/>
      <c r="R127" s="1541"/>
      <c r="S127" s="1412"/>
      <c r="T127" s="1537"/>
      <c r="U127" s="1539"/>
      <c r="V127" s="1418"/>
      <c r="W127" s="1535"/>
      <c r="X127" s="1358"/>
      <c r="Y127" s="1535"/>
      <c r="Z127" s="1358"/>
      <c r="AA127" s="1535"/>
      <c r="AB127" s="1358"/>
      <c r="AC127" s="1535"/>
      <c r="AD127" s="1358"/>
      <c r="AE127" s="1358"/>
      <c r="AF127" s="1358"/>
      <c r="AG127" s="1360"/>
      <c r="AH127" s="1527"/>
      <c r="AI127" s="1529"/>
      <c r="AJ127" s="1531"/>
      <c r="AK127" s="1533"/>
      <c r="AL127" s="1522"/>
      <c r="AM127" s="1524"/>
      <c r="AN127" s="1342"/>
      <c r="AO127" s="1525"/>
      <c r="AP127" s="1342"/>
      <c r="AQ127" s="1491"/>
      <c r="AR127" s="1494"/>
      <c r="AS127" s="1492" t="str">
        <f t="shared" ref="AS127" si="190">IF(AU128="","",IF(OR(AA128="",AA128&lt;&gt;7,AC128="",AC128&lt;&gt;3),"！算定期間の終わりが令和７年３月になっていません。年度内の廃止予定等がなければ、算定対象月を令和７年３月にしてください。",""))</f>
        <v/>
      </c>
      <c r="AT127" s="580"/>
      <c r="AU127" s="1311"/>
      <c r="AV127" s="1312" t="str">
        <f>IF('別紙様式2-2（４・５月分）'!N99="","",'別紙様式2-2（４・５月分）'!N99)</f>
        <v/>
      </c>
      <c r="AW127" s="1313"/>
      <c r="AX127" s="1483"/>
      <c r="AY127" s="431"/>
      <c r="BD127" s="341"/>
      <c r="BE127" s="1311" t="str">
        <f>G126</f>
        <v/>
      </c>
      <c r="BF127" s="1311"/>
      <c r="BG127" s="1311"/>
    </row>
    <row r="128" spans="1:59" ht="15" customHeight="1">
      <c r="A128" s="1303"/>
      <c r="B128" s="1243"/>
      <c r="C128" s="1244"/>
      <c r="D128" s="1244"/>
      <c r="E128" s="1244"/>
      <c r="F128" s="1245"/>
      <c r="G128" s="1260"/>
      <c r="H128" s="1260"/>
      <c r="I128" s="1260"/>
      <c r="J128" s="1423"/>
      <c r="K128" s="1260"/>
      <c r="L128" s="1429"/>
      <c r="M128" s="1380"/>
      <c r="N128" s="1401"/>
      <c r="O128" s="1381" t="s">
        <v>2025</v>
      </c>
      <c r="P128" s="1433" t="str">
        <f>IFERROR(VLOOKUP('別紙様式2-2（４・５月分）'!AQ98,【参考】数式用!$AR$5:$AT$22,3,FALSE),"")</f>
        <v/>
      </c>
      <c r="Q128" s="1385" t="s">
        <v>2036</v>
      </c>
      <c r="R128" s="1517" t="str">
        <f>IFERROR(VLOOKUP(K126,【参考】数式用!$A$5:$AB$37,MATCH(P128,【参考】数式用!$B$4:$AB$4,0)+1,0),"")</f>
        <v/>
      </c>
      <c r="S128" s="1389" t="s">
        <v>2109</v>
      </c>
      <c r="T128" s="1519"/>
      <c r="U128" s="1515" t="str">
        <f>IFERROR(VLOOKUP(K126,【参考】数式用!$A$5:$AB$37,MATCH(T128,【参考】数式用!$B$4:$AB$4,0)+1,0),"")</f>
        <v/>
      </c>
      <c r="V128" s="1395" t="s">
        <v>15</v>
      </c>
      <c r="W128" s="1513"/>
      <c r="X128" s="1371" t="s">
        <v>10</v>
      </c>
      <c r="Y128" s="1513"/>
      <c r="Z128" s="1371" t="s">
        <v>38</v>
      </c>
      <c r="AA128" s="1513"/>
      <c r="AB128" s="1371" t="s">
        <v>10</v>
      </c>
      <c r="AC128" s="1513"/>
      <c r="AD128" s="1371" t="s">
        <v>2020</v>
      </c>
      <c r="AE128" s="1371" t="s">
        <v>20</v>
      </c>
      <c r="AF128" s="1371" t="str">
        <f>IF(W128&gt;=1,(AA128*12+AC128)-(W128*12+Y128)+1,"")</f>
        <v/>
      </c>
      <c r="AG128" s="1367" t="s">
        <v>33</v>
      </c>
      <c r="AH128" s="1373" t="str">
        <f t="shared" ref="AH128" si="191">IFERROR(ROUNDDOWN(ROUND(L126*U128,0),0)*AF128,"")</f>
        <v/>
      </c>
      <c r="AI128" s="1507" t="str">
        <f t="shared" ref="AI128" si="192">IFERROR(ROUNDDOWN(ROUND((L126*(U128-AW126)),0),0)*AF128,"")</f>
        <v/>
      </c>
      <c r="AJ128" s="1377" t="str">
        <f>IFERROR(ROUNDDOWN(ROUNDDOWN(ROUND(L126*VLOOKUP(K126,【参考】数式用!$A$5:$AB$27,MATCH("新加算Ⅳ",【参考】数式用!$B$4:$AB$4,0)+1,0),0),0)*AF128*0.5,0),"")</f>
        <v/>
      </c>
      <c r="AK128" s="1509"/>
      <c r="AL128" s="1511" t="str">
        <f>IFERROR(IF('別紙様式2-2（４・５月分）'!P128="ベア加算","", IF(OR(T128="新加算Ⅰ",T128="新加算Ⅱ",T128="新加算Ⅲ",T128="新加算Ⅳ"),ROUNDDOWN(ROUND(L126*VLOOKUP(K126,【参考】数式用!$A$5:$I$27,MATCH("ベア加算",【参考】数式用!$B$4:$I$4,0)+1,0),0),0)*AF128,"")),"")</f>
        <v/>
      </c>
      <c r="AM128" s="1503"/>
      <c r="AN128" s="1484"/>
      <c r="AO128" s="1505"/>
      <c r="AP128" s="1484"/>
      <c r="AQ128" s="1486"/>
      <c r="AR128" s="1488"/>
      <c r="AS128" s="1492"/>
      <c r="AT128" s="452"/>
      <c r="AU128" s="1311" t="str">
        <f>IF(AND(AA126&lt;&gt;7,AC126&lt;&gt;3),"V列に色付け","")</f>
        <v/>
      </c>
      <c r="AV128" s="1312"/>
      <c r="AW128" s="1313"/>
      <c r="AX128" s="577"/>
      <c r="AY128" s="1230" t="str">
        <f>IF(AL128&lt;&gt;"",IF(AM128="○","入力済","未入力"),"")</f>
        <v/>
      </c>
      <c r="AZ128" s="1230" t="str">
        <f>IF(OR(T128="新加算Ⅰ",T128="新加算Ⅱ",T128="新加算Ⅲ",T128="新加算Ⅳ",T128="新加算Ⅴ（１）",T128="新加算Ⅴ（２）",T128="新加算Ⅴ（３）",T128="新加算ⅠⅤ（４）",T128="新加算Ⅴ（５）",T128="新加算Ⅴ（６）",T128="新加算Ⅴ（８）",T128="新加算Ⅴ（11）"),IF(OR(AN128="○",AN128="令和６年度中に満たす"),"入力済","未入力"),"")</f>
        <v/>
      </c>
      <c r="BA128" s="1230" t="str">
        <f>IF(OR(T128="新加算Ⅴ（７）",T128="新加算Ⅴ（９）",T128="新加算Ⅴ（10）",T128="新加算Ⅴ（12）",T128="新加算Ⅴ（13）",T128="新加算Ⅴ（14）"),IF(OR(AO128="○",AO128="令和６年度中に満たす"),"入力済","未入力"),"")</f>
        <v/>
      </c>
      <c r="BB128" s="1230" t="str">
        <f>IF(OR(T128="新加算Ⅰ",T128="新加算Ⅱ",T128="新加算Ⅲ",T128="新加算Ⅴ（１）",T128="新加算Ⅴ（３）",T128="新加算Ⅴ（８）"),IF(OR(AP128="○",AP128="令和６年度中に満たす"),"入力済","未入力"),"")</f>
        <v/>
      </c>
      <c r="BC128" s="1481" t="str">
        <f t="shared" ref="BC128" si="193">IF(OR(T128="新加算Ⅰ",T128="新加算Ⅱ",T128="新加算Ⅴ（１）",T128="新加算Ⅴ（２）",T128="新加算Ⅴ（３）",T128="新加算Ⅴ（４）",T128="新加算Ⅴ（５）",T128="新加算Ⅴ（６）",T128="新加算Ⅴ（７）",T128="新加算Ⅴ（９）",T128="新加算Ⅴ（10）",T128="新加算Ⅴ（12）"),IF(AQ128&lt;&gt;"",1,""),"")</f>
        <v/>
      </c>
      <c r="BD128" s="1311" t="str">
        <f>IF(OR(T128="新加算Ⅰ",T128="新加算Ⅴ（１）",T128="新加算Ⅴ（２）",T128="新加算Ⅴ（５）",T128="新加算Ⅴ（７）",T128="新加算Ⅴ（10）"),IF(AR128="","未入力","入力済"),"")</f>
        <v/>
      </c>
      <c r="BE128" s="1311" t="str">
        <f>G126</f>
        <v/>
      </c>
      <c r="BF128" s="1311"/>
      <c r="BG128" s="1311"/>
    </row>
    <row r="129" spans="1:59" ht="30" customHeight="1" thickBot="1">
      <c r="A129" s="1276"/>
      <c r="B129" s="1419"/>
      <c r="C129" s="1420"/>
      <c r="D129" s="1420"/>
      <c r="E129" s="1420"/>
      <c r="F129" s="1421"/>
      <c r="G129" s="1261"/>
      <c r="H129" s="1261"/>
      <c r="I129" s="1261"/>
      <c r="J129" s="1424"/>
      <c r="K129" s="1261"/>
      <c r="L129" s="1430"/>
      <c r="M129" s="556" t="str">
        <f>IF('別紙様式2-2（４・５月分）'!P100="","",'別紙様式2-2（４・５月分）'!P100)</f>
        <v/>
      </c>
      <c r="N129" s="1402"/>
      <c r="O129" s="1382"/>
      <c r="P129" s="1434"/>
      <c r="Q129" s="1386"/>
      <c r="R129" s="1518"/>
      <c r="S129" s="1390"/>
      <c r="T129" s="1520"/>
      <c r="U129" s="1516"/>
      <c r="V129" s="1396"/>
      <c r="W129" s="1514"/>
      <c r="X129" s="1372"/>
      <c r="Y129" s="1514"/>
      <c r="Z129" s="1372"/>
      <c r="AA129" s="1514"/>
      <c r="AB129" s="1372"/>
      <c r="AC129" s="1514"/>
      <c r="AD129" s="1372"/>
      <c r="AE129" s="1372"/>
      <c r="AF129" s="1372"/>
      <c r="AG129" s="1368"/>
      <c r="AH129" s="1374"/>
      <c r="AI129" s="1508"/>
      <c r="AJ129" s="1378"/>
      <c r="AK129" s="1510"/>
      <c r="AL129" s="1512"/>
      <c r="AM129" s="1504"/>
      <c r="AN129" s="1485"/>
      <c r="AO129" s="1506"/>
      <c r="AP129" s="1485"/>
      <c r="AQ129" s="1487"/>
      <c r="AR129" s="1489"/>
      <c r="AS129" s="578" t="str">
        <f t="shared" ref="AS129" si="194">IF(AU128="","",IF(OR(T128="",AND(M129="ベア加算なし",OR(T128="新加算Ⅰ",T128="新加算Ⅱ",T128="新加算Ⅲ",T128="新加算Ⅳ"),AM128=""),AND(OR(T128="新加算Ⅰ",T128="新加算Ⅱ",T128="新加算Ⅲ",T128="新加算Ⅳ"),AN128=""),AND(OR(T128="新加算Ⅰ",T128="新加算Ⅱ",T128="新加算Ⅲ"),AP128=""),AND(OR(T128="新加算Ⅰ",T128="新加算Ⅱ"),AQ128=""),AND(OR(T128="新加算Ⅰ"),AR128="")),"！記入が必要な欄（ピンク色のセル）に空欄があります。空欄を埋めてください。",""))</f>
        <v/>
      </c>
      <c r="AT129" s="452"/>
      <c r="AU129" s="1311"/>
      <c r="AV129" s="558" t="str">
        <f>IF('別紙様式2-2（４・５月分）'!N100="","",'別紙様式2-2（４・５月分）'!N100)</f>
        <v/>
      </c>
      <c r="AW129" s="1313"/>
      <c r="AX129" s="579"/>
      <c r="AY129" s="1230" t="str">
        <f>IF(OR(T129="新加算Ⅰ",T129="新加算Ⅱ",T129="新加算Ⅲ",T129="新加算Ⅳ",T129="新加算Ⅴ（１）",T129="新加算Ⅴ（２）",T129="新加算Ⅴ（３）",T129="新加算ⅠⅤ（４）",T129="新加算Ⅴ（５）",T129="新加算Ⅴ（６）",T129="新加算Ⅴ（８）",T129="新加算Ⅴ（11）"),IF(AI129="○","","未入力"),"")</f>
        <v/>
      </c>
      <c r="AZ129" s="1230" t="str">
        <f>IF(OR(U129="新加算Ⅰ",U129="新加算Ⅱ",U129="新加算Ⅲ",U129="新加算Ⅳ",U129="新加算Ⅴ（１）",U129="新加算Ⅴ（２）",U129="新加算Ⅴ（３）",U129="新加算ⅠⅤ（４）",U129="新加算Ⅴ（５）",U129="新加算Ⅴ（６）",U129="新加算Ⅴ（８）",U129="新加算Ⅴ（11）"),IF(AJ129="○","","未入力"),"")</f>
        <v/>
      </c>
      <c r="BA129" s="1230" t="str">
        <f>IF(OR(U129="新加算Ⅴ（７）",U129="新加算Ⅴ（９）",U129="新加算Ⅴ（10）",U129="新加算Ⅴ（12）",U129="新加算Ⅴ（13）",U129="新加算Ⅴ（14）"),IF(AK129="○","","未入力"),"")</f>
        <v/>
      </c>
      <c r="BB129" s="1230" t="str">
        <f>IF(OR(U129="新加算Ⅰ",U129="新加算Ⅱ",U129="新加算Ⅲ",U129="新加算Ⅴ（１）",U129="新加算Ⅴ（３）",U129="新加算Ⅴ（８）"),IF(AL129="○","","未入力"),"")</f>
        <v/>
      </c>
      <c r="BC129" s="1481" t="str">
        <f t="shared" ref="BC129" si="195">IF(OR(U129="新加算Ⅰ",U129="新加算Ⅱ",U129="新加算Ⅴ（１）",U129="新加算Ⅴ（２）",U129="新加算Ⅴ（３）",U129="新加算Ⅴ（４）",U129="新加算Ⅴ（５）",U129="新加算Ⅴ（６）",U129="新加算Ⅴ（７）",U129="新加算Ⅴ（９）",U129="新加算Ⅴ（10）",U129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29" s="1311" t="str">
        <f>IF(AND(T129&lt;&gt;"（参考）令和７年度の移行予定",OR(U129="新加算Ⅰ",U129="新加算Ⅴ（１）",U129="新加算Ⅴ（２）",U129="新加算Ⅴ（５）",U129="新加算Ⅴ（７）",U129="新加算Ⅴ（10）")),IF(AN129="","未入力",IF(AN129="いずれも取得していない","要件を満たさない","")),"")</f>
        <v/>
      </c>
      <c r="BE129" s="1311" t="str">
        <f>G126</f>
        <v/>
      </c>
      <c r="BF129" s="1311"/>
      <c r="BG129" s="1311"/>
    </row>
    <row r="130" spans="1:59" ht="30" customHeight="1">
      <c r="A130" s="1301">
        <v>30</v>
      </c>
      <c r="B130" s="1240" t="str">
        <f>IF(基本情報入力シート!C83="","",基本情報入力シート!C83)</f>
        <v/>
      </c>
      <c r="C130" s="1241"/>
      <c r="D130" s="1241"/>
      <c r="E130" s="1241"/>
      <c r="F130" s="1242"/>
      <c r="G130" s="1259" t="str">
        <f>IF(基本情報入力シート!M83="","",基本情報入力シート!M83)</f>
        <v/>
      </c>
      <c r="H130" s="1259" t="str">
        <f>IF(基本情報入力シート!R83="","",基本情報入力シート!R83)</f>
        <v/>
      </c>
      <c r="I130" s="1259" t="str">
        <f>IF(基本情報入力シート!W83="","",基本情報入力シート!W83)</f>
        <v/>
      </c>
      <c r="J130" s="1422" t="str">
        <f>IF(基本情報入力シート!X83="","",基本情報入力シート!X83)</f>
        <v/>
      </c>
      <c r="K130" s="1259" t="str">
        <f>IF(基本情報入力シート!Y83="","",基本情報入力シート!Y83)</f>
        <v/>
      </c>
      <c r="L130" s="1435" t="str">
        <f>IF(基本情報入力シート!AB83="","",基本情報入力シート!AB83)</f>
        <v/>
      </c>
      <c r="M130" s="553" t="str">
        <f>IF('別紙様式2-2（４・５月分）'!P101="","",'別紙様式2-2（４・５月分）'!P101)</f>
        <v/>
      </c>
      <c r="N130" s="1399" t="str">
        <f>IF(SUM('別紙様式2-2（４・５月分）'!Q101:Q103)=0,"",SUM('別紙様式2-2（４・５月分）'!Q101:Q103))</f>
        <v/>
      </c>
      <c r="O130" s="1403" t="str">
        <f>IFERROR(VLOOKUP('別紙様式2-2（４・５月分）'!AQ101,【参考】数式用!$AR$5:$AS$22,2,FALSE),"")</f>
        <v/>
      </c>
      <c r="P130" s="1404"/>
      <c r="Q130" s="1405"/>
      <c r="R130" s="1540" t="str">
        <f>IFERROR(VLOOKUP(K130,【参考】数式用!$A$5:$AB$37,MATCH(O130,【参考】数式用!$B$4:$AB$4,0)+1,0),"")</f>
        <v/>
      </c>
      <c r="S130" s="1411" t="s">
        <v>2102</v>
      </c>
      <c r="T130" s="1536" t="str">
        <f>IF('別紙様式2-3（６月以降分）'!T130="","",'別紙様式2-3（６月以降分）'!T130)</f>
        <v/>
      </c>
      <c r="U130" s="1538" t="str">
        <f>IFERROR(VLOOKUP(K130,【参考】数式用!$A$5:$AB$37,MATCH(T130,【参考】数式用!$B$4:$AB$4,0)+1,0),"")</f>
        <v/>
      </c>
      <c r="V130" s="1417" t="s">
        <v>15</v>
      </c>
      <c r="W130" s="1534">
        <f>'別紙様式2-3（６月以降分）'!W130</f>
        <v>6</v>
      </c>
      <c r="X130" s="1357" t="s">
        <v>10</v>
      </c>
      <c r="Y130" s="1534">
        <f>'別紙様式2-3（６月以降分）'!Y130</f>
        <v>6</v>
      </c>
      <c r="Z130" s="1357" t="s">
        <v>38</v>
      </c>
      <c r="AA130" s="1534">
        <f>'別紙様式2-3（６月以降分）'!AA130</f>
        <v>7</v>
      </c>
      <c r="AB130" s="1357" t="s">
        <v>10</v>
      </c>
      <c r="AC130" s="1534">
        <f>'別紙様式2-3（６月以降分）'!AC130</f>
        <v>3</v>
      </c>
      <c r="AD130" s="1357" t="s">
        <v>2020</v>
      </c>
      <c r="AE130" s="1357" t="s">
        <v>20</v>
      </c>
      <c r="AF130" s="1357">
        <f>IF(W130&gt;=1,(AA130*12+AC130)-(W130*12+Y130)+1,"")</f>
        <v>10</v>
      </c>
      <c r="AG130" s="1359" t="s">
        <v>33</v>
      </c>
      <c r="AH130" s="1526" t="str">
        <f>'別紙様式2-3（６月以降分）'!AH130</f>
        <v/>
      </c>
      <c r="AI130" s="1528" t="str">
        <f>'別紙様式2-3（６月以降分）'!AI130</f>
        <v/>
      </c>
      <c r="AJ130" s="1530">
        <f>'別紙様式2-3（６月以降分）'!AJ130</f>
        <v>0</v>
      </c>
      <c r="AK130" s="1532" t="str">
        <f>IF('別紙様式2-3（６月以降分）'!AK130="","",'別紙様式2-3（６月以降分）'!AK130)</f>
        <v/>
      </c>
      <c r="AL130" s="1521">
        <f>'別紙様式2-3（６月以降分）'!AL130</f>
        <v>0</v>
      </c>
      <c r="AM130" s="1523" t="str">
        <f>IF('別紙様式2-3（６月以降分）'!AM130="","",'別紙様式2-3（６月以降分）'!AM130)</f>
        <v/>
      </c>
      <c r="AN130" s="1341" t="str">
        <f>IF('別紙様式2-3（６月以降分）'!AN130="","",'別紙様式2-3（６月以降分）'!AN130)</f>
        <v/>
      </c>
      <c r="AO130" s="1339" t="str">
        <f>IF('別紙様式2-3（６月以降分）'!AO130="","",'別紙様式2-3（６月以降分）'!AO130)</f>
        <v/>
      </c>
      <c r="AP130" s="1341" t="str">
        <f>IF('別紙様式2-3（６月以降分）'!AP130="","",'別紙様式2-3（６月以降分）'!AP130)</f>
        <v/>
      </c>
      <c r="AQ130" s="1490" t="str">
        <f>IF('別紙様式2-3（６月以降分）'!AQ130="","",'別紙様式2-3（６月以降分）'!AQ130)</f>
        <v/>
      </c>
      <c r="AR130" s="1493" t="str">
        <f>IF('別紙様式2-3（６月以降分）'!AR130="","",'別紙様式2-3（６月以降分）'!AR130)</f>
        <v/>
      </c>
      <c r="AS130" s="573" t="str">
        <f t="shared" ref="AS130" si="196">IF(AU132="","",IF(U132&lt;U130,"！加算の要件上は問題ありませんが、令和６年度当初の新加算の加算率と比較して、移行後の加算率が下がる計画になっています。",""))</f>
        <v/>
      </c>
      <c r="AT130" s="580"/>
      <c r="AU130" s="1309"/>
      <c r="AV130" s="558" t="str">
        <f>IF('別紙様式2-2（４・５月分）'!N101="","",'別紙様式2-2（４・５月分）'!N101)</f>
        <v/>
      </c>
      <c r="AW130" s="1313" t="str">
        <f>IF(SUM('別紙様式2-2（４・５月分）'!O101:O103)=0,"",SUM('別紙様式2-2（４・５月分）'!O101:O103))</f>
        <v/>
      </c>
      <c r="AX130" s="1482" t="str">
        <f>IFERROR(VLOOKUP(K130,【参考】数式用!$AH$2:$AI$34,2,FALSE),"")</f>
        <v/>
      </c>
      <c r="AY130" s="494"/>
      <c r="BD130" s="341"/>
      <c r="BE130" s="1311" t="str">
        <f>G130</f>
        <v/>
      </c>
      <c r="BF130" s="1311"/>
      <c r="BG130" s="1311"/>
    </row>
    <row r="131" spans="1:59" ht="15" customHeight="1">
      <c r="A131" s="1275"/>
      <c r="B131" s="1243"/>
      <c r="C131" s="1244"/>
      <c r="D131" s="1244"/>
      <c r="E131" s="1244"/>
      <c r="F131" s="1245"/>
      <c r="G131" s="1260"/>
      <c r="H131" s="1260"/>
      <c r="I131" s="1260"/>
      <c r="J131" s="1423"/>
      <c r="K131" s="1260"/>
      <c r="L131" s="1429"/>
      <c r="M131" s="1379" t="str">
        <f>IF('別紙様式2-2（４・５月分）'!P102="","",'別紙様式2-2（４・５月分）'!P102)</f>
        <v/>
      </c>
      <c r="N131" s="1400"/>
      <c r="O131" s="1406"/>
      <c r="P131" s="1407"/>
      <c r="Q131" s="1408"/>
      <c r="R131" s="1541"/>
      <c r="S131" s="1412"/>
      <c r="T131" s="1537"/>
      <c r="U131" s="1539"/>
      <c r="V131" s="1418"/>
      <c r="W131" s="1535"/>
      <c r="X131" s="1358"/>
      <c r="Y131" s="1535"/>
      <c r="Z131" s="1358"/>
      <c r="AA131" s="1535"/>
      <c r="AB131" s="1358"/>
      <c r="AC131" s="1535"/>
      <c r="AD131" s="1358"/>
      <c r="AE131" s="1358"/>
      <c r="AF131" s="1358"/>
      <c r="AG131" s="1360"/>
      <c r="AH131" s="1527"/>
      <c r="AI131" s="1529"/>
      <c r="AJ131" s="1531"/>
      <c r="AK131" s="1533"/>
      <c r="AL131" s="1522"/>
      <c r="AM131" s="1524"/>
      <c r="AN131" s="1342"/>
      <c r="AO131" s="1525"/>
      <c r="AP131" s="1342"/>
      <c r="AQ131" s="1491"/>
      <c r="AR131" s="1494"/>
      <c r="AS131" s="1492" t="str">
        <f t="shared" ref="AS131" si="197">IF(AU132="","",IF(OR(AA132="",AA132&lt;&gt;7,AC132="",AC132&lt;&gt;3),"！算定期間の終わりが令和７年３月になっていません。年度内の廃止予定等がなければ、算定対象月を令和７年３月にしてください。",""))</f>
        <v/>
      </c>
      <c r="AT131" s="580"/>
      <c r="AU131" s="1311"/>
      <c r="AV131" s="1312" t="str">
        <f>IF('別紙様式2-2（４・５月分）'!N102="","",'別紙様式2-2（４・５月分）'!N102)</f>
        <v/>
      </c>
      <c r="AW131" s="1313"/>
      <c r="AX131" s="1483"/>
      <c r="AY131" s="431"/>
      <c r="BD131" s="341"/>
      <c r="BE131" s="1311" t="str">
        <f>G130</f>
        <v/>
      </c>
      <c r="BF131" s="1311"/>
      <c r="BG131" s="1311"/>
    </row>
    <row r="132" spans="1:59" ht="15" customHeight="1">
      <c r="A132" s="1303"/>
      <c r="B132" s="1243"/>
      <c r="C132" s="1244"/>
      <c r="D132" s="1244"/>
      <c r="E132" s="1244"/>
      <c r="F132" s="1245"/>
      <c r="G132" s="1260"/>
      <c r="H132" s="1260"/>
      <c r="I132" s="1260"/>
      <c r="J132" s="1423"/>
      <c r="K132" s="1260"/>
      <c r="L132" s="1429"/>
      <c r="M132" s="1380"/>
      <c r="N132" s="1401"/>
      <c r="O132" s="1381" t="s">
        <v>2025</v>
      </c>
      <c r="P132" s="1433" t="str">
        <f>IFERROR(VLOOKUP('別紙様式2-2（４・５月分）'!AQ101,【参考】数式用!$AR$5:$AT$22,3,FALSE),"")</f>
        <v/>
      </c>
      <c r="Q132" s="1385" t="s">
        <v>2036</v>
      </c>
      <c r="R132" s="1517" t="str">
        <f>IFERROR(VLOOKUP(K130,【参考】数式用!$A$5:$AB$37,MATCH(P132,【参考】数式用!$B$4:$AB$4,0)+1,0),"")</f>
        <v/>
      </c>
      <c r="S132" s="1389" t="s">
        <v>2109</v>
      </c>
      <c r="T132" s="1519"/>
      <c r="U132" s="1515" t="str">
        <f>IFERROR(VLOOKUP(K130,【参考】数式用!$A$5:$AB$37,MATCH(T132,【参考】数式用!$B$4:$AB$4,0)+1,0),"")</f>
        <v/>
      </c>
      <c r="V132" s="1395" t="s">
        <v>15</v>
      </c>
      <c r="W132" s="1513"/>
      <c r="X132" s="1371" t="s">
        <v>10</v>
      </c>
      <c r="Y132" s="1513"/>
      <c r="Z132" s="1371" t="s">
        <v>38</v>
      </c>
      <c r="AA132" s="1513"/>
      <c r="AB132" s="1371" t="s">
        <v>10</v>
      </c>
      <c r="AC132" s="1513"/>
      <c r="AD132" s="1371" t="s">
        <v>2020</v>
      </c>
      <c r="AE132" s="1371" t="s">
        <v>20</v>
      </c>
      <c r="AF132" s="1371" t="str">
        <f>IF(W132&gt;=1,(AA132*12+AC132)-(W132*12+Y132)+1,"")</f>
        <v/>
      </c>
      <c r="AG132" s="1367" t="s">
        <v>33</v>
      </c>
      <c r="AH132" s="1373" t="str">
        <f t="shared" ref="AH132" si="198">IFERROR(ROUNDDOWN(ROUND(L130*U132,0),0)*AF132,"")</f>
        <v/>
      </c>
      <c r="AI132" s="1507" t="str">
        <f t="shared" ref="AI132" si="199">IFERROR(ROUNDDOWN(ROUND((L130*(U132-AW130)),0),0)*AF132,"")</f>
        <v/>
      </c>
      <c r="AJ132" s="1377" t="str">
        <f>IFERROR(ROUNDDOWN(ROUNDDOWN(ROUND(L130*VLOOKUP(K130,【参考】数式用!$A$5:$AB$27,MATCH("新加算Ⅳ",【参考】数式用!$B$4:$AB$4,0)+1,0),0),0)*AF132*0.5,0),"")</f>
        <v/>
      </c>
      <c r="AK132" s="1509"/>
      <c r="AL132" s="1511" t="str">
        <f>IFERROR(IF('別紙様式2-2（４・５月分）'!P132="ベア加算","", IF(OR(T132="新加算Ⅰ",T132="新加算Ⅱ",T132="新加算Ⅲ",T132="新加算Ⅳ"),ROUNDDOWN(ROUND(L130*VLOOKUP(K130,【参考】数式用!$A$5:$I$27,MATCH("ベア加算",【参考】数式用!$B$4:$I$4,0)+1,0),0),0)*AF132,"")),"")</f>
        <v/>
      </c>
      <c r="AM132" s="1503"/>
      <c r="AN132" s="1484"/>
      <c r="AO132" s="1505"/>
      <c r="AP132" s="1484"/>
      <c r="AQ132" s="1486"/>
      <c r="AR132" s="1488"/>
      <c r="AS132" s="1492"/>
      <c r="AT132" s="452"/>
      <c r="AU132" s="1311" t="str">
        <f>IF(AND(AA130&lt;&gt;7,AC130&lt;&gt;3),"V列に色付け","")</f>
        <v/>
      </c>
      <c r="AV132" s="1312"/>
      <c r="AW132" s="1313"/>
      <c r="AX132" s="577"/>
      <c r="AY132" s="1230" t="str">
        <f>IF(AL132&lt;&gt;"",IF(AM132="○","入力済","未入力"),"")</f>
        <v/>
      </c>
      <c r="AZ132" s="1230" t="str">
        <f>IF(OR(T132="新加算Ⅰ",T132="新加算Ⅱ",T132="新加算Ⅲ",T132="新加算Ⅳ",T132="新加算Ⅴ（１）",T132="新加算Ⅴ（２）",T132="新加算Ⅴ（３）",T132="新加算ⅠⅤ（４）",T132="新加算Ⅴ（５）",T132="新加算Ⅴ（６）",T132="新加算Ⅴ（８）",T132="新加算Ⅴ（11）"),IF(OR(AN132="○",AN132="令和６年度中に満たす"),"入力済","未入力"),"")</f>
        <v/>
      </c>
      <c r="BA132" s="1230" t="str">
        <f>IF(OR(T132="新加算Ⅴ（７）",T132="新加算Ⅴ（９）",T132="新加算Ⅴ（10）",T132="新加算Ⅴ（12）",T132="新加算Ⅴ（13）",T132="新加算Ⅴ（14）"),IF(OR(AO132="○",AO132="令和６年度中に満たす"),"入力済","未入力"),"")</f>
        <v/>
      </c>
      <c r="BB132" s="1230" t="str">
        <f>IF(OR(T132="新加算Ⅰ",T132="新加算Ⅱ",T132="新加算Ⅲ",T132="新加算Ⅴ（１）",T132="新加算Ⅴ（３）",T132="新加算Ⅴ（８）"),IF(OR(AP132="○",AP132="令和６年度中に満たす"),"入力済","未入力"),"")</f>
        <v/>
      </c>
      <c r="BC132" s="1481" t="str">
        <f t="shared" ref="BC132" si="200">IF(OR(T132="新加算Ⅰ",T132="新加算Ⅱ",T132="新加算Ⅴ（１）",T132="新加算Ⅴ（２）",T132="新加算Ⅴ（３）",T132="新加算Ⅴ（４）",T132="新加算Ⅴ（５）",T132="新加算Ⅴ（６）",T132="新加算Ⅴ（７）",T132="新加算Ⅴ（９）",T132="新加算Ⅴ（10）",T132="新加算Ⅴ（12）"),IF(AQ132&lt;&gt;"",1,""),"")</f>
        <v/>
      </c>
      <c r="BD132" s="1311" t="str">
        <f>IF(OR(T132="新加算Ⅰ",T132="新加算Ⅴ（１）",T132="新加算Ⅴ（２）",T132="新加算Ⅴ（５）",T132="新加算Ⅴ（７）",T132="新加算Ⅴ（10）"),IF(AR132="","未入力","入力済"),"")</f>
        <v/>
      </c>
      <c r="BE132" s="1311" t="str">
        <f>G130</f>
        <v/>
      </c>
      <c r="BF132" s="1311"/>
      <c r="BG132" s="1311"/>
    </row>
    <row r="133" spans="1:59" ht="30" customHeight="1" thickBot="1">
      <c r="A133" s="1276"/>
      <c r="B133" s="1419"/>
      <c r="C133" s="1420"/>
      <c r="D133" s="1420"/>
      <c r="E133" s="1420"/>
      <c r="F133" s="1421"/>
      <c r="G133" s="1261"/>
      <c r="H133" s="1261"/>
      <c r="I133" s="1261"/>
      <c r="J133" s="1424"/>
      <c r="K133" s="1261"/>
      <c r="L133" s="1430"/>
      <c r="M133" s="556" t="str">
        <f>IF('別紙様式2-2（４・５月分）'!P103="","",'別紙様式2-2（４・５月分）'!P103)</f>
        <v/>
      </c>
      <c r="N133" s="1402"/>
      <c r="O133" s="1382"/>
      <c r="P133" s="1434"/>
      <c r="Q133" s="1386"/>
      <c r="R133" s="1518"/>
      <c r="S133" s="1390"/>
      <c r="T133" s="1520"/>
      <c r="U133" s="1516"/>
      <c r="V133" s="1396"/>
      <c r="W133" s="1514"/>
      <c r="X133" s="1372"/>
      <c r="Y133" s="1514"/>
      <c r="Z133" s="1372"/>
      <c r="AA133" s="1514"/>
      <c r="AB133" s="1372"/>
      <c r="AC133" s="1514"/>
      <c r="AD133" s="1372"/>
      <c r="AE133" s="1372"/>
      <c r="AF133" s="1372"/>
      <c r="AG133" s="1368"/>
      <c r="AH133" s="1374"/>
      <c r="AI133" s="1508"/>
      <c r="AJ133" s="1378"/>
      <c r="AK133" s="1510"/>
      <c r="AL133" s="1512"/>
      <c r="AM133" s="1504"/>
      <c r="AN133" s="1485"/>
      <c r="AO133" s="1506"/>
      <c r="AP133" s="1485"/>
      <c r="AQ133" s="1487"/>
      <c r="AR133" s="1489"/>
      <c r="AS133" s="578" t="str">
        <f t="shared" ref="AS133" si="201">IF(AU132="","",IF(OR(T132="",AND(M133="ベア加算なし",OR(T132="新加算Ⅰ",T132="新加算Ⅱ",T132="新加算Ⅲ",T132="新加算Ⅳ"),AM132=""),AND(OR(T132="新加算Ⅰ",T132="新加算Ⅱ",T132="新加算Ⅲ",T132="新加算Ⅳ"),AN132=""),AND(OR(T132="新加算Ⅰ",T132="新加算Ⅱ",T132="新加算Ⅲ"),AP132=""),AND(OR(T132="新加算Ⅰ",T132="新加算Ⅱ"),AQ132=""),AND(OR(T132="新加算Ⅰ"),AR132="")),"！記入が必要な欄（ピンク色のセル）に空欄があります。空欄を埋めてください。",""))</f>
        <v/>
      </c>
      <c r="AT133" s="452"/>
      <c r="AU133" s="1311"/>
      <c r="AV133" s="558" t="str">
        <f>IF('別紙様式2-2（４・５月分）'!N103="","",'別紙様式2-2（４・５月分）'!N103)</f>
        <v/>
      </c>
      <c r="AW133" s="1313"/>
      <c r="AX133" s="579"/>
      <c r="AY133" s="1230" t="str">
        <f>IF(OR(T133="新加算Ⅰ",T133="新加算Ⅱ",T133="新加算Ⅲ",T133="新加算Ⅳ",T133="新加算Ⅴ（１）",T133="新加算Ⅴ（２）",T133="新加算Ⅴ（３）",T133="新加算ⅠⅤ（４）",T133="新加算Ⅴ（５）",T133="新加算Ⅴ（６）",T133="新加算Ⅴ（８）",T133="新加算Ⅴ（11）"),IF(AI133="○","","未入力"),"")</f>
        <v/>
      </c>
      <c r="AZ133" s="1230" t="str">
        <f>IF(OR(U133="新加算Ⅰ",U133="新加算Ⅱ",U133="新加算Ⅲ",U133="新加算Ⅳ",U133="新加算Ⅴ（１）",U133="新加算Ⅴ（２）",U133="新加算Ⅴ（３）",U133="新加算ⅠⅤ（４）",U133="新加算Ⅴ（５）",U133="新加算Ⅴ（６）",U133="新加算Ⅴ（８）",U133="新加算Ⅴ（11）"),IF(AJ133="○","","未入力"),"")</f>
        <v/>
      </c>
      <c r="BA133" s="1230" t="str">
        <f>IF(OR(U133="新加算Ⅴ（７）",U133="新加算Ⅴ（９）",U133="新加算Ⅴ（10）",U133="新加算Ⅴ（12）",U133="新加算Ⅴ（13）",U133="新加算Ⅴ（14）"),IF(AK133="○","","未入力"),"")</f>
        <v/>
      </c>
      <c r="BB133" s="1230" t="str">
        <f>IF(OR(U133="新加算Ⅰ",U133="新加算Ⅱ",U133="新加算Ⅲ",U133="新加算Ⅴ（１）",U133="新加算Ⅴ（３）",U133="新加算Ⅴ（８）"),IF(AL133="○","","未入力"),"")</f>
        <v/>
      </c>
      <c r="BC133" s="1481" t="str">
        <f t="shared" ref="BC133" si="202">IF(OR(U133="新加算Ⅰ",U133="新加算Ⅱ",U133="新加算Ⅴ（１）",U133="新加算Ⅴ（２）",U133="新加算Ⅴ（３）",U133="新加算Ⅴ（４）",U133="新加算Ⅴ（５）",U133="新加算Ⅴ（６）",U133="新加算Ⅴ（７）",U133="新加算Ⅴ（９）",U133="新加算Ⅴ（10）",U133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33" s="1311" t="str">
        <f>IF(AND(T133&lt;&gt;"（参考）令和７年度の移行予定",OR(U133="新加算Ⅰ",U133="新加算Ⅴ（１）",U133="新加算Ⅴ（２）",U133="新加算Ⅴ（５）",U133="新加算Ⅴ（７）",U133="新加算Ⅴ（10）")),IF(AN133="","未入力",IF(AN133="いずれも取得していない","要件を満たさない","")),"")</f>
        <v/>
      </c>
      <c r="BE133" s="1311" t="str">
        <f>G130</f>
        <v/>
      </c>
      <c r="BF133" s="1311"/>
      <c r="BG133" s="1311"/>
    </row>
    <row r="134" spans="1:59" ht="30" customHeight="1">
      <c r="A134" s="1274">
        <v>31</v>
      </c>
      <c r="B134" s="1243" t="str">
        <f>IF(基本情報入力シート!C84="","",基本情報入力シート!C84)</f>
        <v/>
      </c>
      <c r="C134" s="1244"/>
      <c r="D134" s="1244"/>
      <c r="E134" s="1244"/>
      <c r="F134" s="1245"/>
      <c r="G134" s="1260" t="str">
        <f>IF(基本情報入力シート!M84="","",基本情報入力シート!M84)</f>
        <v/>
      </c>
      <c r="H134" s="1260" t="str">
        <f>IF(基本情報入力シート!R84="","",基本情報入力シート!R84)</f>
        <v/>
      </c>
      <c r="I134" s="1260" t="str">
        <f>IF(基本情報入力シート!W84="","",基本情報入力シート!W84)</f>
        <v/>
      </c>
      <c r="J134" s="1423" t="str">
        <f>IF(基本情報入力シート!X84="","",基本情報入力シート!X84)</f>
        <v/>
      </c>
      <c r="K134" s="1260" t="str">
        <f>IF(基本情報入力シート!Y84="","",基本情報入力シート!Y84)</f>
        <v/>
      </c>
      <c r="L134" s="1429" t="str">
        <f>IF(基本情報入力シート!AB84="","",基本情報入力シート!AB84)</f>
        <v/>
      </c>
      <c r="M134" s="553" t="str">
        <f>IF('別紙様式2-2（４・５月分）'!P104="","",'別紙様式2-2（４・５月分）'!P104)</f>
        <v/>
      </c>
      <c r="N134" s="1399" t="str">
        <f>IF(SUM('別紙様式2-2（４・５月分）'!Q104:Q106)=0,"",SUM('別紙様式2-2（４・５月分）'!Q104:Q106))</f>
        <v/>
      </c>
      <c r="O134" s="1403" t="str">
        <f>IFERROR(VLOOKUP('別紙様式2-2（４・５月分）'!AQ104,【参考】数式用!$AR$5:$AS$22,2,FALSE),"")</f>
        <v/>
      </c>
      <c r="P134" s="1404"/>
      <c r="Q134" s="1405"/>
      <c r="R134" s="1540" t="str">
        <f>IFERROR(VLOOKUP(K134,【参考】数式用!$A$5:$AB$37,MATCH(O134,【参考】数式用!$B$4:$AB$4,0)+1,0),"")</f>
        <v/>
      </c>
      <c r="S134" s="1411" t="s">
        <v>2102</v>
      </c>
      <c r="T134" s="1536" t="str">
        <f>IF('別紙様式2-3（６月以降分）'!T134="","",'別紙様式2-3（６月以降分）'!T134)</f>
        <v/>
      </c>
      <c r="U134" s="1538" t="str">
        <f>IFERROR(VLOOKUP(K134,【参考】数式用!$A$5:$AB$37,MATCH(T134,【参考】数式用!$B$4:$AB$4,0)+1,0),"")</f>
        <v/>
      </c>
      <c r="V134" s="1417" t="s">
        <v>15</v>
      </c>
      <c r="W134" s="1534">
        <f>'別紙様式2-3（６月以降分）'!W134</f>
        <v>6</v>
      </c>
      <c r="X134" s="1357" t="s">
        <v>10</v>
      </c>
      <c r="Y134" s="1534">
        <f>'別紙様式2-3（６月以降分）'!Y134</f>
        <v>6</v>
      </c>
      <c r="Z134" s="1357" t="s">
        <v>38</v>
      </c>
      <c r="AA134" s="1534">
        <f>'別紙様式2-3（６月以降分）'!AA134</f>
        <v>7</v>
      </c>
      <c r="AB134" s="1357" t="s">
        <v>10</v>
      </c>
      <c r="AC134" s="1534">
        <f>'別紙様式2-3（６月以降分）'!AC134</f>
        <v>3</v>
      </c>
      <c r="AD134" s="1357" t="s">
        <v>2020</v>
      </c>
      <c r="AE134" s="1357" t="s">
        <v>20</v>
      </c>
      <c r="AF134" s="1357">
        <f>IF(W134&gt;=1,(AA134*12+AC134)-(W134*12+Y134)+1,"")</f>
        <v>10</v>
      </c>
      <c r="AG134" s="1359" t="s">
        <v>33</v>
      </c>
      <c r="AH134" s="1526" t="str">
        <f>'別紙様式2-3（６月以降分）'!AH134</f>
        <v/>
      </c>
      <c r="AI134" s="1528" t="str">
        <f>'別紙様式2-3（６月以降分）'!AI134</f>
        <v/>
      </c>
      <c r="AJ134" s="1530">
        <f>'別紙様式2-3（６月以降分）'!AJ134</f>
        <v>0</v>
      </c>
      <c r="AK134" s="1532" t="str">
        <f>IF('別紙様式2-3（６月以降分）'!AK134="","",'別紙様式2-3（６月以降分）'!AK134)</f>
        <v/>
      </c>
      <c r="AL134" s="1521">
        <f>'別紙様式2-3（６月以降分）'!AL134</f>
        <v>0</v>
      </c>
      <c r="AM134" s="1523" t="str">
        <f>IF('別紙様式2-3（６月以降分）'!AM134="","",'別紙様式2-3（６月以降分）'!AM134)</f>
        <v/>
      </c>
      <c r="AN134" s="1341" t="str">
        <f>IF('別紙様式2-3（６月以降分）'!AN134="","",'別紙様式2-3（６月以降分）'!AN134)</f>
        <v/>
      </c>
      <c r="AO134" s="1339" t="str">
        <f>IF('別紙様式2-3（６月以降分）'!AO134="","",'別紙様式2-3（６月以降分）'!AO134)</f>
        <v/>
      </c>
      <c r="AP134" s="1341" t="str">
        <f>IF('別紙様式2-3（６月以降分）'!AP134="","",'別紙様式2-3（６月以降分）'!AP134)</f>
        <v/>
      </c>
      <c r="AQ134" s="1490" t="str">
        <f>IF('別紙様式2-3（６月以降分）'!AQ134="","",'別紙様式2-3（６月以降分）'!AQ134)</f>
        <v/>
      </c>
      <c r="AR134" s="1493" t="str">
        <f>IF('別紙様式2-3（６月以降分）'!AR134="","",'別紙様式2-3（６月以降分）'!AR134)</f>
        <v/>
      </c>
      <c r="AS134" s="573" t="str">
        <f t="shared" ref="AS134" si="203">IF(AU136="","",IF(U136&lt;U134,"！加算の要件上は問題ありませんが、令和６年度当初の新加算の加算率と比較して、移行後の加算率が下がる計画になっています。",""))</f>
        <v/>
      </c>
      <c r="AT134" s="580"/>
      <c r="AU134" s="1309"/>
      <c r="AV134" s="558" t="str">
        <f>IF('別紙様式2-2（４・５月分）'!N104="","",'別紙様式2-2（４・５月分）'!N104)</f>
        <v/>
      </c>
      <c r="AW134" s="1313" t="str">
        <f>IF(SUM('別紙様式2-2（４・５月分）'!O104:O106)=0,"",SUM('別紙様式2-2（４・５月分）'!O104:O106))</f>
        <v/>
      </c>
      <c r="AX134" s="1482" t="str">
        <f>IFERROR(VLOOKUP(K134,【参考】数式用!$AH$2:$AI$34,2,FALSE),"")</f>
        <v/>
      </c>
      <c r="AY134" s="494"/>
      <c r="BD134" s="341"/>
      <c r="BE134" s="1311" t="str">
        <f>G134</f>
        <v/>
      </c>
      <c r="BF134" s="1311"/>
      <c r="BG134" s="1311"/>
    </row>
    <row r="135" spans="1:59" ht="15" customHeight="1">
      <c r="A135" s="1275"/>
      <c r="B135" s="1243"/>
      <c r="C135" s="1244"/>
      <c r="D135" s="1244"/>
      <c r="E135" s="1244"/>
      <c r="F135" s="1245"/>
      <c r="G135" s="1260"/>
      <c r="H135" s="1260"/>
      <c r="I135" s="1260"/>
      <c r="J135" s="1423"/>
      <c r="K135" s="1260"/>
      <c r="L135" s="1429"/>
      <c r="M135" s="1379" t="str">
        <f>IF('別紙様式2-2（４・５月分）'!P105="","",'別紙様式2-2（４・５月分）'!P105)</f>
        <v/>
      </c>
      <c r="N135" s="1400"/>
      <c r="O135" s="1406"/>
      <c r="P135" s="1407"/>
      <c r="Q135" s="1408"/>
      <c r="R135" s="1541"/>
      <c r="S135" s="1412"/>
      <c r="T135" s="1537"/>
      <c r="U135" s="1539"/>
      <c r="V135" s="1418"/>
      <c r="W135" s="1535"/>
      <c r="X135" s="1358"/>
      <c r="Y135" s="1535"/>
      <c r="Z135" s="1358"/>
      <c r="AA135" s="1535"/>
      <c r="AB135" s="1358"/>
      <c r="AC135" s="1535"/>
      <c r="AD135" s="1358"/>
      <c r="AE135" s="1358"/>
      <c r="AF135" s="1358"/>
      <c r="AG135" s="1360"/>
      <c r="AH135" s="1527"/>
      <c r="AI135" s="1529"/>
      <c r="AJ135" s="1531"/>
      <c r="AK135" s="1533"/>
      <c r="AL135" s="1522"/>
      <c r="AM135" s="1524"/>
      <c r="AN135" s="1342"/>
      <c r="AO135" s="1525"/>
      <c r="AP135" s="1342"/>
      <c r="AQ135" s="1491"/>
      <c r="AR135" s="1494"/>
      <c r="AS135" s="1492" t="str">
        <f t="shared" ref="AS135" si="204">IF(AU136="","",IF(OR(AA136="",AA136&lt;&gt;7,AC136="",AC136&lt;&gt;3),"！算定期間の終わりが令和７年３月になっていません。年度内の廃止予定等がなければ、算定対象月を令和７年３月にしてください。",""))</f>
        <v/>
      </c>
      <c r="AT135" s="580"/>
      <c r="AU135" s="1311"/>
      <c r="AV135" s="1312" t="str">
        <f>IF('別紙様式2-2（４・５月分）'!N105="","",'別紙様式2-2（４・５月分）'!N105)</f>
        <v/>
      </c>
      <c r="AW135" s="1313"/>
      <c r="AX135" s="1483"/>
      <c r="AY135" s="431"/>
      <c r="BD135" s="341"/>
      <c r="BE135" s="1311" t="str">
        <f>G134</f>
        <v/>
      </c>
      <c r="BF135" s="1311"/>
      <c r="BG135" s="1311"/>
    </row>
    <row r="136" spans="1:59" ht="15" customHeight="1">
      <c r="A136" s="1303"/>
      <c r="B136" s="1243"/>
      <c r="C136" s="1244"/>
      <c r="D136" s="1244"/>
      <c r="E136" s="1244"/>
      <c r="F136" s="1245"/>
      <c r="G136" s="1260"/>
      <c r="H136" s="1260"/>
      <c r="I136" s="1260"/>
      <c r="J136" s="1423"/>
      <c r="K136" s="1260"/>
      <c r="L136" s="1429"/>
      <c r="M136" s="1380"/>
      <c r="N136" s="1401"/>
      <c r="O136" s="1381" t="s">
        <v>2025</v>
      </c>
      <c r="P136" s="1433" t="str">
        <f>IFERROR(VLOOKUP('別紙様式2-2（４・５月分）'!AQ104,【参考】数式用!$AR$5:$AT$22,3,FALSE),"")</f>
        <v/>
      </c>
      <c r="Q136" s="1385" t="s">
        <v>2036</v>
      </c>
      <c r="R136" s="1517" t="str">
        <f>IFERROR(VLOOKUP(K134,【参考】数式用!$A$5:$AB$37,MATCH(P136,【参考】数式用!$B$4:$AB$4,0)+1,0),"")</f>
        <v/>
      </c>
      <c r="S136" s="1389" t="s">
        <v>2109</v>
      </c>
      <c r="T136" s="1519"/>
      <c r="U136" s="1515" t="str">
        <f>IFERROR(VLOOKUP(K134,【参考】数式用!$A$5:$AB$37,MATCH(T136,【参考】数式用!$B$4:$AB$4,0)+1,0),"")</f>
        <v/>
      </c>
      <c r="V136" s="1395" t="s">
        <v>15</v>
      </c>
      <c r="W136" s="1513"/>
      <c r="X136" s="1371" t="s">
        <v>10</v>
      </c>
      <c r="Y136" s="1513"/>
      <c r="Z136" s="1371" t="s">
        <v>38</v>
      </c>
      <c r="AA136" s="1513"/>
      <c r="AB136" s="1371" t="s">
        <v>10</v>
      </c>
      <c r="AC136" s="1513"/>
      <c r="AD136" s="1371" t="s">
        <v>2020</v>
      </c>
      <c r="AE136" s="1371" t="s">
        <v>20</v>
      </c>
      <c r="AF136" s="1371" t="str">
        <f>IF(W136&gt;=1,(AA136*12+AC136)-(W136*12+Y136)+1,"")</f>
        <v/>
      </c>
      <c r="AG136" s="1367" t="s">
        <v>33</v>
      </c>
      <c r="AH136" s="1373" t="str">
        <f t="shared" ref="AH136" si="205">IFERROR(ROUNDDOWN(ROUND(L134*U136,0),0)*AF136,"")</f>
        <v/>
      </c>
      <c r="AI136" s="1507" t="str">
        <f t="shared" ref="AI136" si="206">IFERROR(ROUNDDOWN(ROUND((L134*(U136-AW134)),0),0)*AF136,"")</f>
        <v/>
      </c>
      <c r="AJ136" s="1377" t="str">
        <f>IFERROR(ROUNDDOWN(ROUNDDOWN(ROUND(L134*VLOOKUP(K134,【参考】数式用!$A$5:$AB$27,MATCH("新加算Ⅳ",【参考】数式用!$B$4:$AB$4,0)+1,0),0),0)*AF136*0.5,0),"")</f>
        <v/>
      </c>
      <c r="AK136" s="1509"/>
      <c r="AL136" s="1511" t="str">
        <f>IFERROR(IF('別紙様式2-2（４・５月分）'!P136="ベア加算","", IF(OR(T136="新加算Ⅰ",T136="新加算Ⅱ",T136="新加算Ⅲ",T136="新加算Ⅳ"),ROUNDDOWN(ROUND(L134*VLOOKUP(K134,【参考】数式用!$A$5:$I$27,MATCH("ベア加算",【参考】数式用!$B$4:$I$4,0)+1,0),0),0)*AF136,"")),"")</f>
        <v/>
      </c>
      <c r="AM136" s="1503"/>
      <c r="AN136" s="1484"/>
      <c r="AO136" s="1505"/>
      <c r="AP136" s="1484"/>
      <c r="AQ136" s="1486"/>
      <c r="AR136" s="1488"/>
      <c r="AS136" s="1492"/>
      <c r="AT136" s="452"/>
      <c r="AU136" s="1311" t="str">
        <f>IF(AND(AA134&lt;&gt;7,AC134&lt;&gt;3),"V列に色付け","")</f>
        <v/>
      </c>
      <c r="AV136" s="1312"/>
      <c r="AW136" s="1313"/>
      <c r="AX136" s="577"/>
      <c r="AY136" s="1230" t="str">
        <f>IF(AL136&lt;&gt;"",IF(AM136="○","入力済","未入力"),"")</f>
        <v/>
      </c>
      <c r="AZ136" s="1230" t="str">
        <f>IF(OR(T136="新加算Ⅰ",T136="新加算Ⅱ",T136="新加算Ⅲ",T136="新加算Ⅳ",T136="新加算Ⅴ（１）",T136="新加算Ⅴ（２）",T136="新加算Ⅴ（３）",T136="新加算ⅠⅤ（４）",T136="新加算Ⅴ（５）",T136="新加算Ⅴ（６）",T136="新加算Ⅴ（８）",T136="新加算Ⅴ（11）"),IF(OR(AN136="○",AN136="令和６年度中に満たす"),"入力済","未入力"),"")</f>
        <v/>
      </c>
      <c r="BA136" s="1230" t="str">
        <f>IF(OR(T136="新加算Ⅴ（７）",T136="新加算Ⅴ（９）",T136="新加算Ⅴ（10）",T136="新加算Ⅴ（12）",T136="新加算Ⅴ（13）",T136="新加算Ⅴ（14）"),IF(OR(AO136="○",AO136="令和６年度中に満たす"),"入力済","未入力"),"")</f>
        <v/>
      </c>
      <c r="BB136" s="1230" t="str">
        <f>IF(OR(T136="新加算Ⅰ",T136="新加算Ⅱ",T136="新加算Ⅲ",T136="新加算Ⅴ（１）",T136="新加算Ⅴ（３）",T136="新加算Ⅴ（８）"),IF(OR(AP136="○",AP136="令和６年度中に満たす"),"入力済","未入力"),"")</f>
        <v/>
      </c>
      <c r="BC136" s="1481" t="str">
        <f t="shared" ref="BC136" si="207">IF(OR(T136="新加算Ⅰ",T136="新加算Ⅱ",T136="新加算Ⅴ（１）",T136="新加算Ⅴ（２）",T136="新加算Ⅴ（３）",T136="新加算Ⅴ（４）",T136="新加算Ⅴ（５）",T136="新加算Ⅴ（６）",T136="新加算Ⅴ（７）",T136="新加算Ⅴ（９）",T136="新加算Ⅴ（10）",T136="新加算Ⅴ（12）"),IF(AQ136&lt;&gt;"",1,""),"")</f>
        <v/>
      </c>
      <c r="BD136" s="1311" t="str">
        <f>IF(OR(T136="新加算Ⅰ",T136="新加算Ⅴ（１）",T136="新加算Ⅴ（２）",T136="新加算Ⅴ（５）",T136="新加算Ⅴ（７）",T136="新加算Ⅴ（10）"),IF(AR136="","未入力","入力済"),"")</f>
        <v/>
      </c>
      <c r="BE136" s="1311" t="str">
        <f>G134</f>
        <v/>
      </c>
      <c r="BF136" s="1311"/>
      <c r="BG136" s="1311"/>
    </row>
    <row r="137" spans="1:59" ht="30" customHeight="1" thickBot="1">
      <c r="A137" s="1276"/>
      <c r="B137" s="1419"/>
      <c r="C137" s="1420"/>
      <c r="D137" s="1420"/>
      <c r="E137" s="1420"/>
      <c r="F137" s="1421"/>
      <c r="G137" s="1261"/>
      <c r="H137" s="1261"/>
      <c r="I137" s="1261"/>
      <c r="J137" s="1424"/>
      <c r="K137" s="1261"/>
      <c r="L137" s="1430"/>
      <c r="M137" s="556" t="str">
        <f>IF('別紙様式2-2（４・５月分）'!P106="","",'別紙様式2-2（４・５月分）'!P106)</f>
        <v/>
      </c>
      <c r="N137" s="1402"/>
      <c r="O137" s="1382"/>
      <c r="P137" s="1434"/>
      <c r="Q137" s="1386"/>
      <c r="R137" s="1518"/>
      <c r="S137" s="1390"/>
      <c r="T137" s="1520"/>
      <c r="U137" s="1516"/>
      <c r="V137" s="1396"/>
      <c r="W137" s="1514"/>
      <c r="X137" s="1372"/>
      <c r="Y137" s="1514"/>
      <c r="Z137" s="1372"/>
      <c r="AA137" s="1514"/>
      <c r="AB137" s="1372"/>
      <c r="AC137" s="1514"/>
      <c r="AD137" s="1372"/>
      <c r="AE137" s="1372"/>
      <c r="AF137" s="1372"/>
      <c r="AG137" s="1368"/>
      <c r="AH137" s="1374"/>
      <c r="AI137" s="1508"/>
      <c r="AJ137" s="1378"/>
      <c r="AK137" s="1510"/>
      <c r="AL137" s="1512"/>
      <c r="AM137" s="1504"/>
      <c r="AN137" s="1485"/>
      <c r="AO137" s="1506"/>
      <c r="AP137" s="1485"/>
      <c r="AQ137" s="1487"/>
      <c r="AR137" s="1489"/>
      <c r="AS137" s="578" t="str">
        <f t="shared" ref="AS137" si="208">IF(AU136="","",IF(OR(T136="",AND(M137="ベア加算なし",OR(T136="新加算Ⅰ",T136="新加算Ⅱ",T136="新加算Ⅲ",T136="新加算Ⅳ"),AM136=""),AND(OR(T136="新加算Ⅰ",T136="新加算Ⅱ",T136="新加算Ⅲ",T136="新加算Ⅳ"),AN136=""),AND(OR(T136="新加算Ⅰ",T136="新加算Ⅱ",T136="新加算Ⅲ"),AP136=""),AND(OR(T136="新加算Ⅰ",T136="新加算Ⅱ"),AQ136=""),AND(OR(T136="新加算Ⅰ"),AR136="")),"！記入が必要な欄（ピンク色のセル）に空欄があります。空欄を埋めてください。",""))</f>
        <v/>
      </c>
      <c r="AT137" s="452"/>
      <c r="AU137" s="1311"/>
      <c r="AV137" s="558" t="str">
        <f>IF('別紙様式2-2（４・５月分）'!N106="","",'別紙様式2-2（４・５月分）'!N106)</f>
        <v/>
      </c>
      <c r="AW137" s="1313"/>
      <c r="AX137" s="579"/>
      <c r="AY137" s="1230" t="str">
        <f>IF(OR(T137="新加算Ⅰ",T137="新加算Ⅱ",T137="新加算Ⅲ",T137="新加算Ⅳ",T137="新加算Ⅴ（１）",T137="新加算Ⅴ（２）",T137="新加算Ⅴ（３）",T137="新加算ⅠⅤ（４）",T137="新加算Ⅴ（５）",T137="新加算Ⅴ（６）",T137="新加算Ⅴ（８）",T137="新加算Ⅴ（11）"),IF(AI137="○","","未入力"),"")</f>
        <v/>
      </c>
      <c r="AZ137" s="1230" t="str">
        <f>IF(OR(U137="新加算Ⅰ",U137="新加算Ⅱ",U137="新加算Ⅲ",U137="新加算Ⅳ",U137="新加算Ⅴ（１）",U137="新加算Ⅴ（２）",U137="新加算Ⅴ（３）",U137="新加算ⅠⅤ（４）",U137="新加算Ⅴ（５）",U137="新加算Ⅴ（６）",U137="新加算Ⅴ（８）",U137="新加算Ⅴ（11）"),IF(AJ137="○","","未入力"),"")</f>
        <v/>
      </c>
      <c r="BA137" s="1230" t="str">
        <f>IF(OR(U137="新加算Ⅴ（７）",U137="新加算Ⅴ（９）",U137="新加算Ⅴ（10）",U137="新加算Ⅴ（12）",U137="新加算Ⅴ（13）",U137="新加算Ⅴ（14）"),IF(AK137="○","","未入力"),"")</f>
        <v/>
      </c>
      <c r="BB137" s="1230" t="str">
        <f>IF(OR(U137="新加算Ⅰ",U137="新加算Ⅱ",U137="新加算Ⅲ",U137="新加算Ⅴ（１）",U137="新加算Ⅴ（３）",U137="新加算Ⅴ（８）"),IF(AL137="○","","未入力"),"")</f>
        <v/>
      </c>
      <c r="BC137" s="1481" t="str">
        <f t="shared" ref="BC137" si="209">IF(OR(U137="新加算Ⅰ",U137="新加算Ⅱ",U137="新加算Ⅴ（１）",U137="新加算Ⅴ（２）",U137="新加算Ⅴ（３）",U137="新加算Ⅴ（４）",U137="新加算Ⅴ（５）",U137="新加算Ⅴ（６）",U137="新加算Ⅴ（７）",U137="新加算Ⅴ（９）",U137="新加算Ⅴ（10）",U137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37" s="1311" t="str">
        <f>IF(AND(T137&lt;&gt;"（参考）令和７年度の移行予定",OR(U137="新加算Ⅰ",U137="新加算Ⅴ（１）",U137="新加算Ⅴ（２）",U137="新加算Ⅴ（５）",U137="新加算Ⅴ（７）",U137="新加算Ⅴ（10）")),IF(AN137="","未入力",IF(AN137="いずれも取得していない","要件を満たさない","")),"")</f>
        <v/>
      </c>
      <c r="BE137" s="1311" t="str">
        <f>G134</f>
        <v/>
      </c>
      <c r="BF137" s="1311"/>
      <c r="BG137" s="1311"/>
    </row>
    <row r="138" spans="1:59" ht="30" customHeight="1">
      <c r="A138" s="1301">
        <v>32</v>
      </c>
      <c r="B138" s="1240" t="str">
        <f>IF(基本情報入力シート!C85="","",基本情報入力シート!C85)</f>
        <v/>
      </c>
      <c r="C138" s="1241"/>
      <c r="D138" s="1241"/>
      <c r="E138" s="1241"/>
      <c r="F138" s="1242"/>
      <c r="G138" s="1259" t="str">
        <f>IF(基本情報入力シート!M85="","",基本情報入力シート!M85)</f>
        <v/>
      </c>
      <c r="H138" s="1259" t="str">
        <f>IF(基本情報入力シート!R85="","",基本情報入力シート!R85)</f>
        <v/>
      </c>
      <c r="I138" s="1259" t="str">
        <f>IF(基本情報入力シート!W85="","",基本情報入力シート!W85)</f>
        <v/>
      </c>
      <c r="J138" s="1422" t="str">
        <f>IF(基本情報入力シート!X85="","",基本情報入力シート!X85)</f>
        <v/>
      </c>
      <c r="K138" s="1259" t="str">
        <f>IF(基本情報入力シート!Y85="","",基本情報入力シート!Y85)</f>
        <v/>
      </c>
      <c r="L138" s="1435" t="str">
        <f>IF(基本情報入力シート!AB85="","",基本情報入力シート!AB85)</f>
        <v/>
      </c>
      <c r="M138" s="553" t="str">
        <f>IF('別紙様式2-2（４・５月分）'!P107="","",'別紙様式2-2（４・５月分）'!P107)</f>
        <v/>
      </c>
      <c r="N138" s="1399" t="str">
        <f>IF(SUM('別紙様式2-2（４・５月分）'!Q107:Q109)=0,"",SUM('別紙様式2-2（４・５月分）'!Q107:Q109))</f>
        <v/>
      </c>
      <c r="O138" s="1403" t="str">
        <f>IFERROR(VLOOKUP('別紙様式2-2（４・５月分）'!AQ107,【参考】数式用!$AR$5:$AS$22,2,FALSE),"")</f>
        <v/>
      </c>
      <c r="P138" s="1404"/>
      <c r="Q138" s="1405"/>
      <c r="R138" s="1540" t="str">
        <f>IFERROR(VLOOKUP(K138,【参考】数式用!$A$5:$AB$37,MATCH(O138,【参考】数式用!$B$4:$AB$4,0)+1,0),"")</f>
        <v/>
      </c>
      <c r="S138" s="1411" t="s">
        <v>2102</v>
      </c>
      <c r="T138" s="1536" t="str">
        <f>IF('別紙様式2-3（６月以降分）'!T138="","",'別紙様式2-3（６月以降分）'!T138)</f>
        <v/>
      </c>
      <c r="U138" s="1538" t="str">
        <f>IFERROR(VLOOKUP(K138,【参考】数式用!$A$5:$AB$37,MATCH(T138,【参考】数式用!$B$4:$AB$4,0)+1,0),"")</f>
        <v/>
      </c>
      <c r="V138" s="1417" t="s">
        <v>15</v>
      </c>
      <c r="W138" s="1534">
        <f>'別紙様式2-3（６月以降分）'!W138</f>
        <v>6</v>
      </c>
      <c r="X138" s="1357" t="s">
        <v>10</v>
      </c>
      <c r="Y138" s="1534">
        <f>'別紙様式2-3（６月以降分）'!Y138</f>
        <v>6</v>
      </c>
      <c r="Z138" s="1357" t="s">
        <v>38</v>
      </c>
      <c r="AA138" s="1534">
        <f>'別紙様式2-3（６月以降分）'!AA138</f>
        <v>7</v>
      </c>
      <c r="AB138" s="1357" t="s">
        <v>10</v>
      </c>
      <c r="AC138" s="1534">
        <f>'別紙様式2-3（６月以降分）'!AC138</f>
        <v>3</v>
      </c>
      <c r="AD138" s="1357" t="s">
        <v>2020</v>
      </c>
      <c r="AE138" s="1357" t="s">
        <v>20</v>
      </c>
      <c r="AF138" s="1357">
        <f>IF(W138&gt;=1,(AA138*12+AC138)-(W138*12+Y138)+1,"")</f>
        <v>10</v>
      </c>
      <c r="AG138" s="1359" t="s">
        <v>33</v>
      </c>
      <c r="AH138" s="1526" t="str">
        <f>'別紙様式2-3（６月以降分）'!AH138</f>
        <v/>
      </c>
      <c r="AI138" s="1528" t="str">
        <f>'別紙様式2-3（６月以降分）'!AI138</f>
        <v/>
      </c>
      <c r="AJ138" s="1530">
        <f>'別紙様式2-3（６月以降分）'!AJ138</f>
        <v>0</v>
      </c>
      <c r="AK138" s="1532" t="str">
        <f>IF('別紙様式2-3（６月以降分）'!AK138="","",'別紙様式2-3（６月以降分）'!AK138)</f>
        <v/>
      </c>
      <c r="AL138" s="1521">
        <f>'別紙様式2-3（６月以降分）'!AL138</f>
        <v>0</v>
      </c>
      <c r="AM138" s="1523" t="str">
        <f>IF('別紙様式2-3（６月以降分）'!AM138="","",'別紙様式2-3（６月以降分）'!AM138)</f>
        <v/>
      </c>
      <c r="AN138" s="1341" t="str">
        <f>IF('別紙様式2-3（６月以降分）'!AN138="","",'別紙様式2-3（６月以降分）'!AN138)</f>
        <v/>
      </c>
      <c r="AO138" s="1339" t="str">
        <f>IF('別紙様式2-3（６月以降分）'!AO138="","",'別紙様式2-3（６月以降分）'!AO138)</f>
        <v/>
      </c>
      <c r="AP138" s="1341" t="str">
        <f>IF('別紙様式2-3（６月以降分）'!AP138="","",'別紙様式2-3（６月以降分）'!AP138)</f>
        <v/>
      </c>
      <c r="AQ138" s="1490" t="str">
        <f>IF('別紙様式2-3（６月以降分）'!AQ138="","",'別紙様式2-3（６月以降分）'!AQ138)</f>
        <v/>
      </c>
      <c r="AR138" s="1493" t="str">
        <f>IF('別紙様式2-3（６月以降分）'!AR138="","",'別紙様式2-3（６月以降分）'!AR138)</f>
        <v/>
      </c>
      <c r="AS138" s="573" t="str">
        <f t="shared" ref="AS138" si="210">IF(AU140="","",IF(U140&lt;U138,"！加算の要件上は問題ありませんが、令和６年度当初の新加算の加算率と比較して、移行後の加算率が下がる計画になっています。",""))</f>
        <v/>
      </c>
      <c r="AT138" s="580"/>
      <c r="AU138" s="1309"/>
      <c r="AV138" s="558" t="str">
        <f>IF('別紙様式2-2（４・５月分）'!N107="","",'別紙様式2-2（４・５月分）'!N107)</f>
        <v/>
      </c>
      <c r="AW138" s="1313" t="str">
        <f>IF(SUM('別紙様式2-2（４・５月分）'!O107:O109)=0,"",SUM('別紙様式2-2（４・５月分）'!O107:O109))</f>
        <v/>
      </c>
      <c r="AX138" s="1482" t="str">
        <f>IFERROR(VLOOKUP(K138,【参考】数式用!$AH$2:$AI$34,2,FALSE),"")</f>
        <v/>
      </c>
      <c r="AY138" s="494"/>
      <c r="BD138" s="341"/>
      <c r="BE138" s="1311" t="str">
        <f>G138</f>
        <v/>
      </c>
      <c r="BF138" s="1311"/>
      <c r="BG138" s="1311"/>
    </row>
    <row r="139" spans="1:59" ht="15" customHeight="1">
      <c r="A139" s="1275"/>
      <c r="B139" s="1243"/>
      <c r="C139" s="1244"/>
      <c r="D139" s="1244"/>
      <c r="E139" s="1244"/>
      <c r="F139" s="1245"/>
      <c r="G139" s="1260"/>
      <c r="H139" s="1260"/>
      <c r="I139" s="1260"/>
      <c r="J139" s="1423"/>
      <c r="K139" s="1260"/>
      <c r="L139" s="1429"/>
      <c r="M139" s="1379" t="str">
        <f>IF('別紙様式2-2（４・５月分）'!P108="","",'別紙様式2-2（４・５月分）'!P108)</f>
        <v/>
      </c>
      <c r="N139" s="1400"/>
      <c r="O139" s="1406"/>
      <c r="P139" s="1407"/>
      <c r="Q139" s="1408"/>
      <c r="R139" s="1541"/>
      <c r="S139" s="1412"/>
      <c r="T139" s="1537"/>
      <c r="U139" s="1539"/>
      <c r="V139" s="1418"/>
      <c r="W139" s="1535"/>
      <c r="X139" s="1358"/>
      <c r="Y139" s="1535"/>
      <c r="Z139" s="1358"/>
      <c r="AA139" s="1535"/>
      <c r="AB139" s="1358"/>
      <c r="AC139" s="1535"/>
      <c r="AD139" s="1358"/>
      <c r="AE139" s="1358"/>
      <c r="AF139" s="1358"/>
      <c r="AG139" s="1360"/>
      <c r="AH139" s="1527"/>
      <c r="AI139" s="1529"/>
      <c r="AJ139" s="1531"/>
      <c r="AK139" s="1533"/>
      <c r="AL139" s="1522"/>
      <c r="AM139" s="1524"/>
      <c r="AN139" s="1342"/>
      <c r="AO139" s="1525"/>
      <c r="AP139" s="1342"/>
      <c r="AQ139" s="1491"/>
      <c r="AR139" s="1494"/>
      <c r="AS139" s="1492" t="str">
        <f t="shared" ref="AS139" si="211">IF(AU140="","",IF(OR(AA140="",AA140&lt;&gt;7,AC140="",AC140&lt;&gt;3),"！算定期間の終わりが令和７年３月になっていません。年度内の廃止予定等がなければ、算定対象月を令和７年３月にしてください。",""))</f>
        <v/>
      </c>
      <c r="AT139" s="580"/>
      <c r="AU139" s="1311"/>
      <c r="AV139" s="1312" t="str">
        <f>IF('別紙様式2-2（４・５月分）'!N108="","",'別紙様式2-2（４・５月分）'!N108)</f>
        <v/>
      </c>
      <c r="AW139" s="1313"/>
      <c r="AX139" s="1483"/>
      <c r="AY139" s="431"/>
      <c r="BD139" s="341"/>
      <c r="BE139" s="1311" t="str">
        <f>G138</f>
        <v/>
      </c>
      <c r="BF139" s="1311"/>
      <c r="BG139" s="1311"/>
    </row>
    <row r="140" spans="1:59" ht="15" customHeight="1">
      <c r="A140" s="1303"/>
      <c r="B140" s="1243"/>
      <c r="C140" s="1244"/>
      <c r="D140" s="1244"/>
      <c r="E140" s="1244"/>
      <c r="F140" s="1245"/>
      <c r="G140" s="1260"/>
      <c r="H140" s="1260"/>
      <c r="I140" s="1260"/>
      <c r="J140" s="1423"/>
      <c r="K140" s="1260"/>
      <c r="L140" s="1429"/>
      <c r="M140" s="1380"/>
      <c r="N140" s="1401"/>
      <c r="O140" s="1381" t="s">
        <v>2025</v>
      </c>
      <c r="P140" s="1433" t="str">
        <f>IFERROR(VLOOKUP('別紙様式2-2（４・５月分）'!AQ107,【参考】数式用!$AR$5:$AT$22,3,FALSE),"")</f>
        <v/>
      </c>
      <c r="Q140" s="1385" t="s">
        <v>2036</v>
      </c>
      <c r="R140" s="1517" t="str">
        <f>IFERROR(VLOOKUP(K138,【参考】数式用!$A$5:$AB$37,MATCH(P140,【参考】数式用!$B$4:$AB$4,0)+1,0),"")</f>
        <v/>
      </c>
      <c r="S140" s="1389" t="s">
        <v>2109</v>
      </c>
      <c r="T140" s="1519"/>
      <c r="U140" s="1515" t="str">
        <f>IFERROR(VLOOKUP(K138,【参考】数式用!$A$5:$AB$37,MATCH(T140,【参考】数式用!$B$4:$AB$4,0)+1,0),"")</f>
        <v/>
      </c>
      <c r="V140" s="1395" t="s">
        <v>15</v>
      </c>
      <c r="W140" s="1513"/>
      <c r="X140" s="1371" t="s">
        <v>10</v>
      </c>
      <c r="Y140" s="1513"/>
      <c r="Z140" s="1371" t="s">
        <v>38</v>
      </c>
      <c r="AA140" s="1513"/>
      <c r="AB140" s="1371" t="s">
        <v>10</v>
      </c>
      <c r="AC140" s="1513"/>
      <c r="AD140" s="1371" t="s">
        <v>2020</v>
      </c>
      <c r="AE140" s="1371" t="s">
        <v>20</v>
      </c>
      <c r="AF140" s="1371" t="str">
        <f>IF(W140&gt;=1,(AA140*12+AC140)-(W140*12+Y140)+1,"")</f>
        <v/>
      </c>
      <c r="AG140" s="1367" t="s">
        <v>33</v>
      </c>
      <c r="AH140" s="1373" t="str">
        <f t="shared" ref="AH140" si="212">IFERROR(ROUNDDOWN(ROUND(L138*U140,0),0)*AF140,"")</f>
        <v/>
      </c>
      <c r="AI140" s="1507" t="str">
        <f t="shared" ref="AI140" si="213">IFERROR(ROUNDDOWN(ROUND((L138*(U140-AW138)),0),0)*AF140,"")</f>
        <v/>
      </c>
      <c r="AJ140" s="1377" t="str">
        <f>IFERROR(ROUNDDOWN(ROUNDDOWN(ROUND(L138*VLOOKUP(K138,【参考】数式用!$A$5:$AB$27,MATCH("新加算Ⅳ",【参考】数式用!$B$4:$AB$4,0)+1,0),0),0)*AF140*0.5,0),"")</f>
        <v/>
      </c>
      <c r="AK140" s="1509"/>
      <c r="AL140" s="1511" t="str">
        <f>IFERROR(IF('別紙様式2-2（４・５月分）'!P140="ベア加算","", IF(OR(T140="新加算Ⅰ",T140="新加算Ⅱ",T140="新加算Ⅲ",T140="新加算Ⅳ"),ROUNDDOWN(ROUND(L138*VLOOKUP(K138,【参考】数式用!$A$5:$I$27,MATCH("ベア加算",【参考】数式用!$B$4:$I$4,0)+1,0),0),0)*AF140,"")),"")</f>
        <v/>
      </c>
      <c r="AM140" s="1503"/>
      <c r="AN140" s="1484"/>
      <c r="AO140" s="1505"/>
      <c r="AP140" s="1484"/>
      <c r="AQ140" s="1486"/>
      <c r="AR140" s="1488"/>
      <c r="AS140" s="1492"/>
      <c r="AT140" s="452"/>
      <c r="AU140" s="1311" t="str">
        <f>IF(AND(AA138&lt;&gt;7,AC138&lt;&gt;3),"V列に色付け","")</f>
        <v/>
      </c>
      <c r="AV140" s="1312"/>
      <c r="AW140" s="1313"/>
      <c r="AX140" s="577"/>
      <c r="AY140" s="1230" t="str">
        <f>IF(AL140&lt;&gt;"",IF(AM140="○","入力済","未入力"),"")</f>
        <v/>
      </c>
      <c r="AZ140" s="1230" t="str">
        <f>IF(OR(T140="新加算Ⅰ",T140="新加算Ⅱ",T140="新加算Ⅲ",T140="新加算Ⅳ",T140="新加算Ⅴ（１）",T140="新加算Ⅴ（２）",T140="新加算Ⅴ（３）",T140="新加算ⅠⅤ（４）",T140="新加算Ⅴ（５）",T140="新加算Ⅴ（６）",T140="新加算Ⅴ（８）",T140="新加算Ⅴ（11）"),IF(OR(AN140="○",AN140="令和６年度中に満たす"),"入力済","未入力"),"")</f>
        <v/>
      </c>
      <c r="BA140" s="1230" t="str">
        <f>IF(OR(T140="新加算Ⅴ（７）",T140="新加算Ⅴ（９）",T140="新加算Ⅴ（10）",T140="新加算Ⅴ（12）",T140="新加算Ⅴ（13）",T140="新加算Ⅴ（14）"),IF(OR(AO140="○",AO140="令和６年度中に満たす"),"入力済","未入力"),"")</f>
        <v/>
      </c>
      <c r="BB140" s="1230" t="str">
        <f>IF(OR(T140="新加算Ⅰ",T140="新加算Ⅱ",T140="新加算Ⅲ",T140="新加算Ⅴ（１）",T140="新加算Ⅴ（３）",T140="新加算Ⅴ（８）"),IF(OR(AP140="○",AP140="令和６年度中に満たす"),"入力済","未入力"),"")</f>
        <v/>
      </c>
      <c r="BC140" s="1481" t="str">
        <f t="shared" ref="BC140" si="214">IF(OR(T140="新加算Ⅰ",T140="新加算Ⅱ",T140="新加算Ⅴ（１）",T140="新加算Ⅴ（２）",T140="新加算Ⅴ（３）",T140="新加算Ⅴ（４）",T140="新加算Ⅴ（５）",T140="新加算Ⅴ（６）",T140="新加算Ⅴ（７）",T140="新加算Ⅴ（９）",T140="新加算Ⅴ（10）",T140="新加算Ⅴ（12）"),IF(AQ140&lt;&gt;"",1,""),"")</f>
        <v/>
      </c>
      <c r="BD140" s="1311" t="str">
        <f>IF(OR(T140="新加算Ⅰ",T140="新加算Ⅴ（１）",T140="新加算Ⅴ（２）",T140="新加算Ⅴ（５）",T140="新加算Ⅴ（７）",T140="新加算Ⅴ（10）"),IF(AR140="","未入力","入力済"),"")</f>
        <v/>
      </c>
      <c r="BE140" s="1311" t="str">
        <f>G138</f>
        <v/>
      </c>
      <c r="BF140" s="1311"/>
      <c r="BG140" s="1311"/>
    </row>
    <row r="141" spans="1:59" ht="30" customHeight="1" thickBot="1">
      <c r="A141" s="1276"/>
      <c r="B141" s="1419"/>
      <c r="C141" s="1420"/>
      <c r="D141" s="1420"/>
      <c r="E141" s="1420"/>
      <c r="F141" s="1421"/>
      <c r="G141" s="1261"/>
      <c r="H141" s="1261"/>
      <c r="I141" s="1261"/>
      <c r="J141" s="1424"/>
      <c r="K141" s="1261"/>
      <c r="L141" s="1430"/>
      <c r="M141" s="556" t="str">
        <f>IF('別紙様式2-2（４・５月分）'!P109="","",'別紙様式2-2（４・５月分）'!P109)</f>
        <v/>
      </c>
      <c r="N141" s="1402"/>
      <c r="O141" s="1382"/>
      <c r="P141" s="1434"/>
      <c r="Q141" s="1386"/>
      <c r="R141" s="1518"/>
      <c r="S141" s="1390"/>
      <c r="T141" s="1520"/>
      <c r="U141" s="1516"/>
      <c r="V141" s="1396"/>
      <c r="W141" s="1514"/>
      <c r="X141" s="1372"/>
      <c r="Y141" s="1514"/>
      <c r="Z141" s="1372"/>
      <c r="AA141" s="1514"/>
      <c r="AB141" s="1372"/>
      <c r="AC141" s="1514"/>
      <c r="AD141" s="1372"/>
      <c r="AE141" s="1372"/>
      <c r="AF141" s="1372"/>
      <c r="AG141" s="1368"/>
      <c r="AH141" s="1374"/>
      <c r="AI141" s="1508"/>
      <c r="AJ141" s="1378"/>
      <c r="AK141" s="1510"/>
      <c r="AL141" s="1512"/>
      <c r="AM141" s="1504"/>
      <c r="AN141" s="1485"/>
      <c r="AO141" s="1506"/>
      <c r="AP141" s="1485"/>
      <c r="AQ141" s="1487"/>
      <c r="AR141" s="1489"/>
      <c r="AS141" s="578" t="str">
        <f t="shared" ref="AS141" si="215">IF(AU140="","",IF(OR(T140="",AND(M141="ベア加算なし",OR(T140="新加算Ⅰ",T140="新加算Ⅱ",T140="新加算Ⅲ",T140="新加算Ⅳ"),AM140=""),AND(OR(T140="新加算Ⅰ",T140="新加算Ⅱ",T140="新加算Ⅲ",T140="新加算Ⅳ"),AN140=""),AND(OR(T140="新加算Ⅰ",T140="新加算Ⅱ",T140="新加算Ⅲ"),AP140=""),AND(OR(T140="新加算Ⅰ",T140="新加算Ⅱ"),AQ140=""),AND(OR(T140="新加算Ⅰ"),AR140="")),"！記入が必要な欄（ピンク色のセル）に空欄があります。空欄を埋めてください。",""))</f>
        <v/>
      </c>
      <c r="AT141" s="452"/>
      <c r="AU141" s="1311"/>
      <c r="AV141" s="558" t="str">
        <f>IF('別紙様式2-2（４・５月分）'!N109="","",'別紙様式2-2（４・５月分）'!N109)</f>
        <v/>
      </c>
      <c r="AW141" s="1313"/>
      <c r="AX141" s="579"/>
      <c r="AY141" s="1230" t="str">
        <f>IF(OR(T141="新加算Ⅰ",T141="新加算Ⅱ",T141="新加算Ⅲ",T141="新加算Ⅳ",T141="新加算Ⅴ（１）",T141="新加算Ⅴ（２）",T141="新加算Ⅴ（３）",T141="新加算ⅠⅤ（４）",T141="新加算Ⅴ（５）",T141="新加算Ⅴ（６）",T141="新加算Ⅴ（８）",T141="新加算Ⅴ（11）"),IF(AI141="○","","未入力"),"")</f>
        <v/>
      </c>
      <c r="AZ141" s="1230" t="str">
        <f>IF(OR(U141="新加算Ⅰ",U141="新加算Ⅱ",U141="新加算Ⅲ",U141="新加算Ⅳ",U141="新加算Ⅴ（１）",U141="新加算Ⅴ（２）",U141="新加算Ⅴ（３）",U141="新加算ⅠⅤ（４）",U141="新加算Ⅴ（５）",U141="新加算Ⅴ（６）",U141="新加算Ⅴ（８）",U141="新加算Ⅴ（11）"),IF(AJ141="○","","未入力"),"")</f>
        <v/>
      </c>
      <c r="BA141" s="1230" t="str">
        <f>IF(OR(U141="新加算Ⅴ（７）",U141="新加算Ⅴ（９）",U141="新加算Ⅴ（10）",U141="新加算Ⅴ（12）",U141="新加算Ⅴ（13）",U141="新加算Ⅴ（14）"),IF(AK141="○","","未入力"),"")</f>
        <v/>
      </c>
      <c r="BB141" s="1230" t="str">
        <f>IF(OR(U141="新加算Ⅰ",U141="新加算Ⅱ",U141="新加算Ⅲ",U141="新加算Ⅴ（１）",U141="新加算Ⅴ（３）",U141="新加算Ⅴ（８）"),IF(AL141="○","","未入力"),"")</f>
        <v/>
      </c>
      <c r="BC141" s="1481" t="str">
        <f t="shared" ref="BC141" si="216">IF(OR(U141="新加算Ⅰ",U141="新加算Ⅱ",U141="新加算Ⅴ（１）",U141="新加算Ⅴ（２）",U141="新加算Ⅴ（３）",U141="新加算Ⅴ（４）",U141="新加算Ⅴ（５）",U141="新加算Ⅴ（６）",U141="新加算Ⅴ（７）",U141="新加算Ⅴ（９）",U141="新加算Ⅴ（10）",U141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41" s="1311" t="str">
        <f>IF(AND(T141&lt;&gt;"（参考）令和７年度の移行予定",OR(U141="新加算Ⅰ",U141="新加算Ⅴ（１）",U141="新加算Ⅴ（２）",U141="新加算Ⅴ（５）",U141="新加算Ⅴ（７）",U141="新加算Ⅴ（10）")),IF(AN141="","未入力",IF(AN141="いずれも取得していない","要件を満たさない","")),"")</f>
        <v/>
      </c>
      <c r="BE141" s="1311" t="str">
        <f>G138</f>
        <v/>
      </c>
      <c r="BF141" s="1311"/>
      <c r="BG141" s="1311"/>
    </row>
    <row r="142" spans="1:59" ht="30" customHeight="1">
      <c r="A142" s="1274">
        <v>33</v>
      </c>
      <c r="B142" s="1243" t="str">
        <f>IF(基本情報入力シート!C86="","",基本情報入力シート!C86)</f>
        <v/>
      </c>
      <c r="C142" s="1244"/>
      <c r="D142" s="1244"/>
      <c r="E142" s="1244"/>
      <c r="F142" s="1245"/>
      <c r="G142" s="1260" t="str">
        <f>IF(基本情報入力シート!M86="","",基本情報入力シート!M86)</f>
        <v/>
      </c>
      <c r="H142" s="1260" t="str">
        <f>IF(基本情報入力シート!R86="","",基本情報入力シート!R86)</f>
        <v/>
      </c>
      <c r="I142" s="1260" t="str">
        <f>IF(基本情報入力シート!W86="","",基本情報入力シート!W86)</f>
        <v/>
      </c>
      <c r="J142" s="1423" t="str">
        <f>IF(基本情報入力シート!X86="","",基本情報入力シート!X86)</f>
        <v/>
      </c>
      <c r="K142" s="1260" t="str">
        <f>IF(基本情報入力シート!Y86="","",基本情報入力シート!Y86)</f>
        <v/>
      </c>
      <c r="L142" s="1429" t="str">
        <f>IF(基本情報入力シート!AB86="","",基本情報入力シート!AB86)</f>
        <v/>
      </c>
      <c r="M142" s="553" t="str">
        <f>IF('別紙様式2-2（４・５月分）'!P110="","",'別紙様式2-2（４・５月分）'!P110)</f>
        <v/>
      </c>
      <c r="N142" s="1399" t="str">
        <f>IF(SUM('別紙様式2-2（４・５月分）'!Q110:Q112)=0,"",SUM('別紙様式2-2（４・５月分）'!Q110:Q112))</f>
        <v/>
      </c>
      <c r="O142" s="1403" t="str">
        <f>IFERROR(VLOOKUP('別紙様式2-2（４・５月分）'!AQ110,【参考】数式用!$AR$5:$AS$22,2,FALSE),"")</f>
        <v/>
      </c>
      <c r="P142" s="1404"/>
      <c r="Q142" s="1405"/>
      <c r="R142" s="1540" t="str">
        <f>IFERROR(VLOOKUP(K142,【参考】数式用!$A$5:$AB$37,MATCH(O142,【参考】数式用!$B$4:$AB$4,0)+1,0),"")</f>
        <v/>
      </c>
      <c r="S142" s="1411" t="s">
        <v>2102</v>
      </c>
      <c r="T142" s="1536" t="str">
        <f>IF('別紙様式2-3（６月以降分）'!T142="","",'別紙様式2-3（６月以降分）'!T142)</f>
        <v/>
      </c>
      <c r="U142" s="1538" t="str">
        <f>IFERROR(VLOOKUP(K142,【参考】数式用!$A$5:$AB$37,MATCH(T142,【参考】数式用!$B$4:$AB$4,0)+1,0),"")</f>
        <v/>
      </c>
      <c r="V142" s="1417" t="s">
        <v>15</v>
      </c>
      <c r="W142" s="1534">
        <f>'別紙様式2-3（６月以降分）'!W142</f>
        <v>6</v>
      </c>
      <c r="X142" s="1357" t="s">
        <v>10</v>
      </c>
      <c r="Y142" s="1534">
        <f>'別紙様式2-3（６月以降分）'!Y142</f>
        <v>6</v>
      </c>
      <c r="Z142" s="1357" t="s">
        <v>38</v>
      </c>
      <c r="AA142" s="1534">
        <f>'別紙様式2-3（６月以降分）'!AA142</f>
        <v>7</v>
      </c>
      <c r="AB142" s="1357" t="s">
        <v>10</v>
      </c>
      <c r="AC142" s="1534">
        <f>'別紙様式2-3（６月以降分）'!AC142</f>
        <v>3</v>
      </c>
      <c r="AD142" s="1357" t="s">
        <v>2020</v>
      </c>
      <c r="AE142" s="1357" t="s">
        <v>20</v>
      </c>
      <c r="AF142" s="1357">
        <f>IF(W142&gt;=1,(AA142*12+AC142)-(W142*12+Y142)+1,"")</f>
        <v>10</v>
      </c>
      <c r="AG142" s="1359" t="s">
        <v>33</v>
      </c>
      <c r="AH142" s="1526" t="str">
        <f>'別紙様式2-3（６月以降分）'!AH142</f>
        <v/>
      </c>
      <c r="AI142" s="1528" t="str">
        <f>'別紙様式2-3（６月以降分）'!AI142</f>
        <v/>
      </c>
      <c r="AJ142" s="1530">
        <f>'別紙様式2-3（６月以降分）'!AJ142</f>
        <v>0</v>
      </c>
      <c r="AK142" s="1532" t="str">
        <f>IF('別紙様式2-3（６月以降分）'!AK142="","",'別紙様式2-3（６月以降分）'!AK142)</f>
        <v/>
      </c>
      <c r="AL142" s="1521">
        <f>'別紙様式2-3（６月以降分）'!AL142</f>
        <v>0</v>
      </c>
      <c r="AM142" s="1523" t="str">
        <f>IF('別紙様式2-3（６月以降分）'!AM142="","",'別紙様式2-3（６月以降分）'!AM142)</f>
        <v/>
      </c>
      <c r="AN142" s="1341" t="str">
        <f>IF('別紙様式2-3（６月以降分）'!AN142="","",'別紙様式2-3（６月以降分）'!AN142)</f>
        <v/>
      </c>
      <c r="AO142" s="1339" t="str">
        <f>IF('別紙様式2-3（６月以降分）'!AO142="","",'別紙様式2-3（６月以降分）'!AO142)</f>
        <v/>
      </c>
      <c r="AP142" s="1341" t="str">
        <f>IF('別紙様式2-3（６月以降分）'!AP142="","",'別紙様式2-3（６月以降分）'!AP142)</f>
        <v/>
      </c>
      <c r="AQ142" s="1490" t="str">
        <f>IF('別紙様式2-3（６月以降分）'!AQ142="","",'別紙様式2-3（６月以降分）'!AQ142)</f>
        <v/>
      </c>
      <c r="AR142" s="1493" t="str">
        <f>IF('別紙様式2-3（６月以降分）'!AR142="","",'別紙様式2-3（６月以降分）'!AR142)</f>
        <v/>
      </c>
      <c r="AS142" s="573" t="str">
        <f t="shared" ref="AS142" si="217">IF(AU144="","",IF(U144&lt;U142,"！加算の要件上は問題ありませんが、令和６年度当初の新加算の加算率と比較して、移行後の加算率が下がる計画になっています。",""))</f>
        <v/>
      </c>
      <c r="AT142" s="580"/>
      <c r="AU142" s="1309"/>
      <c r="AV142" s="558" t="str">
        <f>IF('別紙様式2-2（４・５月分）'!N110="","",'別紙様式2-2（４・５月分）'!N110)</f>
        <v/>
      </c>
      <c r="AW142" s="1313" t="str">
        <f>IF(SUM('別紙様式2-2（４・５月分）'!O110:O112)=0,"",SUM('別紙様式2-2（４・５月分）'!O110:O112))</f>
        <v/>
      </c>
      <c r="AX142" s="1482" t="str">
        <f>IFERROR(VLOOKUP(K142,【参考】数式用!$AH$2:$AI$34,2,FALSE),"")</f>
        <v/>
      </c>
      <c r="AY142" s="494"/>
      <c r="BD142" s="341"/>
      <c r="BE142" s="1311" t="str">
        <f>G142</f>
        <v/>
      </c>
      <c r="BF142" s="1311"/>
      <c r="BG142" s="1311"/>
    </row>
    <row r="143" spans="1:59" ht="15" customHeight="1">
      <c r="A143" s="1275"/>
      <c r="B143" s="1243"/>
      <c r="C143" s="1244"/>
      <c r="D143" s="1244"/>
      <c r="E143" s="1244"/>
      <c r="F143" s="1245"/>
      <c r="G143" s="1260"/>
      <c r="H143" s="1260"/>
      <c r="I143" s="1260"/>
      <c r="J143" s="1423"/>
      <c r="K143" s="1260"/>
      <c r="L143" s="1429"/>
      <c r="M143" s="1379" t="str">
        <f>IF('別紙様式2-2（４・５月分）'!P111="","",'別紙様式2-2（４・５月分）'!P111)</f>
        <v/>
      </c>
      <c r="N143" s="1400"/>
      <c r="O143" s="1406"/>
      <c r="P143" s="1407"/>
      <c r="Q143" s="1408"/>
      <c r="R143" s="1541"/>
      <c r="S143" s="1412"/>
      <c r="T143" s="1537"/>
      <c r="U143" s="1539"/>
      <c r="V143" s="1418"/>
      <c r="W143" s="1535"/>
      <c r="X143" s="1358"/>
      <c r="Y143" s="1535"/>
      <c r="Z143" s="1358"/>
      <c r="AA143" s="1535"/>
      <c r="AB143" s="1358"/>
      <c r="AC143" s="1535"/>
      <c r="AD143" s="1358"/>
      <c r="AE143" s="1358"/>
      <c r="AF143" s="1358"/>
      <c r="AG143" s="1360"/>
      <c r="AH143" s="1527"/>
      <c r="AI143" s="1529"/>
      <c r="AJ143" s="1531"/>
      <c r="AK143" s="1533"/>
      <c r="AL143" s="1522"/>
      <c r="AM143" s="1524"/>
      <c r="AN143" s="1342"/>
      <c r="AO143" s="1525"/>
      <c r="AP143" s="1342"/>
      <c r="AQ143" s="1491"/>
      <c r="AR143" s="1494"/>
      <c r="AS143" s="1492" t="str">
        <f t="shared" ref="AS143" si="218">IF(AU144="","",IF(OR(AA144="",AA144&lt;&gt;7,AC144="",AC144&lt;&gt;3),"！算定期間の終わりが令和７年３月になっていません。年度内の廃止予定等がなければ、算定対象月を令和７年３月にしてください。",""))</f>
        <v/>
      </c>
      <c r="AT143" s="580"/>
      <c r="AU143" s="1311"/>
      <c r="AV143" s="1312" t="str">
        <f>IF('別紙様式2-2（４・５月分）'!N111="","",'別紙様式2-2（４・５月分）'!N111)</f>
        <v/>
      </c>
      <c r="AW143" s="1313"/>
      <c r="AX143" s="1483"/>
      <c r="AY143" s="431"/>
      <c r="BD143" s="341"/>
      <c r="BE143" s="1311" t="str">
        <f>G142</f>
        <v/>
      </c>
      <c r="BF143" s="1311"/>
      <c r="BG143" s="1311"/>
    </row>
    <row r="144" spans="1:59" ht="15" customHeight="1">
      <c r="A144" s="1303"/>
      <c r="B144" s="1243"/>
      <c r="C144" s="1244"/>
      <c r="D144" s="1244"/>
      <c r="E144" s="1244"/>
      <c r="F144" s="1245"/>
      <c r="G144" s="1260"/>
      <c r="H144" s="1260"/>
      <c r="I144" s="1260"/>
      <c r="J144" s="1423"/>
      <c r="K144" s="1260"/>
      <c r="L144" s="1429"/>
      <c r="M144" s="1380"/>
      <c r="N144" s="1401"/>
      <c r="O144" s="1381" t="s">
        <v>2025</v>
      </c>
      <c r="P144" s="1433" t="str">
        <f>IFERROR(VLOOKUP('別紙様式2-2（４・５月分）'!AQ110,【参考】数式用!$AR$5:$AT$22,3,FALSE),"")</f>
        <v/>
      </c>
      <c r="Q144" s="1385" t="s">
        <v>2036</v>
      </c>
      <c r="R144" s="1517" t="str">
        <f>IFERROR(VLOOKUP(K142,【参考】数式用!$A$5:$AB$37,MATCH(P144,【参考】数式用!$B$4:$AB$4,0)+1,0),"")</f>
        <v/>
      </c>
      <c r="S144" s="1389" t="s">
        <v>2109</v>
      </c>
      <c r="T144" s="1519"/>
      <c r="U144" s="1515" t="str">
        <f>IFERROR(VLOOKUP(K142,【参考】数式用!$A$5:$AB$37,MATCH(T144,【参考】数式用!$B$4:$AB$4,0)+1,0),"")</f>
        <v/>
      </c>
      <c r="V144" s="1395" t="s">
        <v>15</v>
      </c>
      <c r="W144" s="1513"/>
      <c r="X144" s="1371" t="s">
        <v>10</v>
      </c>
      <c r="Y144" s="1513"/>
      <c r="Z144" s="1371" t="s">
        <v>38</v>
      </c>
      <c r="AA144" s="1513"/>
      <c r="AB144" s="1371" t="s">
        <v>10</v>
      </c>
      <c r="AC144" s="1513"/>
      <c r="AD144" s="1371" t="s">
        <v>2020</v>
      </c>
      <c r="AE144" s="1371" t="s">
        <v>20</v>
      </c>
      <c r="AF144" s="1371" t="str">
        <f>IF(W144&gt;=1,(AA144*12+AC144)-(W144*12+Y144)+1,"")</f>
        <v/>
      </c>
      <c r="AG144" s="1367" t="s">
        <v>33</v>
      </c>
      <c r="AH144" s="1373" t="str">
        <f t="shared" ref="AH144" si="219">IFERROR(ROUNDDOWN(ROUND(L142*U144,0),0)*AF144,"")</f>
        <v/>
      </c>
      <c r="AI144" s="1507" t="str">
        <f t="shared" ref="AI144" si="220">IFERROR(ROUNDDOWN(ROUND((L142*(U144-AW142)),0),0)*AF144,"")</f>
        <v/>
      </c>
      <c r="AJ144" s="1377" t="str">
        <f>IFERROR(ROUNDDOWN(ROUNDDOWN(ROUND(L142*VLOOKUP(K142,【参考】数式用!$A$5:$AB$27,MATCH("新加算Ⅳ",【参考】数式用!$B$4:$AB$4,0)+1,0),0),0)*AF144*0.5,0),"")</f>
        <v/>
      </c>
      <c r="AK144" s="1509"/>
      <c r="AL144" s="1511" t="str">
        <f>IFERROR(IF('別紙様式2-2（４・５月分）'!P144="ベア加算","", IF(OR(T144="新加算Ⅰ",T144="新加算Ⅱ",T144="新加算Ⅲ",T144="新加算Ⅳ"),ROUNDDOWN(ROUND(L142*VLOOKUP(K142,【参考】数式用!$A$5:$I$27,MATCH("ベア加算",【参考】数式用!$B$4:$I$4,0)+1,0),0),0)*AF144,"")),"")</f>
        <v/>
      </c>
      <c r="AM144" s="1503"/>
      <c r="AN144" s="1484"/>
      <c r="AO144" s="1505"/>
      <c r="AP144" s="1484"/>
      <c r="AQ144" s="1486"/>
      <c r="AR144" s="1488"/>
      <c r="AS144" s="1492"/>
      <c r="AT144" s="452"/>
      <c r="AU144" s="1311" t="str">
        <f>IF(AND(AA142&lt;&gt;7,AC142&lt;&gt;3),"V列に色付け","")</f>
        <v/>
      </c>
      <c r="AV144" s="1312"/>
      <c r="AW144" s="1313"/>
      <c r="AX144" s="577"/>
      <c r="AY144" s="1230" t="str">
        <f>IF(AL144&lt;&gt;"",IF(AM144="○","入力済","未入力"),"")</f>
        <v/>
      </c>
      <c r="AZ144" s="1230" t="str">
        <f>IF(OR(T144="新加算Ⅰ",T144="新加算Ⅱ",T144="新加算Ⅲ",T144="新加算Ⅳ",T144="新加算Ⅴ（１）",T144="新加算Ⅴ（２）",T144="新加算Ⅴ（３）",T144="新加算ⅠⅤ（４）",T144="新加算Ⅴ（５）",T144="新加算Ⅴ（６）",T144="新加算Ⅴ（８）",T144="新加算Ⅴ（11）"),IF(OR(AN144="○",AN144="令和６年度中に満たす"),"入力済","未入力"),"")</f>
        <v/>
      </c>
      <c r="BA144" s="1230" t="str">
        <f>IF(OR(T144="新加算Ⅴ（７）",T144="新加算Ⅴ（９）",T144="新加算Ⅴ（10）",T144="新加算Ⅴ（12）",T144="新加算Ⅴ（13）",T144="新加算Ⅴ（14）"),IF(OR(AO144="○",AO144="令和６年度中に満たす"),"入力済","未入力"),"")</f>
        <v/>
      </c>
      <c r="BB144" s="1230" t="str">
        <f>IF(OR(T144="新加算Ⅰ",T144="新加算Ⅱ",T144="新加算Ⅲ",T144="新加算Ⅴ（１）",T144="新加算Ⅴ（３）",T144="新加算Ⅴ（８）"),IF(OR(AP144="○",AP144="令和６年度中に満たす"),"入力済","未入力"),"")</f>
        <v/>
      </c>
      <c r="BC144" s="1481" t="str">
        <f t="shared" ref="BC144" si="221">IF(OR(T144="新加算Ⅰ",T144="新加算Ⅱ",T144="新加算Ⅴ（１）",T144="新加算Ⅴ（２）",T144="新加算Ⅴ（３）",T144="新加算Ⅴ（４）",T144="新加算Ⅴ（５）",T144="新加算Ⅴ（６）",T144="新加算Ⅴ（７）",T144="新加算Ⅴ（９）",T144="新加算Ⅴ（10）",T144="新加算Ⅴ（12）"),IF(AQ144&lt;&gt;"",1,""),"")</f>
        <v/>
      </c>
      <c r="BD144" s="1311" t="str">
        <f>IF(OR(T144="新加算Ⅰ",T144="新加算Ⅴ（１）",T144="新加算Ⅴ（２）",T144="新加算Ⅴ（５）",T144="新加算Ⅴ（７）",T144="新加算Ⅴ（10）"),IF(AR144="","未入力","入力済"),"")</f>
        <v/>
      </c>
      <c r="BE144" s="1311" t="str">
        <f>G142</f>
        <v/>
      </c>
      <c r="BF144" s="1311"/>
      <c r="BG144" s="1311"/>
    </row>
    <row r="145" spans="1:59" ht="30" customHeight="1" thickBot="1">
      <c r="A145" s="1276"/>
      <c r="B145" s="1419"/>
      <c r="C145" s="1420"/>
      <c r="D145" s="1420"/>
      <c r="E145" s="1420"/>
      <c r="F145" s="1421"/>
      <c r="G145" s="1261"/>
      <c r="H145" s="1261"/>
      <c r="I145" s="1261"/>
      <c r="J145" s="1424"/>
      <c r="K145" s="1261"/>
      <c r="L145" s="1430"/>
      <c r="M145" s="556" t="str">
        <f>IF('別紙様式2-2（４・５月分）'!P112="","",'別紙様式2-2（４・５月分）'!P112)</f>
        <v/>
      </c>
      <c r="N145" s="1402"/>
      <c r="O145" s="1382"/>
      <c r="P145" s="1434"/>
      <c r="Q145" s="1386"/>
      <c r="R145" s="1518"/>
      <c r="S145" s="1390"/>
      <c r="T145" s="1520"/>
      <c r="U145" s="1516"/>
      <c r="V145" s="1396"/>
      <c r="W145" s="1514"/>
      <c r="X145" s="1372"/>
      <c r="Y145" s="1514"/>
      <c r="Z145" s="1372"/>
      <c r="AA145" s="1514"/>
      <c r="AB145" s="1372"/>
      <c r="AC145" s="1514"/>
      <c r="AD145" s="1372"/>
      <c r="AE145" s="1372"/>
      <c r="AF145" s="1372"/>
      <c r="AG145" s="1368"/>
      <c r="AH145" s="1374"/>
      <c r="AI145" s="1508"/>
      <c r="AJ145" s="1378"/>
      <c r="AK145" s="1510"/>
      <c r="AL145" s="1512"/>
      <c r="AM145" s="1504"/>
      <c r="AN145" s="1485"/>
      <c r="AO145" s="1506"/>
      <c r="AP145" s="1485"/>
      <c r="AQ145" s="1487"/>
      <c r="AR145" s="1489"/>
      <c r="AS145" s="578" t="str">
        <f t="shared" ref="AS145" si="222">IF(AU144="","",IF(OR(T144="",AND(M145="ベア加算なし",OR(T144="新加算Ⅰ",T144="新加算Ⅱ",T144="新加算Ⅲ",T144="新加算Ⅳ"),AM144=""),AND(OR(T144="新加算Ⅰ",T144="新加算Ⅱ",T144="新加算Ⅲ",T144="新加算Ⅳ"),AN144=""),AND(OR(T144="新加算Ⅰ",T144="新加算Ⅱ",T144="新加算Ⅲ"),AP144=""),AND(OR(T144="新加算Ⅰ",T144="新加算Ⅱ"),AQ144=""),AND(OR(T144="新加算Ⅰ"),AR144="")),"！記入が必要な欄（ピンク色のセル）に空欄があります。空欄を埋めてください。",""))</f>
        <v/>
      </c>
      <c r="AT145" s="452"/>
      <c r="AU145" s="1311"/>
      <c r="AV145" s="558" t="str">
        <f>IF('別紙様式2-2（４・５月分）'!N112="","",'別紙様式2-2（４・５月分）'!N112)</f>
        <v/>
      </c>
      <c r="AW145" s="1313"/>
      <c r="AX145" s="579"/>
      <c r="AY145" s="1230" t="str">
        <f>IF(OR(T145="新加算Ⅰ",T145="新加算Ⅱ",T145="新加算Ⅲ",T145="新加算Ⅳ",T145="新加算Ⅴ（１）",T145="新加算Ⅴ（２）",T145="新加算Ⅴ（３）",T145="新加算ⅠⅤ（４）",T145="新加算Ⅴ（５）",T145="新加算Ⅴ（６）",T145="新加算Ⅴ（８）",T145="新加算Ⅴ（11）"),IF(AI145="○","","未入力"),"")</f>
        <v/>
      </c>
      <c r="AZ145" s="1230" t="str">
        <f>IF(OR(U145="新加算Ⅰ",U145="新加算Ⅱ",U145="新加算Ⅲ",U145="新加算Ⅳ",U145="新加算Ⅴ（１）",U145="新加算Ⅴ（２）",U145="新加算Ⅴ（３）",U145="新加算ⅠⅤ（４）",U145="新加算Ⅴ（５）",U145="新加算Ⅴ（６）",U145="新加算Ⅴ（８）",U145="新加算Ⅴ（11）"),IF(AJ145="○","","未入力"),"")</f>
        <v/>
      </c>
      <c r="BA145" s="1230" t="str">
        <f>IF(OR(U145="新加算Ⅴ（７）",U145="新加算Ⅴ（９）",U145="新加算Ⅴ（10）",U145="新加算Ⅴ（12）",U145="新加算Ⅴ（13）",U145="新加算Ⅴ（14）"),IF(AK145="○","","未入力"),"")</f>
        <v/>
      </c>
      <c r="BB145" s="1230" t="str">
        <f>IF(OR(U145="新加算Ⅰ",U145="新加算Ⅱ",U145="新加算Ⅲ",U145="新加算Ⅴ（１）",U145="新加算Ⅴ（３）",U145="新加算Ⅴ（８）"),IF(AL145="○","","未入力"),"")</f>
        <v/>
      </c>
      <c r="BC145" s="1481" t="str">
        <f t="shared" ref="BC145" si="223">IF(OR(U145="新加算Ⅰ",U145="新加算Ⅱ",U145="新加算Ⅴ（１）",U145="新加算Ⅴ（２）",U145="新加算Ⅴ（３）",U145="新加算Ⅴ（４）",U145="新加算Ⅴ（５）",U145="新加算Ⅴ（６）",U145="新加算Ⅴ（７）",U145="新加算Ⅴ（９）",U145="新加算Ⅴ（10）",U145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45" s="1311" t="str">
        <f>IF(AND(T145&lt;&gt;"（参考）令和７年度の移行予定",OR(U145="新加算Ⅰ",U145="新加算Ⅴ（１）",U145="新加算Ⅴ（２）",U145="新加算Ⅴ（５）",U145="新加算Ⅴ（７）",U145="新加算Ⅴ（10）")),IF(AN145="","未入力",IF(AN145="いずれも取得していない","要件を満たさない","")),"")</f>
        <v/>
      </c>
      <c r="BE145" s="1311" t="str">
        <f>G142</f>
        <v/>
      </c>
      <c r="BF145" s="1311"/>
      <c r="BG145" s="1311"/>
    </row>
    <row r="146" spans="1:59" ht="30" customHeight="1">
      <c r="A146" s="1301">
        <v>34</v>
      </c>
      <c r="B146" s="1240" t="str">
        <f>IF(基本情報入力シート!C87="","",基本情報入力シート!C87)</f>
        <v/>
      </c>
      <c r="C146" s="1241"/>
      <c r="D146" s="1241"/>
      <c r="E146" s="1241"/>
      <c r="F146" s="1242"/>
      <c r="G146" s="1259" t="str">
        <f>IF(基本情報入力シート!M87="","",基本情報入力シート!M87)</f>
        <v/>
      </c>
      <c r="H146" s="1259" t="str">
        <f>IF(基本情報入力シート!R87="","",基本情報入力シート!R87)</f>
        <v/>
      </c>
      <c r="I146" s="1259" t="str">
        <f>IF(基本情報入力シート!W87="","",基本情報入力シート!W87)</f>
        <v/>
      </c>
      <c r="J146" s="1422" t="str">
        <f>IF(基本情報入力シート!X87="","",基本情報入力シート!X87)</f>
        <v/>
      </c>
      <c r="K146" s="1259" t="str">
        <f>IF(基本情報入力シート!Y87="","",基本情報入力シート!Y87)</f>
        <v/>
      </c>
      <c r="L146" s="1435" t="str">
        <f>IF(基本情報入力シート!AB87="","",基本情報入力シート!AB87)</f>
        <v/>
      </c>
      <c r="M146" s="553" t="str">
        <f>IF('別紙様式2-2（４・５月分）'!P113="","",'別紙様式2-2（４・５月分）'!P113)</f>
        <v/>
      </c>
      <c r="N146" s="1399" t="str">
        <f>IF(SUM('別紙様式2-2（４・５月分）'!Q113:Q115)=0,"",SUM('別紙様式2-2（４・５月分）'!Q113:Q115))</f>
        <v/>
      </c>
      <c r="O146" s="1403" t="str">
        <f>IFERROR(VLOOKUP('別紙様式2-2（４・５月分）'!AQ113,【参考】数式用!$AR$5:$AS$22,2,FALSE),"")</f>
        <v/>
      </c>
      <c r="P146" s="1404"/>
      <c r="Q146" s="1405"/>
      <c r="R146" s="1540" t="str">
        <f>IFERROR(VLOOKUP(K146,【参考】数式用!$A$5:$AB$37,MATCH(O146,【参考】数式用!$B$4:$AB$4,0)+1,0),"")</f>
        <v/>
      </c>
      <c r="S146" s="1411" t="s">
        <v>2102</v>
      </c>
      <c r="T146" s="1536" t="str">
        <f>IF('別紙様式2-3（６月以降分）'!T146="","",'別紙様式2-3（６月以降分）'!T146)</f>
        <v/>
      </c>
      <c r="U146" s="1538" t="str">
        <f>IFERROR(VLOOKUP(K146,【参考】数式用!$A$5:$AB$37,MATCH(T146,【参考】数式用!$B$4:$AB$4,0)+1,0),"")</f>
        <v/>
      </c>
      <c r="V146" s="1417" t="s">
        <v>15</v>
      </c>
      <c r="W146" s="1534">
        <f>'別紙様式2-3（６月以降分）'!W146</f>
        <v>6</v>
      </c>
      <c r="X146" s="1357" t="s">
        <v>10</v>
      </c>
      <c r="Y146" s="1534">
        <f>'別紙様式2-3（６月以降分）'!Y146</f>
        <v>6</v>
      </c>
      <c r="Z146" s="1357" t="s">
        <v>38</v>
      </c>
      <c r="AA146" s="1534">
        <f>'別紙様式2-3（６月以降分）'!AA146</f>
        <v>7</v>
      </c>
      <c r="AB146" s="1357" t="s">
        <v>10</v>
      </c>
      <c r="AC146" s="1534">
        <f>'別紙様式2-3（６月以降分）'!AC146</f>
        <v>3</v>
      </c>
      <c r="AD146" s="1357" t="s">
        <v>2020</v>
      </c>
      <c r="AE146" s="1357" t="s">
        <v>20</v>
      </c>
      <c r="AF146" s="1357">
        <f>IF(W146&gt;=1,(AA146*12+AC146)-(W146*12+Y146)+1,"")</f>
        <v>10</v>
      </c>
      <c r="AG146" s="1359" t="s">
        <v>33</v>
      </c>
      <c r="AH146" s="1526" t="str">
        <f>'別紙様式2-3（６月以降分）'!AH146</f>
        <v/>
      </c>
      <c r="AI146" s="1528" t="str">
        <f>'別紙様式2-3（６月以降分）'!AI146</f>
        <v/>
      </c>
      <c r="AJ146" s="1530">
        <f>'別紙様式2-3（６月以降分）'!AJ146</f>
        <v>0</v>
      </c>
      <c r="AK146" s="1532" t="str">
        <f>IF('別紙様式2-3（６月以降分）'!AK146="","",'別紙様式2-3（６月以降分）'!AK146)</f>
        <v/>
      </c>
      <c r="AL146" s="1521">
        <f>'別紙様式2-3（６月以降分）'!AL146</f>
        <v>0</v>
      </c>
      <c r="AM146" s="1523" t="str">
        <f>IF('別紙様式2-3（６月以降分）'!AM146="","",'別紙様式2-3（６月以降分）'!AM146)</f>
        <v/>
      </c>
      <c r="AN146" s="1341" t="str">
        <f>IF('別紙様式2-3（６月以降分）'!AN146="","",'別紙様式2-3（６月以降分）'!AN146)</f>
        <v/>
      </c>
      <c r="AO146" s="1339" t="str">
        <f>IF('別紙様式2-3（６月以降分）'!AO146="","",'別紙様式2-3（６月以降分）'!AO146)</f>
        <v/>
      </c>
      <c r="AP146" s="1341" t="str">
        <f>IF('別紙様式2-3（６月以降分）'!AP146="","",'別紙様式2-3（６月以降分）'!AP146)</f>
        <v/>
      </c>
      <c r="AQ146" s="1490" t="str">
        <f>IF('別紙様式2-3（６月以降分）'!AQ146="","",'別紙様式2-3（６月以降分）'!AQ146)</f>
        <v/>
      </c>
      <c r="AR146" s="1493" t="str">
        <f>IF('別紙様式2-3（６月以降分）'!AR146="","",'別紙様式2-3（６月以降分）'!AR146)</f>
        <v/>
      </c>
      <c r="AS146" s="573" t="str">
        <f t="shared" ref="AS146" si="224">IF(AU148="","",IF(U148&lt;U146,"！加算の要件上は問題ありませんが、令和６年度当初の新加算の加算率と比較して、移行後の加算率が下がる計画になっています。",""))</f>
        <v/>
      </c>
      <c r="AT146" s="580"/>
      <c r="AU146" s="1309"/>
      <c r="AV146" s="558" t="str">
        <f>IF('別紙様式2-2（４・５月分）'!N113="","",'別紙様式2-2（４・５月分）'!N113)</f>
        <v/>
      </c>
      <c r="AW146" s="1313" t="str">
        <f>IF(SUM('別紙様式2-2（４・５月分）'!O113:O115)=0,"",SUM('別紙様式2-2（４・５月分）'!O113:O115))</f>
        <v/>
      </c>
      <c r="AX146" s="1482" t="str">
        <f>IFERROR(VLOOKUP(K146,【参考】数式用!$AH$2:$AI$34,2,FALSE),"")</f>
        <v/>
      </c>
      <c r="AY146" s="494"/>
      <c r="BD146" s="341"/>
      <c r="BE146" s="1311" t="str">
        <f>G146</f>
        <v/>
      </c>
      <c r="BF146" s="1311"/>
      <c r="BG146" s="1311"/>
    </row>
    <row r="147" spans="1:59" ht="15" customHeight="1">
      <c r="A147" s="1275"/>
      <c r="B147" s="1243"/>
      <c r="C147" s="1244"/>
      <c r="D147" s="1244"/>
      <c r="E147" s="1244"/>
      <c r="F147" s="1245"/>
      <c r="G147" s="1260"/>
      <c r="H147" s="1260"/>
      <c r="I147" s="1260"/>
      <c r="J147" s="1423"/>
      <c r="K147" s="1260"/>
      <c r="L147" s="1429"/>
      <c r="M147" s="1379" t="str">
        <f>IF('別紙様式2-2（４・５月分）'!P114="","",'別紙様式2-2（４・５月分）'!P114)</f>
        <v/>
      </c>
      <c r="N147" s="1400"/>
      <c r="O147" s="1406"/>
      <c r="P147" s="1407"/>
      <c r="Q147" s="1408"/>
      <c r="R147" s="1541"/>
      <c r="S147" s="1412"/>
      <c r="T147" s="1537"/>
      <c r="U147" s="1539"/>
      <c r="V147" s="1418"/>
      <c r="W147" s="1535"/>
      <c r="X147" s="1358"/>
      <c r="Y147" s="1535"/>
      <c r="Z147" s="1358"/>
      <c r="AA147" s="1535"/>
      <c r="AB147" s="1358"/>
      <c r="AC147" s="1535"/>
      <c r="AD147" s="1358"/>
      <c r="AE147" s="1358"/>
      <c r="AF147" s="1358"/>
      <c r="AG147" s="1360"/>
      <c r="AH147" s="1527"/>
      <c r="AI147" s="1529"/>
      <c r="AJ147" s="1531"/>
      <c r="AK147" s="1533"/>
      <c r="AL147" s="1522"/>
      <c r="AM147" s="1524"/>
      <c r="AN147" s="1342"/>
      <c r="AO147" s="1525"/>
      <c r="AP147" s="1342"/>
      <c r="AQ147" s="1491"/>
      <c r="AR147" s="1494"/>
      <c r="AS147" s="1492" t="str">
        <f t="shared" ref="AS147" si="225">IF(AU148="","",IF(OR(AA148="",AA148&lt;&gt;7,AC148="",AC148&lt;&gt;3),"！算定期間の終わりが令和７年３月になっていません。年度内の廃止予定等がなければ、算定対象月を令和７年３月にしてください。",""))</f>
        <v/>
      </c>
      <c r="AT147" s="580"/>
      <c r="AU147" s="1311"/>
      <c r="AV147" s="1312" t="str">
        <f>IF('別紙様式2-2（４・５月分）'!N114="","",'別紙様式2-2（４・５月分）'!N114)</f>
        <v/>
      </c>
      <c r="AW147" s="1313"/>
      <c r="AX147" s="1483"/>
      <c r="AY147" s="431"/>
      <c r="BD147" s="341"/>
      <c r="BE147" s="1311" t="str">
        <f>G146</f>
        <v/>
      </c>
      <c r="BF147" s="1311"/>
      <c r="BG147" s="1311"/>
    </row>
    <row r="148" spans="1:59" ht="15" customHeight="1">
      <c r="A148" s="1303"/>
      <c r="B148" s="1243"/>
      <c r="C148" s="1244"/>
      <c r="D148" s="1244"/>
      <c r="E148" s="1244"/>
      <c r="F148" s="1245"/>
      <c r="G148" s="1260"/>
      <c r="H148" s="1260"/>
      <c r="I148" s="1260"/>
      <c r="J148" s="1423"/>
      <c r="K148" s="1260"/>
      <c r="L148" s="1429"/>
      <c r="M148" s="1380"/>
      <c r="N148" s="1401"/>
      <c r="O148" s="1381" t="s">
        <v>2025</v>
      </c>
      <c r="P148" s="1433" t="str">
        <f>IFERROR(VLOOKUP('別紙様式2-2（４・５月分）'!AQ113,【参考】数式用!$AR$5:$AT$22,3,FALSE),"")</f>
        <v/>
      </c>
      <c r="Q148" s="1385" t="s">
        <v>2036</v>
      </c>
      <c r="R148" s="1517" t="str">
        <f>IFERROR(VLOOKUP(K146,【参考】数式用!$A$5:$AB$37,MATCH(P148,【参考】数式用!$B$4:$AB$4,0)+1,0),"")</f>
        <v/>
      </c>
      <c r="S148" s="1389" t="s">
        <v>2109</v>
      </c>
      <c r="T148" s="1519"/>
      <c r="U148" s="1515" t="str">
        <f>IFERROR(VLOOKUP(K146,【参考】数式用!$A$5:$AB$37,MATCH(T148,【参考】数式用!$B$4:$AB$4,0)+1,0),"")</f>
        <v/>
      </c>
      <c r="V148" s="1395" t="s">
        <v>15</v>
      </c>
      <c r="W148" s="1513"/>
      <c r="X148" s="1371" t="s">
        <v>10</v>
      </c>
      <c r="Y148" s="1513"/>
      <c r="Z148" s="1371" t="s">
        <v>38</v>
      </c>
      <c r="AA148" s="1513"/>
      <c r="AB148" s="1371" t="s">
        <v>10</v>
      </c>
      <c r="AC148" s="1513"/>
      <c r="AD148" s="1371" t="s">
        <v>2020</v>
      </c>
      <c r="AE148" s="1371" t="s">
        <v>20</v>
      </c>
      <c r="AF148" s="1371" t="str">
        <f>IF(W148&gt;=1,(AA148*12+AC148)-(W148*12+Y148)+1,"")</f>
        <v/>
      </c>
      <c r="AG148" s="1367" t="s">
        <v>33</v>
      </c>
      <c r="AH148" s="1373" t="str">
        <f t="shared" ref="AH148" si="226">IFERROR(ROUNDDOWN(ROUND(L146*U148,0),0)*AF148,"")</f>
        <v/>
      </c>
      <c r="AI148" s="1507" t="str">
        <f t="shared" ref="AI148" si="227">IFERROR(ROUNDDOWN(ROUND((L146*(U148-AW146)),0),0)*AF148,"")</f>
        <v/>
      </c>
      <c r="AJ148" s="1377" t="str">
        <f>IFERROR(ROUNDDOWN(ROUNDDOWN(ROUND(L146*VLOOKUP(K146,【参考】数式用!$A$5:$AB$27,MATCH("新加算Ⅳ",【参考】数式用!$B$4:$AB$4,0)+1,0),0),0)*AF148*0.5,0),"")</f>
        <v/>
      </c>
      <c r="AK148" s="1509"/>
      <c r="AL148" s="1511" t="str">
        <f>IFERROR(IF('別紙様式2-2（４・５月分）'!P148="ベア加算","", IF(OR(T148="新加算Ⅰ",T148="新加算Ⅱ",T148="新加算Ⅲ",T148="新加算Ⅳ"),ROUNDDOWN(ROUND(L146*VLOOKUP(K146,【参考】数式用!$A$5:$I$27,MATCH("ベア加算",【参考】数式用!$B$4:$I$4,0)+1,0),0),0)*AF148,"")),"")</f>
        <v/>
      </c>
      <c r="AM148" s="1503"/>
      <c r="AN148" s="1484"/>
      <c r="AO148" s="1505"/>
      <c r="AP148" s="1484"/>
      <c r="AQ148" s="1486"/>
      <c r="AR148" s="1488"/>
      <c r="AS148" s="1492"/>
      <c r="AT148" s="452"/>
      <c r="AU148" s="1311" t="str">
        <f>IF(AND(AA146&lt;&gt;7,AC146&lt;&gt;3),"V列に色付け","")</f>
        <v/>
      </c>
      <c r="AV148" s="1312"/>
      <c r="AW148" s="1313"/>
      <c r="AX148" s="577"/>
      <c r="AY148" s="1230" t="str">
        <f>IF(AL148&lt;&gt;"",IF(AM148="○","入力済","未入力"),"")</f>
        <v/>
      </c>
      <c r="AZ148" s="1230" t="str">
        <f>IF(OR(T148="新加算Ⅰ",T148="新加算Ⅱ",T148="新加算Ⅲ",T148="新加算Ⅳ",T148="新加算Ⅴ（１）",T148="新加算Ⅴ（２）",T148="新加算Ⅴ（３）",T148="新加算ⅠⅤ（４）",T148="新加算Ⅴ（５）",T148="新加算Ⅴ（６）",T148="新加算Ⅴ（８）",T148="新加算Ⅴ（11）"),IF(OR(AN148="○",AN148="令和６年度中に満たす"),"入力済","未入力"),"")</f>
        <v/>
      </c>
      <c r="BA148" s="1230" t="str">
        <f>IF(OR(T148="新加算Ⅴ（７）",T148="新加算Ⅴ（９）",T148="新加算Ⅴ（10）",T148="新加算Ⅴ（12）",T148="新加算Ⅴ（13）",T148="新加算Ⅴ（14）"),IF(OR(AO148="○",AO148="令和６年度中に満たす"),"入力済","未入力"),"")</f>
        <v/>
      </c>
      <c r="BB148" s="1230" t="str">
        <f>IF(OR(T148="新加算Ⅰ",T148="新加算Ⅱ",T148="新加算Ⅲ",T148="新加算Ⅴ（１）",T148="新加算Ⅴ（３）",T148="新加算Ⅴ（８）"),IF(OR(AP148="○",AP148="令和６年度中に満たす"),"入力済","未入力"),"")</f>
        <v/>
      </c>
      <c r="BC148" s="1481" t="str">
        <f t="shared" ref="BC148" si="228">IF(OR(T148="新加算Ⅰ",T148="新加算Ⅱ",T148="新加算Ⅴ（１）",T148="新加算Ⅴ（２）",T148="新加算Ⅴ（３）",T148="新加算Ⅴ（４）",T148="新加算Ⅴ（５）",T148="新加算Ⅴ（６）",T148="新加算Ⅴ（７）",T148="新加算Ⅴ（９）",T148="新加算Ⅴ（10）",T148="新加算Ⅴ（12）"),IF(AQ148&lt;&gt;"",1,""),"")</f>
        <v/>
      </c>
      <c r="BD148" s="1311" t="str">
        <f>IF(OR(T148="新加算Ⅰ",T148="新加算Ⅴ（１）",T148="新加算Ⅴ（２）",T148="新加算Ⅴ（５）",T148="新加算Ⅴ（７）",T148="新加算Ⅴ（10）"),IF(AR148="","未入力","入力済"),"")</f>
        <v/>
      </c>
      <c r="BE148" s="1311" t="str">
        <f>G146</f>
        <v/>
      </c>
      <c r="BF148" s="1311"/>
      <c r="BG148" s="1311"/>
    </row>
    <row r="149" spans="1:59" ht="30" customHeight="1" thickBot="1">
      <c r="A149" s="1276"/>
      <c r="B149" s="1419"/>
      <c r="C149" s="1420"/>
      <c r="D149" s="1420"/>
      <c r="E149" s="1420"/>
      <c r="F149" s="1421"/>
      <c r="G149" s="1261"/>
      <c r="H149" s="1261"/>
      <c r="I149" s="1261"/>
      <c r="J149" s="1424"/>
      <c r="K149" s="1261"/>
      <c r="L149" s="1430"/>
      <c r="M149" s="556" t="str">
        <f>IF('別紙様式2-2（４・５月分）'!P115="","",'別紙様式2-2（４・５月分）'!P115)</f>
        <v/>
      </c>
      <c r="N149" s="1402"/>
      <c r="O149" s="1382"/>
      <c r="P149" s="1434"/>
      <c r="Q149" s="1386"/>
      <c r="R149" s="1518"/>
      <c r="S149" s="1390"/>
      <c r="T149" s="1520"/>
      <c r="U149" s="1516"/>
      <c r="V149" s="1396"/>
      <c r="W149" s="1514"/>
      <c r="X149" s="1372"/>
      <c r="Y149" s="1514"/>
      <c r="Z149" s="1372"/>
      <c r="AA149" s="1514"/>
      <c r="AB149" s="1372"/>
      <c r="AC149" s="1514"/>
      <c r="AD149" s="1372"/>
      <c r="AE149" s="1372"/>
      <c r="AF149" s="1372"/>
      <c r="AG149" s="1368"/>
      <c r="AH149" s="1374"/>
      <c r="AI149" s="1508"/>
      <c r="AJ149" s="1378"/>
      <c r="AK149" s="1510"/>
      <c r="AL149" s="1512"/>
      <c r="AM149" s="1504"/>
      <c r="AN149" s="1485"/>
      <c r="AO149" s="1506"/>
      <c r="AP149" s="1485"/>
      <c r="AQ149" s="1487"/>
      <c r="AR149" s="1489"/>
      <c r="AS149" s="578" t="str">
        <f t="shared" ref="AS149" si="229">IF(AU148="","",IF(OR(T148="",AND(M149="ベア加算なし",OR(T148="新加算Ⅰ",T148="新加算Ⅱ",T148="新加算Ⅲ",T148="新加算Ⅳ"),AM148=""),AND(OR(T148="新加算Ⅰ",T148="新加算Ⅱ",T148="新加算Ⅲ",T148="新加算Ⅳ"),AN148=""),AND(OR(T148="新加算Ⅰ",T148="新加算Ⅱ",T148="新加算Ⅲ"),AP148=""),AND(OR(T148="新加算Ⅰ",T148="新加算Ⅱ"),AQ148=""),AND(OR(T148="新加算Ⅰ"),AR148="")),"！記入が必要な欄（ピンク色のセル）に空欄があります。空欄を埋めてください。",""))</f>
        <v/>
      </c>
      <c r="AT149" s="452"/>
      <c r="AU149" s="1311"/>
      <c r="AV149" s="558" t="str">
        <f>IF('別紙様式2-2（４・５月分）'!N115="","",'別紙様式2-2（４・５月分）'!N115)</f>
        <v/>
      </c>
      <c r="AW149" s="1313"/>
      <c r="AX149" s="579"/>
      <c r="AY149" s="1230" t="str">
        <f>IF(OR(T149="新加算Ⅰ",T149="新加算Ⅱ",T149="新加算Ⅲ",T149="新加算Ⅳ",T149="新加算Ⅴ（１）",T149="新加算Ⅴ（２）",T149="新加算Ⅴ（３）",T149="新加算ⅠⅤ（４）",T149="新加算Ⅴ（５）",T149="新加算Ⅴ（６）",T149="新加算Ⅴ（８）",T149="新加算Ⅴ（11）"),IF(AI149="○","","未入力"),"")</f>
        <v/>
      </c>
      <c r="AZ149" s="1230" t="str">
        <f>IF(OR(U149="新加算Ⅰ",U149="新加算Ⅱ",U149="新加算Ⅲ",U149="新加算Ⅳ",U149="新加算Ⅴ（１）",U149="新加算Ⅴ（２）",U149="新加算Ⅴ（３）",U149="新加算ⅠⅤ（４）",U149="新加算Ⅴ（５）",U149="新加算Ⅴ（６）",U149="新加算Ⅴ（８）",U149="新加算Ⅴ（11）"),IF(AJ149="○","","未入力"),"")</f>
        <v/>
      </c>
      <c r="BA149" s="1230" t="str">
        <f>IF(OR(U149="新加算Ⅴ（７）",U149="新加算Ⅴ（９）",U149="新加算Ⅴ（10）",U149="新加算Ⅴ（12）",U149="新加算Ⅴ（13）",U149="新加算Ⅴ（14）"),IF(AK149="○","","未入力"),"")</f>
        <v/>
      </c>
      <c r="BB149" s="1230" t="str">
        <f>IF(OR(U149="新加算Ⅰ",U149="新加算Ⅱ",U149="新加算Ⅲ",U149="新加算Ⅴ（１）",U149="新加算Ⅴ（３）",U149="新加算Ⅴ（８）"),IF(AL149="○","","未入力"),"")</f>
        <v/>
      </c>
      <c r="BC149" s="1481" t="str">
        <f t="shared" ref="BC149" si="230">IF(OR(U149="新加算Ⅰ",U149="新加算Ⅱ",U149="新加算Ⅴ（１）",U149="新加算Ⅴ（２）",U149="新加算Ⅴ（３）",U149="新加算Ⅴ（４）",U149="新加算Ⅴ（５）",U149="新加算Ⅴ（６）",U149="新加算Ⅴ（７）",U149="新加算Ⅴ（９）",U149="新加算Ⅴ（10）",U149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49" s="1311" t="str">
        <f>IF(AND(T149&lt;&gt;"（参考）令和７年度の移行予定",OR(U149="新加算Ⅰ",U149="新加算Ⅴ（１）",U149="新加算Ⅴ（２）",U149="新加算Ⅴ（５）",U149="新加算Ⅴ（７）",U149="新加算Ⅴ（10）")),IF(AN149="","未入力",IF(AN149="いずれも取得していない","要件を満たさない","")),"")</f>
        <v/>
      </c>
      <c r="BE149" s="1311" t="str">
        <f>G146</f>
        <v/>
      </c>
      <c r="BF149" s="1311"/>
      <c r="BG149" s="1311"/>
    </row>
    <row r="150" spans="1:59" ht="30" customHeight="1">
      <c r="A150" s="1274">
        <v>35</v>
      </c>
      <c r="B150" s="1243" t="str">
        <f>IF(基本情報入力シート!C88="","",基本情報入力シート!C88)</f>
        <v/>
      </c>
      <c r="C150" s="1244"/>
      <c r="D150" s="1244"/>
      <c r="E150" s="1244"/>
      <c r="F150" s="1245"/>
      <c r="G150" s="1260" t="str">
        <f>IF(基本情報入力シート!M88="","",基本情報入力シート!M88)</f>
        <v/>
      </c>
      <c r="H150" s="1260" t="str">
        <f>IF(基本情報入力シート!R88="","",基本情報入力シート!R88)</f>
        <v/>
      </c>
      <c r="I150" s="1260" t="str">
        <f>IF(基本情報入力シート!W88="","",基本情報入力シート!W88)</f>
        <v/>
      </c>
      <c r="J150" s="1423" t="str">
        <f>IF(基本情報入力シート!X88="","",基本情報入力シート!X88)</f>
        <v/>
      </c>
      <c r="K150" s="1260" t="str">
        <f>IF(基本情報入力シート!Y88="","",基本情報入力シート!Y88)</f>
        <v/>
      </c>
      <c r="L150" s="1429" t="str">
        <f>IF(基本情報入力シート!AB88="","",基本情報入力シート!AB88)</f>
        <v/>
      </c>
      <c r="M150" s="553" t="str">
        <f>IF('別紙様式2-2（４・５月分）'!P116="","",'別紙様式2-2（４・５月分）'!P116)</f>
        <v/>
      </c>
      <c r="N150" s="1399" t="str">
        <f>IF(SUM('別紙様式2-2（４・５月分）'!Q116:Q118)=0,"",SUM('別紙様式2-2（４・５月分）'!Q116:Q118))</f>
        <v/>
      </c>
      <c r="O150" s="1403" t="str">
        <f>IFERROR(VLOOKUP('別紙様式2-2（４・５月分）'!AQ116,【参考】数式用!$AR$5:$AS$22,2,FALSE),"")</f>
        <v/>
      </c>
      <c r="P150" s="1404"/>
      <c r="Q150" s="1405"/>
      <c r="R150" s="1540" t="str">
        <f>IFERROR(VLOOKUP(K150,【参考】数式用!$A$5:$AB$37,MATCH(O150,【参考】数式用!$B$4:$AB$4,0)+1,0),"")</f>
        <v/>
      </c>
      <c r="S150" s="1411" t="s">
        <v>2102</v>
      </c>
      <c r="T150" s="1536" t="str">
        <f>IF('別紙様式2-3（６月以降分）'!T150="","",'別紙様式2-3（６月以降分）'!T150)</f>
        <v/>
      </c>
      <c r="U150" s="1538" t="str">
        <f>IFERROR(VLOOKUP(K150,【参考】数式用!$A$5:$AB$37,MATCH(T150,【参考】数式用!$B$4:$AB$4,0)+1,0),"")</f>
        <v/>
      </c>
      <c r="V150" s="1417" t="s">
        <v>15</v>
      </c>
      <c r="W150" s="1534">
        <f>'別紙様式2-3（６月以降分）'!W150</f>
        <v>6</v>
      </c>
      <c r="X150" s="1357" t="s">
        <v>10</v>
      </c>
      <c r="Y150" s="1534">
        <f>'別紙様式2-3（６月以降分）'!Y150</f>
        <v>6</v>
      </c>
      <c r="Z150" s="1357" t="s">
        <v>38</v>
      </c>
      <c r="AA150" s="1534">
        <f>'別紙様式2-3（６月以降分）'!AA150</f>
        <v>7</v>
      </c>
      <c r="AB150" s="1357" t="s">
        <v>10</v>
      </c>
      <c r="AC150" s="1534">
        <f>'別紙様式2-3（６月以降分）'!AC150</f>
        <v>3</v>
      </c>
      <c r="AD150" s="1357" t="s">
        <v>2020</v>
      </c>
      <c r="AE150" s="1357" t="s">
        <v>20</v>
      </c>
      <c r="AF150" s="1357">
        <f>IF(W150&gt;=1,(AA150*12+AC150)-(W150*12+Y150)+1,"")</f>
        <v>10</v>
      </c>
      <c r="AG150" s="1359" t="s">
        <v>33</v>
      </c>
      <c r="AH150" s="1526" t="str">
        <f>'別紙様式2-3（６月以降分）'!AH150</f>
        <v/>
      </c>
      <c r="AI150" s="1528" t="str">
        <f>'別紙様式2-3（６月以降分）'!AI150</f>
        <v/>
      </c>
      <c r="AJ150" s="1530">
        <f>'別紙様式2-3（６月以降分）'!AJ150</f>
        <v>0</v>
      </c>
      <c r="AK150" s="1532" t="str">
        <f>IF('別紙様式2-3（６月以降分）'!AK150="","",'別紙様式2-3（６月以降分）'!AK150)</f>
        <v/>
      </c>
      <c r="AL150" s="1521">
        <f>'別紙様式2-3（６月以降分）'!AL150</f>
        <v>0</v>
      </c>
      <c r="AM150" s="1523" t="str">
        <f>IF('別紙様式2-3（６月以降分）'!AM150="","",'別紙様式2-3（６月以降分）'!AM150)</f>
        <v/>
      </c>
      <c r="AN150" s="1341" t="str">
        <f>IF('別紙様式2-3（６月以降分）'!AN150="","",'別紙様式2-3（６月以降分）'!AN150)</f>
        <v/>
      </c>
      <c r="AO150" s="1339" t="str">
        <f>IF('別紙様式2-3（６月以降分）'!AO150="","",'別紙様式2-3（６月以降分）'!AO150)</f>
        <v/>
      </c>
      <c r="AP150" s="1341" t="str">
        <f>IF('別紙様式2-3（６月以降分）'!AP150="","",'別紙様式2-3（６月以降分）'!AP150)</f>
        <v/>
      </c>
      <c r="AQ150" s="1490" t="str">
        <f>IF('別紙様式2-3（６月以降分）'!AQ150="","",'別紙様式2-3（６月以降分）'!AQ150)</f>
        <v/>
      </c>
      <c r="AR150" s="1493" t="str">
        <f>IF('別紙様式2-3（６月以降分）'!AR150="","",'別紙様式2-3（６月以降分）'!AR150)</f>
        <v/>
      </c>
      <c r="AS150" s="573" t="str">
        <f t="shared" ref="AS150" si="231">IF(AU152="","",IF(U152&lt;U150,"！加算の要件上は問題ありませんが、令和６年度当初の新加算の加算率と比較して、移行後の加算率が下がる計画になっています。",""))</f>
        <v/>
      </c>
      <c r="AT150" s="580"/>
      <c r="AU150" s="1309"/>
      <c r="AV150" s="558" t="str">
        <f>IF('別紙様式2-2（４・５月分）'!N116="","",'別紙様式2-2（４・５月分）'!N116)</f>
        <v/>
      </c>
      <c r="AW150" s="1313" t="str">
        <f>IF(SUM('別紙様式2-2（４・５月分）'!O116:O118)=0,"",SUM('別紙様式2-2（４・５月分）'!O116:O118))</f>
        <v/>
      </c>
      <c r="AX150" s="1482" t="str">
        <f>IFERROR(VLOOKUP(K150,【参考】数式用!$AH$2:$AI$34,2,FALSE),"")</f>
        <v/>
      </c>
      <c r="AY150" s="494"/>
      <c r="BD150" s="341"/>
      <c r="BE150" s="1311" t="str">
        <f>G150</f>
        <v/>
      </c>
      <c r="BF150" s="1311"/>
      <c r="BG150" s="1311"/>
    </row>
    <row r="151" spans="1:59" ht="15" customHeight="1">
      <c r="A151" s="1275"/>
      <c r="B151" s="1243"/>
      <c r="C151" s="1244"/>
      <c r="D151" s="1244"/>
      <c r="E151" s="1244"/>
      <c r="F151" s="1245"/>
      <c r="G151" s="1260"/>
      <c r="H151" s="1260"/>
      <c r="I151" s="1260"/>
      <c r="J151" s="1423"/>
      <c r="K151" s="1260"/>
      <c r="L151" s="1429"/>
      <c r="M151" s="1379" t="str">
        <f>IF('別紙様式2-2（４・５月分）'!P117="","",'別紙様式2-2（４・５月分）'!P117)</f>
        <v/>
      </c>
      <c r="N151" s="1400"/>
      <c r="O151" s="1406"/>
      <c r="P151" s="1407"/>
      <c r="Q151" s="1408"/>
      <c r="R151" s="1541"/>
      <c r="S151" s="1412"/>
      <c r="T151" s="1537"/>
      <c r="U151" s="1539"/>
      <c r="V151" s="1418"/>
      <c r="W151" s="1535"/>
      <c r="X151" s="1358"/>
      <c r="Y151" s="1535"/>
      <c r="Z151" s="1358"/>
      <c r="AA151" s="1535"/>
      <c r="AB151" s="1358"/>
      <c r="AC151" s="1535"/>
      <c r="AD151" s="1358"/>
      <c r="AE151" s="1358"/>
      <c r="AF151" s="1358"/>
      <c r="AG151" s="1360"/>
      <c r="AH151" s="1527"/>
      <c r="AI151" s="1529"/>
      <c r="AJ151" s="1531"/>
      <c r="AK151" s="1533"/>
      <c r="AL151" s="1522"/>
      <c r="AM151" s="1524"/>
      <c r="AN151" s="1342"/>
      <c r="AO151" s="1525"/>
      <c r="AP151" s="1342"/>
      <c r="AQ151" s="1491"/>
      <c r="AR151" s="1494"/>
      <c r="AS151" s="1492" t="str">
        <f t="shared" ref="AS151" si="232">IF(AU152="","",IF(OR(AA152="",AA152&lt;&gt;7,AC152="",AC152&lt;&gt;3),"！算定期間の終わりが令和７年３月になっていません。年度内の廃止予定等がなければ、算定対象月を令和７年３月にしてください。",""))</f>
        <v/>
      </c>
      <c r="AT151" s="580"/>
      <c r="AU151" s="1311"/>
      <c r="AV151" s="1312" t="str">
        <f>IF('別紙様式2-2（４・５月分）'!N117="","",'別紙様式2-2（４・５月分）'!N117)</f>
        <v/>
      </c>
      <c r="AW151" s="1313"/>
      <c r="AX151" s="1483"/>
      <c r="AY151" s="431"/>
      <c r="BD151" s="341"/>
      <c r="BE151" s="1311" t="str">
        <f>G150</f>
        <v/>
      </c>
      <c r="BF151" s="1311"/>
      <c r="BG151" s="1311"/>
    </row>
    <row r="152" spans="1:59" ht="15" customHeight="1">
      <c r="A152" s="1303"/>
      <c r="B152" s="1243"/>
      <c r="C152" s="1244"/>
      <c r="D152" s="1244"/>
      <c r="E152" s="1244"/>
      <c r="F152" s="1245"/>
      <c r="G152" s="1260"/>
      <c r="H152" s="1260"/>
      <c r="I152" s="1260"/>
      <c r="J152" s="1423"/>
      <c r="K152" s="1260"/>
      <c r="L152" s="1429"/>
      <c r="M152" s="1380"/>
      <c r="N152" s="1401"/>
      <c r="O152" s="1381" t="s">
        <v>2025</v>
      </c>
      <c r="P152" s="1433" t="str">
        <f>IFERROR(VLOOKUP('別紙様式2-2（４・５月分）'!AQ116,【参考】数式用!$AR$5:$AT$22,3,FALSE),"")</f>
        <v/>
      </c>
      <c r="Q152" s="1385" t="s">
        <v>2036</v>
      </c>
      <c r="R152" s="1517" t="str">
        <f>IFERROR(VLOOKUP(K150,【参考】数式用!$A$5:$AB$37,MATCH(P152,【参考】数式用!$B$4:$AB$4,0)+1,0),"")</f>
        <v/>
      </c>
      <c r="S152" s="1389" t="s">
        <v>2109</v>
      </c>
      <c r="T152" s="1519"/>
      <c r="U152" s="1515" t="str">
        <f>IFERROR(VLOOKUP(K150,【参考】数式用!$A$5:$AB$37,MATCH(T152,【参考】数式用!$B$4:$AB$4,0)+1,0),"")</f>
        <v/>
      </c>
      <c r="V152" s="1395" t="s">
        <v>15</v>
      </c>
      <c r="W152" s="1513"/>
      <c r="X152" s="1371" t="s">
        <v>10</v>
      </c>
      <c r="Y152" s="1513"/>
      <c r="Z152" s="1371" t="s">
        <v>38</v>
      </c>
      <c r="AA152" s="1513"/>
      <c r="AB152" s="1371" t="s">
        <v>10</v>
      </c>
      <c r="AC152" s="1513"/>
      <c r="AD152" s="1371" t="s">
        <v>2020</v>
      </c>
      <c r="AE152" s="1371" t="s">
        <v>20</v>
      </c>
      <c r="AF152" s="1371" t="str">
        <f>IF(W152&gt;=1,(AA152*12+AC152)-(W152*12+Y152)+1,"")</f>
        <v/>
      </c>
      <c r="AG152" s="1367" t="s">
        <v>33</v>
      </c>
      <c r="AH152" s="1373" t="str">
        <f t="shared" ref="AH152" si="233">IFERROR(ROUNDDOWN(ROUND(L150*U152,0),0)*AF152,"")</f>
        <v/>
      </c>
      <c r="AI152" s="1507" t="str">
        <f t="shared" ref="AI152" si="234">IFERROR(ROUNDDOWN(ROUND((L150*(U152-AW150)),0),0)*AF152,"")</f>
        <v/>
      </c>
      <c r="AJ152" s="1377" t="str">
        <f>IFERROR(ROUNDDOWN(ROUNDDOWN(ROUND(L150*VLOOKUP(K150,【参考】数式用!$A$5:$AB$27,MATCH("新加算Ⅳ",【参考】数式用!$B$4:$AB$4,0)+1,0),0),0)*AF152*0.5,0),"")</f>
        <v/>
      </c>
      <c r="AK152" s="1509"/>
      <c r="AL152" s="1511" t="str">
        <f>IFERROR(IF('別紙様式2-2（４・５月分）'!P152="ベア加算","", IF(OR(T152="新加算Ⅰ",T152="新加算Ⅱ",T152="新加算Ⅲ",T152="新加算Ⅳ"),ROUNDDOWN(ROUND(L150*VLOOKUP(K150,【参考】数式用!$A$5:$I$27,MATCH("ベア加算",【参考】数式用!$B$4:$I$4,0)+1,0),0),0)*AF152,"")),"")</f>
        <v/>
      </c>
      <c r="AM152" s="1503"/>
      <c r="AN152" s="1484"/>
      <c r="AO152" s="1505"/>
      <c r="AP152" s="1484"/>
      <c r="AQ152" s="1486"/>
      <c r="AR152" s="1488"/>
      <c r="AS152" s="1492"/>
      <c r="AT152" s="452"/>
      <c r="AU152" s="1311" t="str">
        <f>IF(AND(AA150&lt;&gt;7,AC150&lt;&gt;3),"V列に色付け","")</f>
        <v/>
      </c>
      <c r="AV152" s="1312"/>
      <c r="AW152" s="1313"/>
      <c r="AX152" s="577"/>
      <c r="AY152" s="1230" t="str">
        <f>IF(AL152&lt;&gt;"",IF(AM152="○","入力済","未入力"),"")</f>
        <v/>
      </c>
      <c r="AZ152" s="1230" t="str">
        <f>IF(OR(T152="新加算Ⅰ",T152="新加算Ⅱ",T152="新加算Ⅲ",T152="新加算Ⅳ",T152="新加算Ⅴ（１）",T152="新加算Ⅴ（２）",T152="新加算Ⅴ（３）",T152="新加算ⅠⅤ（４）",T152="新加算Ⅴ（５）",T152="新加算Ⅴ（６）",T152="新加算Ⅴ（８）",T152="新加算Ⅴ（11）"),IF(OR(AN152="○",AN152="令和６年度中に満たす"),"入力済","未入力"),"")</f>
        <v/>
      </c>
      <c r="BA152" s="1230" t="str">
        <f>IF(OR(T152="新加算Ⅴ（７）",T152="新加算Ⅴ（９）",T152="新加算Ⅴ（10）",T152="新加算Ⅴ（12）",T152="新加算Ⅴ（13）",T152="新加算Ⅴ（14）"),IF(OR(AO152="○",AO152="令和６年度中に満たす"),"入力済","未入力"),"")</f>
        <v/>
      </c>
      <c r="BB152" s="1230" t="str">
        <f>IF(OR(T152="新加算Ⅰ",T152="新加算Ⅱ",T152="新加算Ⅲ",T152="新加算Ⅴ（１）",T152="新加算Ⅴ（３）",T152="新加算Ⅴ（８）"),IF(OR(AP152="○",AP152="令和６年度中に満たす"),"入力済","未入力"),"")</f>
        <v/>
      </c>
      <c r="BC152" s="1481" t="str">
        <f t="shared" ref="BC152" si="235">IF(OR(T152="新加算Ⅰ",T152="新加算Ⅱ",T152="新加算Ⅴ（１）",T152="新加算Ⅴ（２）",T152="新加算Ⅴ（３）",T152="新加算Ⅴ（４）",T152="新加算Ⅴ（５）",T152="新加算Ⅴ（６）",T152="新加算Ⅴ（７）",T152="新加算Ⅴ（９）",T152="新加算Ⅴ（10）",T152="新加算Ⅴ（12）"),IF(AQ152&lt;&gt;"",1,""),"")</f>
        <v/>
      </c>
      <c r="BD152" s="1311" t="str">
        <f>IF(OR(T152="新加算Ⅰ",T152="新加算Ⅴ（１）",T152="新加算Ⅴ（２）",T152="新加算Ⅴ（５）",T152="新加算Ⅴ（７）",T152="新加算Ⅴ（10）"),IF(AR152="","未入力","入力済"),"")</f>
        <v/>
      </c>
      <c r="BE152" s="1311" t="str">
        <f>G150</f>
        <v/>
      </c>
      <c r="BF152" s="1311"/>
      <c r="BG152" s="1311"/>
    </row>
    <row r="153" spans="1:59" ht="30" customHeight="1" thickBot="1">
      <c r="A153" s="1276"/>
      <c r="B153" s="1419"/>
      <c r="C153" s="1420"/>
      <c r="D153" s="1420"/>
      <c r="E153" s="1420"/>
      <c r="F153" s="1421"/>
      <c r="G153" s="1261"/>
      <c r="H153" s="1261"/>
      <c r="I153" s="1261"/>
      <c r="J153" s="1424"/>
      <c r="K153" s="1261"/>
      <c r="L153" s="1430"/>
      <c r="M153" s="556" t="str">
        <f>IF('別紙様式2-2（４・５月分）'!P118="","",'別紙様式2-2（４・５月分）'!P118)</f>
        <v/>
      </c>
      <c r="N153" s="1402"/>
      <c r="O153" s="1382"/>
      <c r="P153" s="1434"/>
      <c r="Q153" s="1386"/>
      <c r="R153" s="1518"/>
      <c r="S153" s="1390"/>
      <c r="T153" s="1520"/>
      <c r="U153" s="1516"/>
      <c r="V153" s="1396"/>
      <c r="W153" s="1514"/>
      <c r="X153" s="1372"/>
      <c r="Y153" s="1514"/>
      <c r="Z153" s="1372"/>
      <c r="AA153" s="1514"/>
      <c r="AB153" s="1372"/>
      <c r="AC153" s="1514"/>
      <c r="AD153" s="1372"/>
      <c r="AE153" s="1372"/>
      <c r="AF153" s="1372"/>
      <c r="AG153" s="1368"/>
      <c r="AH153" s="1374"/>
      <c r="AI153" s="1508"/>
      <c r="AJ153" s="1378"/>
      <c r="AK153" s="1510"/>
      <c r="AL153" s="1512"/>
      <c r="AM153" s="1504"/>
      <c r="AN153" s="1485"/>
      <c r="AO153" s="1506"/>
      <c r="AP153" s="1485"/>
      <c r="AQ153" s="1487"/>
      <c r="AR153" s="1489"/>
      <c r="AS153" s="578" t="str">
        <f t="shared" ref="AS153" si="236">IF(AU152="","",IF(OR(T152="",AND(M153="ベア加算なし",OR(T152="新加算Ⅰ",T152="新加算Ⅱ",T152="新加算Ⅲ",T152="新加算Ⅳ"),AM152=""),AND(OR(T152="新加算Ⅰ",T152="新加算Ⅱ",T152="新加算Ⅲ",T152="新加算Ⅳ"),AN152=""),AND(OR(T152="新加算Ⅰ",T152="新加算Ⅱ",T152="新加算Ⅲ"),AP152=""),AND(OR(T152="新加算Ⅰ",T152="新加算Ⅱ"),AQ152=""),AND(OR(T152="新加算Ⅰ"),AR152="")),"！記入が必要な欄（ピンク色のセル）に空欄があります。空欄を埋めてください。",""))</f>
        <v/>
      </c>
      <c r="AT153" s="452"/>
      <c r="AU153" s="1311"/>
      <c r="AV153" s="558" t="str">
        <f>IF('別紙様式2-2（４・５月分）'!N118="","",'別紙様式2-2（４・５月分）'!N118)</f>
        <v/>
      </c>
      <c r="AW153" s="1313"/>
      <c r="AX153" s="579"/>
      <c r="AY153" s="1230" t="str">
        <f>IF(OR(T153="新加算Ⅰ",T153="新加算Ⅱ",T153="新加算Ⅲ",T153="新加算Ⅳ",T153="新加算Ⅴ（１）",T153="新加算Ⅴ（２）",T153="新加算Ⅴ（３）",T153="新加算ⅠⅤ（４）",T153="新加算Ⅴ（５）",T153="新加算Ⅴ（６）",T153="新加算Ⅴ（８）",T153="新加算Ⅴ（11）"),IF(AI153="○","","未入力"),"")</f>
        <v/>
      </c>
      <c r="AZ153" s="1230" t="str">
        <f>IF(OR(U153="新加算Ⅰ",U153="新加算Ⅱ",U153="新加算Ⅲ",U153="新加算Ⅳ",U153="新加算Ⅴ（１）",U153="新加算Ⅴ（２）",U153="新加算Ⅴ（３）",U153="新加算ⅠⅤ（４）",U153="新加算Ⅴ（５）",U153="新加算Ⅴ（６）",U153="新加算Ⅴ（８）",U153="新加算Ⅴ（11）"),IF(AJ153="○","","未入力"),"")</f>
        <v/>
      </c>
      <c r="BA153" s="1230" t="str">
        <f>IF(OR(U153="新加算Ⅴ（７）",U153="新加算Ⅴ（９）",U153="新加算Ⅴ（10）",U153="新加算Ⅴ（12）",U153="新加算Ⅴ（13）",U153="新加算Ⅴ（14）"),IF(AK153="○","","未入力"),"")</f>
        <v/>
      </c>
      <c r="BB153" s="1230" t="str">
        <f>IF(OR(U153="新加算Ⅰ",U153="新加算Ⅱ",U153="新加算Ⅲ",U153="新加算Ⅴ（１）",U153="新加算Ⅴ（３）",U153="新加算Ⅴ（８）"),IF(AL153="○","","未入力"),"")</f>
        <v/>
      </c>
      <c r="BC153" s="1481" t="str">
        <f t="shared" ref="BC153" si="237">IF(OR(U153="新加算Ⅰ",U153="新加算Ⅱ",U153="新加算Ⅴ（１）",U153="新加算Ⅴ（２）",U153="新加算Ⅴ（３）",U153="新加算Ⅴ（４）",U153="新加算Ⅴ（５）",U153="新加算Ⅴ（６）",U153="新加算Ⅴ（７）",U153="新加算Ⅴ（９）",U153="新加算Ⅴ（10）",U153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53" s="1311" t="str">
        <f>IF(AND(T153&lt;&gt;"（参考）令和７年度の移行予定",OR(U153="新加算Ⅰ",U153="新加算Ⅴ（１）",U153="新加算Ⅴ（２）",U153="新加算Ⅴ（５）",U153="新加算Ⅴ（７）",U153="新加算Ⅴ（10）")),IF(AN153="","未入力",IF(AN153="いずれも取得していない","要件を満たさない","")),"")</f>
        <v/>
      </c>
      <c r="BE153" s="1311" t="str">
        <f>G150</f>
        <v/>
      </c>
      <c r="BF153" s="1311"/>
      <c r="BG153" s="1311"/>
    </row>
    <row r="154" spans="1:59" ht="30" customHeight="1">
      <c r="A154" s="1301">
        <v>36</v>
      </c>
      <c r="B154" s="1240" t="str">
        <f>IF(基本情報入力シート!C89="","",基本情報入力シート!C89)</f>
        <v/>
      </c>
      <c r="C154" s="1241"/>
      <c r="D154" s="1241"/>
      <c r="E154" s="1241"/>
      <c r="F154" s="1242"/>
      <c r="G154" s="1259" t="str">
        <f>IF(基本情報入力シート!M89="","",基本情報入力シート!M89)</f>
        <v/>
      </c>
      <c r="H154" s="1259" t="str">
        <f>IF(基本情報入力シート!R89="","",基本情報入力シート!R89)</f>
        <v/>
      </c>
      <c r="I154" s="1259" t="str">
        <f>IF(基本情報入力シート!W89="","",基本情報入力シート!W89)</f>
        <v/>
      </c>
      <c r="J154" s="1422" t="str">
        <f>IF(基本情報入力シート!X89="","",基本情報入力シート!X89)</f>
        <v/>
      </c>
      <c r="K154" s="1259" t="str">
        <f>IF(基本情報入力シート!Y89="","",基本情報入力シート!Y89)</f>
        <v/>
      </c>
      <c r="L154" s="1435" t="str">
        <f>IF(基本情報入力シート!AB89="","",基本情報入力シート!AB89)</f>
        <v/>
      </c>
      <c r="M154" s="553" t="str">
        <f>IF('別紙様式2-2（４・５月分）'!P119="","",'別紙様式2-2（４・５月分）'!P119)</f>
        <v/>
      </c>
      <c r="N154" s="1399" t="str">
        <f>IF(SUM('別紙様式2-2（４・５月分）'!Q119:Q121)=0,"",SUM('別紙様式2-2（４・５月分）'!Q119:Q121))</f>
        <v/>
      </c>
      <c r="O154" s="1403" t="str">
        <f>IFERROR(VLOOKUP('別紙様式2-2（４・５月分）'!AQ119,【参考】数式用!$AR$5:$AS$22,2,FALSE),"")</f>
        <v/>
      </c>
      <c r="P154" s="1404"/>
      <c r="Q154" s="1405"/>
      <c r="R154" s="1540" t="str">
        <f>IFERROR(VLOOKUP(K154,【参考】数式用!$A$5:$AB$37,MATCH(O154,【参考】数式用!$B$4:$AB$4,0)+1,0),"")</f>
        <v/>
      </c>
      <c r="S154" s="1411" t="s">
        <v>2102</v>
      </c>
      <c r="T154" s="1536" t="str">
        <f>IF('別紙様式2-3（６月以降分）'!T154="","",'別紙様式2-3（６月以降分）'!T154)</f>
        <v/>
      </c>
      <c r="U154" s="1538" t="str">
        <f>IFERROR(VLOOKUP(K154,【参考】数式用!$A$5:$AB$37,MATCH(T154,【参考】数式用!$B$4:$AB$4,0)+1,0),"")</f>
        <v/>
      </c>
      <c r="V154" s="1417" t="s">
        <v>15</v>
      </c>
      <c r="W154" s="1534">
        <f>'別紙様式2-3（６月以降分）'!W154</f>
        <v>6</v>
      </c>
      <c r="X154" s="1357" t="s">
        <v>10</v>
      </c>
      <c r="Y154" s="1534">
        <f>'別紙様式2-3（６月以降分）'!Y154</f>
        <v>6</v>
      </c>
      <c r="Z154" s="1357" t="s">
        <v>38</v>
      </c>
      <c r="AA154" s="1534">
        <f>'別紙様式2-3（６月以降分）'!AA154</f>
        <v>7</v>
      </c>
      <c r="AB154" s="1357" t="s">
        <v>10</v>
      </c>
      <c r="AC154" s="1534">
        <f>'別紙様式2-3（６月以降分）'!AC154</f>
        <v>3</v>
      </c>
      <c r="AD154" s="1357" t="s">
        <v>2020</v>
      </c>
      <c r="AE154" s="1357" t="s">
        <v>20</v>
      </c>
      <c r="AF154" s="1357">
        <f>IF(W154&gt;=1,(AA154*12+AC154)-(W154*12+Y154)+1,"")</f>
        <v>10</v>
      </c>
      <c r="AG154" s="1359" t="s">
        <v>33</v>
      </c>
      <c r="AH154" s="1526" t="str">
        <f>'別紙様式2-3（６月以降分）'!AH154</f>
        <v/>
      </c>
      <c r="AI154" s="1528" t="str">
        <f>'別紙様式2-3（６月以降分）'!AI154</f>
        <v/>
      </c>
      <c r="AJ154" s="1530">
        <f>'別紙様式2-3（６月以降分）'!AJ154</f>
        <v>0</v>
      </c>
      <c r="AK154" s="1532" t="str">
        <f>IF('別紙様式2-3（６月以降分）'!AK154="","",'別紙様式2-3（６月以降分）'!AK154)</f>
        <v/>
      </c>
      <c r="AL154" s="1521">
        <f>'別紙様式2-3（６月以降分）'!AL154</f>
        <v>0</v>
      </c>
      <c r="AM154" s="1523" t="str">
        <f>IF('別紙様式2-3（６月以降分）'!AM154="","",'別紙様式2-3（６月以降分）'!AM154)</f>
        <v/>
      </c>
      <c r="AN154" s="1341" t="str">
        <f>IF('別紙様式2-3（６月以降分）'!AN154="","",'別紙様式2-3（６月以降分）'!AN154)</f>
        <v/>
      </c>
      <c r="AO154" s="1339" t="str">
        <f>IF('別紙様式2-3（６月以降分）'!AO154="","",'別紙様式2-3（６月以降分）'!AO154)</f>
        <v/>
      </c>
      <c r="AP154" s="1341" t="str">
        <f>IF('別紙様式2-3（６月以降分）'!AP154="","",'別紙様式2-3（６月以降分）'!AP154)</f>
        <v/>
      </c>
      <c r="AQ154" s="1490" t="str">
        <f>IF('別紙様式2-3（６月以降分）'!AQ154="","",'別紙様式2-3（６月以降分）'!AQ154)</f>
        <v/>
      </c>
      <c r="AR154" s="1493" t="str">
        <f>IF('別紙様式2-3（６月以降分）'!AR154="","",'別紙様式2-3（６月以降分）'!AR154)</f>
        <v/>
      </c>
      <c r="AS154" s="573" t="str">
        <f t="shared" ref="AS154" si="238">IF(AU156="","",IF(U156&lt;U154,"！加算の要件上は問題ありませんが、令和６年度当初の新加算の加算率と比較して、移行後の加算率が下がる計画になっています。",""))</f>
        <v/>
      </c>
      <c r="AT154" s="580"/>
      <c r="AU154" s="1309"/>
      <c r="AV154" s="558" t="str">
        <f>IF('別紙様式2-2（４・５月分）'!N119="","",'別紙様式2-2（４・５月分）'!N119)</f>
        <v/>
      </c>
      <c r="AW154" s="1313" t="str">
        <f>IF(SUM('別紙様式2-2（４・５月分）'!O119:O121)=0,"",SUM('別紙様式2-2（４・５月分）'!O119:O121))</f>
        <v/>
      </c>
      <c r="AX154" s="1482" t="str">
        <f>IFERROR(VLOOKUP(K154,【参考】数式用!$AH$2:$AI$34,2,FALSE),"")</f>
        <v/>
      </c>
      <c r="AY154" s="494"/>
      <c r="BD154" s="341"/>
      <c r="BE154" s="1311" t="str">
        <f>G154</f>
        <v/>
      </c>
      <c r="BF154" s="1311"/>
      <c r="BG154" s="1311"/>
    </row>
    <row r="155" spans="1:59" ht="15" customHeight="1">
      <c r="A155" s="1275"/>
      <c r="B155" s="1243"/>
      <c r="C155" s="1244"/>
      <c r="D155" s="1244"/>
      <c r="E155" s="1244"/>
      <c r="F155" s="1245"/>
      <c r="G155" s="1260"/>
      <c r="H155" s="1260"/>
      <c r="I155" s="1260"/>
      <c r="J155" s="1423"/>
      <c r="K155" s="1260"/>
      <c r="L155" s="1429"/>
      <c r="M155" s="1379" t="str">
        <f>IF('別紙様式2-2（４・５月分）'!P120="","",'別紙様式2-2（４・５月分）'!P120)</f>
        <v/>
      </c>
      <c r="N155" s="1400"/>
      <c r="O155" s="1406"/>
      <c r="P155" s="1407"/>
      <c r="Q155" s="1408"/>
      <c r="R155" s="1541"/>
      <c r="S155" s="1412"/>
      <c r="T155" s="1537"/>
      <c r="U155" s="1539"/>
      <c r="V155" s="1418"/>
      <c r="W155" s="1535"/>
      <c r="X155" s="1358"/>
      <c r="Y155" s="1535"/>
      <c r="Z155" s="1358"/>
      <c r="AA155" s="1535"/>
      <c r="AB155" s="1358"/>
      <c r="AC155" s="1535"/>
      <c r="AD155" s="1358"/>
      <c r="AE155" s="1358"/>
      <c r="AF155" s="1358"/>
      <c r="AG155" s="1360"/>
      <c r="AH155" s="1527"/>
      <c r="AI155" s="1529"/>
      <c r="AJ155" s="1531"/>
      <c r="AK155" s="1533"/>
      <c r="AL155" s="1522"/>
      <c r="AM155" s="1524"/>
      <c r="AN155" s="1342"/>
      <c r="AO155" s="1525"/>
      <c r="AP155" s="1342"/>
      <c r="AQ155" s="1491"/>
      <c r="AR155" s="1494"/>
      <c r="AS155" s="1492" t="str">
        <f t="shared" ref="AS155" si="239">IF(AU156="","",IF(OR(AA156="",AA156&lt;&gt;7,AC156="",AC156&lt;&gt;3),"！算定期間の終わりが令和７年３月になっていません。年度内の廃止予定等がなければ、算定対象月を令和７年３月にしてください。",""))</f>
        <v/>
      </c>
      <c r="AT155" s="580"/>
      <c r="AU155" s="1311"/>
      <c r="AV155" s="1312" t="str">
        <f>IF('別紙様式2-2（４・５月分）'!N120="","",'別紙様式2-2（４・５月分）'!N120)</f>
        <v/>
      </c>
      <c r="AW155" s="1313"/>
      <c r="AX155" s="1483"/>
      <c r="AY155" s="431"/>
      <c r="BD155" s="341"/>
      <c r="BE155" s="1311" t="str">
        <f>G154</f>
        <v/>
      </c>
      <c r="BF155" s="1311"/>
      <c r="BG155" s="1311"/>
    </row>
    <row r="156" spans="1:59" ht="15" customHeight="1">
      <c r="A156" s="1303"/>
      <c r="B156" s="1243"/>
      <c r="C156" s="1244"/>
      <c r="D156" s="1244"/>
      <c r="E156" s="1244"/>
      <c r="F156" s="1245"/>
      <c r="G156" s="1260"/>
      <c r="H156" s="1260"/>
      <c r="I156" s="1260"/>
      <c r="J156" s="1423"/>
      <c r="K156" s="1260"/>
      <c r="L156" s="1429"/>
      <c r="M156" s="1380"/>
      <c r="N156" s="1401"/>
      <c r="O156" s="1381" t="s">
        <v>2025</v>
      </c>
      <c r="P156" s="1433" t="str">
        <f>IFERROR(VLOOKUP('別紙様式2-2（４・５月分）'!AQ119,【参考】数式用!$AR$5:$AT$22,3,FALSE),"")</f>
        <v/>
      </c>
      <c r="Q156" s="1385" t="s">
        <v>2036</v>
      </c>
      <c r="R156" s="1517" t="str">
        <f>IFERROR(VLOOKUP(K154,【参考】数式用!$A$5:$AB$37,MATCH(P156,【参考】数式用!$B$4:$AB$4,0)+1,0),"")</f>
        <v/>
      </c>
      <c r="S156" s="1389" t="s">
        <v>2109</v>
      </c>
      <c r="T156" s="1519"/>
      <c r="U156" s="1515" t="str">
        <f>IFERROR(VLOOKUP(K154,【参考】数式用!$A$5:$AB$37,MATCH(T156,【参考】数式用!$B$4:$AB$4,0)+1,0),"")</f>
        <v/>
      </c>
      <c r="V156" s="1395" t="s">
        <v>15</v>
      </c>
      <c r="W156" s="1513"/>
      <c r="X156" s="1371" t="s">
        <v>10</v>
      </c>
      <c r="Y156" s="1513"/>
      <c r="Z156" s="1371" t="s">
        <v>38</v>
      </c>
      <c r="AA156" s="1513"/>
      <c r="AB156" s="1371" t="s">
        <v>10</v>
      </c>
      <c r="AC156" s="1513"/>
      <c r="AD156" s="1371" t="s">
        <v>2020</v>
      </c>
      <c r="AE156" s="1371" t="s">
        <v>20</v>
      </c>
      <c r="AF156" s="1371" t="str">
        <f>IF(W156&gt;=1,(AA156*12+AC156)-(W156*12+Y156)+1,"")</f>
        <v/>
      </c>
      <c r="AG156" s="1367" t="s">
        <v>33</v>
      </c>
      <c r="AH156" s="1373" t="str">
        <f t="shared" ref="AH156" si="240">IFERROR(ROUNDDOWN(ROUND(L154*U156,0),0)*AF156,"")</f>
        <v/>
      </c>
      <c r="AI156" s="1507" t="str">
        <f t="shared" ref="AI156" si="241">IFERROR(ROUNDDOWN(ROUND((L154*(U156-AW154)),0),0)*AF156,"")</f>
        <v/>
      </c>
      <c r="AJ156" s="1377" t="str">
        <f>IFERROR(ROUNDDOWN(ROUNDDOWN(ROUND(L154*VLOOKUP(K154,【参考】数式用!$A$5:$AB$27,MATCH("新加算Ⅳ",【参考】数式用!$B$4:$AB$4,0)+1,0),0),0)*AF156*0.5,0),"")</f>
        <v/>
      </c>
      <c r="AK156" s="1509"/>
      <c r="AL156" s="1511" t="str">
        <f>IFERROR(IF('別紙様式2-2（４・５月分）'!P156="ベア加算","", IF(OR(T156="新加算Ⅰ",T156="新加算Ⅱ",T156="新加算Ⅲ",T156="新加算Ⅳ"),ROUNDDOWN(ROUND(L154*VLOOKUP(K154,【参考】数式用!$A$5:$I$27,MATCH("ベア加算",【参考】数式用!$B$4:$I$4,0)+1,0),0),0)*AF156,"")),"")</f>
        <v/>
      </c>
      <c r="AM156" s="1503"/>
      <c r="AN156" s="1484"/>
      <c r="AO156" s="1505"/>
      <c r="AP156" s="1484"/>
      <c r="AQ156" s="1486"/>
      <c r="AR156" s="1488"/>
      <c r="AS156" s="1492"/>
      <c r="AT156" s="452"/>
      <c r="AU156" s="1311" t="str">
        <f>IF(AND(AA154&lt;&gt;7,AC154&lt;&gt;3),"V列に色付け","")</f>
        <v/>
      </c>
      <c r="AV156" s="1312"/>
      <c r="AW156" s="1313"/>
      <c r="AX156" s="577"/>
      <c r="AY156" s="1230" t="str">
        <f>IF(AL156&lt;&gt;"",IF(AM156="○","入力済","未入力"),"")</f>
        <v/>
      </c>
      <c r="AZ156" s="1230" t="str">
        <f>IF(OR(T156="新加算Ⅰ",T156="新加算Ⅱ",T156="新加算Ⅲ",T156="新加算Ⅳ",T156="新加算Ⅴ（１）",T156="新加算Ⅴ（２）",T156="新加算Ⅴ（３）",T156="新加算ⅠⅤ（４）",T156="新加算Ⅴ（５）",T156="新加算Ⅴ（６）",T156="新加算Ⅴ（８）",T156="新加算Ⅴ（11）"),IF(OR(AN156="○",AN156="令和６年度中に満たす"),"入力済","未入力"),"")</f>
        <v/>
      </c>
      <c r="BA156" s="1230" t="str">
        <f>IF(OR(T156="新加算Ⅴ（７）",T156="新加算Ⅴ（９）",T156="新加算Ⅴ（10）",T156="新加算Ⅴ（12）",T156="新加算Ⅴ（13）",T156="新加算Ⅴ（14）"),IF(OR(AO156="○",AO156="令和６年度中に満たす"),"入力済","未入力"),"")</f>
        <v/>
      </c>
      <c r="BB156" s="1230" t="str">
        <f>IF(OR(T156="新加算Ⅰ",T156="新加算Ⅱ",T156="新加算Ⅲ",T156="新加算Ⅴ（１）",T156="新加算Ⅴ（３）",T156="新加算Ⅴ（８）"),IF(OR(AP156="○",AP156="令和６年度中に満たす"),"入力済","未入力"),"")</f>
        <v/>
      </c>
      <c r="BC156" s="1481" t="str">
        <f t="shared" ref="BC156" si="242">IF(OR(T156="新加算Ⅰ",T156="新加算Ⅱ",T156="新加算Ⅴ（１）",T156="新加算Ⅴ（２）",T156="新加算Ⅴ（３）",T156="新加算Ⅴ（４）",T156="新加算Ⅴ（５）",T156="新加算Ⅴ（６）",T156="新加算Ⅴ（７）",T156="新加算Ⅴ（９）",T156="新加算Ⅴ（10）",T156="新加算Ⅴ（12）"),IF(AQ156&lt;&gt;"",1,""),"")</f>
        <v/>
      </c>
      <c r="BD156" s="1311" t="str">
        <f>IF(OR(T156="新加算Ⅰ",T156="新加算Ⅴ（１）",T156="新加算Ⅴ（２）",T156="新加算Ⅴ（５）",T156="新加算Ⅴ（７）",T156="新加算Ⅴ（10）"),IF(AR156="","未入力","入力済"),"")</f>
        <v/>
      </c>
      <c r="BE156" s="1311" t="str">
        <f>G154</f>
        <v/>
      </c>
      <c r="BF156" s="1311"/>
      <c r="BG156" s="1311"/>
    </row>
    <row r="157" spans="1:59" ht="30" customHeight="1" thickBot="1">
      <c r="A157" s="1276"/>
      <c r="B157" s="1419"/>
      <c r="C157" s="1420"/>
      <c r="D157" s="1420"/>
      <c r="E157" s="1420"/>
      <c r="F157" s="1421"/>
      <c r="G157" s="1261"/>
      <c r="H157" s="1261"/>
      <c r="I157" s="1261"/>
      <c r="J157" s="1424"/>
      <c r="K157" s="1261"/>
      <c r="L157" s="1430"/>
      <c r="M157" s="556" t="str">
        <f>IF('別紙様式2-2（４・５月分）'!P121="","",'別紙様式2-2（４・５月分）'!P121)</f>
        <v/>
      </c>
      <c r="N157" s="1402"/>
      <c r="O157" s="1382"/>
      <c r="P157" s="1434"/>
      <c r="Q157" s="1386"/>
      <c r="R157" s="1518"/>
      <c r="S157" s="1390"/>
      <c r="T157" s="1520"/>
      <c r="U157" s="1516"/>
      <c r="V157" s="1396"/>
      <c r="W157" s="1514"/>
      <c r="X157" s="1372"/>
      <c r="Y157" s="1514"/>
      <c r="Z157" s="1372"/>
      <c r="AA157" s="1514"/>
      <c r="AB157" s="1372"/>
      <c r="AC157" s="1514"/>
      <c r="AD157" s="1372"/>
      <c r="AE157" s="1372"/>
      <c r="AF157" s="1372"/>
      <c r="AG157" s="1368"/>
      <c r="AH157" s="1374"/>
      <c r="AI157" s="1508"/>
      <c r="AJ157" s="1378"/>
      <c r="AK157" s="1510"/>
      <c r="AL157" s="1512"/>
      <c r="AM157" s="1504"/>
      <c r="AN157" s="1485"/>
      <c r="AO157" s="1506"/>
      <c r="AP157" s="1485"/>
      <c r="AQ157" s="1487"/>
      <c r="AR157" s="1489"/>
      <c r="AS157" s="578" t="str">
        <f t="shared" ref="AS157" si="243">IF(AU156="","",IF(OR(T156="",AND(M157="ベア加算なし",OR(T156="新加算Ⅰ",T156="新加算Ⅱ",T156="新加算Ⅲ",T156="新加算Ⅳ"),AM156=""),AND(OR(T156="新加算Ⅰ",T156="新加算Ⅱ",T156="新加算Ⅲ",T156="新加算Ⅳ"),AN156=""),AND(OR(T156="新加算Ⅰ",T156="新加算Ⅱ",T156="新加算Ⅲ"),AP156=""),AND(OR(T156="新加算Ⅰ",T156="新加算Ⅱ"),AQ156=""),AND(OR(T156="新加算Ⅰ"),AR156="")),"！記入が必要な欄（ピンク色のセル）に空欄があります。空欄を埋めてください。",""))</f>
        <v/>
      </c>
      <c r="AT157" s="452"/>
      <c r="AU157" s="1311"/>
      <c r="AV157" s="558" t="str">
        <f>IF('別紙様式2-2（４・５月分）'!N121="","",'別紙様式2-2（４・５月分）'!N121)</f>
        <v/>
      </c>
      <c r="AW157" s="1313"/>
      <c r="AX157" s="579"/>
      <c r="AY157" s="1230" t="str">
        <f>IF(OR(T157="新加算Ⅰ",T157="新加算Ⅱ",T157="新加算Ⅲ",T157="新加算Ⅳ",T157="新加算Ⅴ（１）",T157="新加算Ⅴ（２）",T157="新加算Ⅴ（３）",T157="新加算ⅠⅤ（４）",T157="新加算Ⅴ（５）",T157="新加算Ⅴ（６）",T157="新加算Ⅴ（８）",T157="新加算Ⅴ（11）"),IF(AI157="○","","未入力"),"")</f>
        <v/>
      </c>
      <c r="AZ157" s="1230" t="str">
        <f>IF(OR(U157="新加算Ⅰ",U157="新加算Ⅱ",U157="新加算Ⅲ",U157="新加算Ⅳ",U157="新加算Ⅴ（１）",U157="新加算Ⅴ（２）",U157="新加算Ⅴ（３）",U157="新加算ⅠⅤ（４）",U157="新加算Ⅴ（５）",U157="新加算Ⅴ（６）",U157="新加算Ⅴ（８）",U157="新加算Ⅴ（11）"),IF(AJ157="○","","未入力"),"")</f>
        <v/>
      </c>
      <c r="BA157" s="1230" t="str">
        <f>IF(OR(U157="新加算Ⅴ（７）",U157="新加算Ⅴ（９）",U157="新加算Ⅴ（10）",U157="新加算Ⅴ（12）",U157="新加算Ⅴ（13）",U157="新加算Ⅴ（14）"),IF(AK157="○","","未入力"),"")</f>
        <v/>
      </c>
      <c r="BB157" s="1230" t="str">
        <f>IF(OR(U157="新加算Ⅰ",U157="新加算Ⅱ",U157="新加算Ⅲ",U157="新加算Ⅴ（１）",U157="新加算Ⅴ（３）",U157="新加算Ⅴ（８）"),IF(AL157="○","","未入力"),"")</f>
        <v/>
      </c>
      <c r="BC157" s="1481" t="str">
        <f t="shared" ref="BC157" si="244">IF(OR(U157="新加算Ⅰ",U157="新加算Ⅱ",U157="新加算Ⅴ（１）",U157="新加算Ⅴ（２）",U157="新加算Ⅴ（３）",U157="新加算Ⅴ（４）",U157="新加算Ⅴ（５）",U157="新加算Ⅴ（６）",U157="新加算Ⅴ（７）",U157="新加算Ⅴ（９）",U157="新加算Ⅴ（10）",U157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57" s="1311" t="str">
        <f>IF(AND(T157&lt;&gt;"（参考）令和７年度の移行予定",OR(U157="新加算Ⅰ",U157="新加算Ⅴ（１）",U157="新加算Ⅴ（２）",U157="新加算Ⅴ（５）",U157="新加算Ⅴ（７）",U157="新加算Ⅴ（10）")),IF(AN157="","未入力",IF(AN157="いずれも取得していない","要件を満たさない","")),"")</f>
        <v/>
      </c>
      <c r="BE157" s="1311" t="str">
        <f>G154</f>
        <v/>
      </c>
      <c r="BF157" s="1311"/>
      <c r="BG157" s="1311"/>
    </row>
    <row r="158" spans="1:59" ht="30" customHeight="1">
      <c r="A158" s="1274">
        <v>37</v>
      </c>
      <c r="B158" s="1243" t="str">
        <f>IF(基本情報入力シート!C90="","",基本情報入力シート!C90)</f>
        <v/>
      </c>
      <c r="C158" s="1244"/>
      <c r="D158" s="1244"/>
      <c r="E158" s="1244"/>
      <c r="F158" s="1245"/>
      <c r="G158" s="1260" t="str">
        <f>IF(基本情報入力シート!M90="","",基本情報入力シート!M90)</f>
        <v/>
      </c>
      <c r="H158" s="1260" t="str">
        <f>IF(基本情報入力シート!R90="","",基本情報入力シート!R90)</f>
        <v/>
      </c>
      <c r="I158" s="1260" t="str">
        <f>IF(基本情報入力シート!W90="","",基本情報入力シート!W90)</f>
        <v/>
      </c>
      <c r="J158" s="1423" t="str">
        <f>IF(基本情報入力シート!X90="","",基本情報入力シート!X90)</f>
        <v/>
      </c>
      <c r="K158" s="1260" t="str">
        <f>IF(基本情報入力シート!Y90="","",基本情報入力シート!Y90)</f>
        <v/>
      </c>
      <c r="L158" s="1429" t="str">
        <f>IF(基本情報入力シート!AB90="","",基本情報入力シート!AB90)</f>
        <v/>
      </c>
      <c r="M158" s="553" t="str">
        <f>IF('別紙様式2-2（４・５月分）'!P122="","",'別紙様式2-2（４・５月分）'!P122)</f>
        <v/>
      </c>
      <c r="N158" s="1399" t="str">
        <f>IF(SUM('別紙様式2-2（４・５月分）'!Q122:Q124)=0,"",SUM('別紙様式2-2（４・５月分）'!Q122:Q124))</f>
        <v/>
      </c>
      <c r="O158" s="1403" t="str">
        <f>IFERROR(VLOOKUP('別紙様式2-2（４・５月分）'!AQ122,【参考】数式用!$AR$5:$AS$22,2,FALSE),"")</f>
        <v/>
      </c>
      <c r="P158" s="1404"/>
      <c r="Q158" s="1405"/>
      <c r="R158" s="1540" t="str">
        <f>IFERROR(VLOOKUP(K158,【参考】数式用!$A$5:$AB$37,MATCH(O158,【参考】数式用!$B$4:$AB$4,0)+1,0),"")</f>
        <v/>
      </c>
      <c r="S158" s="1411" t="s">
        <v>2102</v>
      </c>
      <c r="T158" s="1536" t="str">
        <f>IF('別紙様式2-3（６月以降分）'!T158="","",'別紙様式2-3（６月以降分）'!T158)</f>
        <v/>
      </c>
      <c r="U158" s="1538" t="str">
        <f>IFERROR(VLOOKUP(K158,【参考】数式用!$A$5:$AB$37,MATCH(T158,【参考】数式用!$B$4:$AB$4,0)+1,0),"")</f>
        <v/>
      </c>
      <c r="V158" s="1417" t="s">
        <v>15</v>
      </c>
      <c r="W158" s="1534">
        <f>'別紙様式2-3（６月以降分）'!W158</f>
        <v>6</v>
      </c>
      <c r="X158" s="1357" t="s">
        <v>10</v>
      </c>
      <c r="Y158" s="1534">
        <f>'別紙様式2-3（６月以降分）'!Y158</f>
        <v>6</v>
      </c>
      <c r="Z158" s="1357" t="s">
        <v>38</v>
      </c>
      <c r="AA158" s="1534">
        <f>'別紙様式2-3（６月以降分）'!AA158</f>
        <v>7</v>
      </c>
      <c r="AB158" s="1357" t="s">
        <v>10</v>
      </c>
      <c r="AC158" s="1534">
        <f>'別紙様式2-3（６月以降分）'!AC158</f>
        <v>3</v>
      </c>
      <c r="AD158" s="1357" t="s">
        <v>2020</v>
      </c>
      <c r="AE158" s="1357" t="s">
        <v>20</v>
      </c>
      <c r="AF158" s="1357">
        <f>IF(W158&gt;=1,(AA158*12+AC158)-(W158*12+Y158)+1,"")</f>
        <v>10</v>
      </c>
      <c r="AG158" s="1359" t="s">
        <v>33</v>
      </c>
      <c r="AH158" s="1526" t="str">
        <f>'別紙様式2-3（６月以降分）'!AH158</f>
        <v/>
      </c>
      <c r="AI158" s="1528" t="str">
        <f>'別紙様式2-3（６月以降分）'!AI158</f>
        <v/>
      </c>
      <c r="AJ158" s="1530">
        <f>'別紙様式2-3（６月以降分）'!AJ158</f>
        <v>0</v>
      </c>
      <c r="AK158" s="1532" t="str">
        <f>IF('別紙様式2-3（６月以降分）'!AK158="","",'別紙様式2-3（６月以降分）'!AK158)</f>
        <v/>
      </c>
      <c r="AL158" s="1521">
        <f>'別紙様式2-3（６月以降分）'!AL158</f>
        <v>0</v>
      </c>
      <c r="AM158" s="1523" t="str">
        <f>IF('別紙様式2-3（６月以降分）'!AM158="","",'別紙様式2-3（６月以降分）'!AM158)</f>
        <v/>
      </c>
      <c r="AN158" s="1341" t="str">
        <f>IF('別紙様式2-3（６月以降分）'!AN158="","",'別紙様式2-3（６月以降分）'!AN158)</f>
        <v/>
      </c>
      <c r="AO158" s="1339" t="str">
        <f>IF('別紙様式2-3（６月以降分）'!AO158="","",'別紙様式2-3（６月以降分）'!AO158)</f>
        <v/>
      </c>
      <c r="AP158" s="1341" t="str">
        <f>IF('別紙様式2-3（６月以降分）'!AP158="","",'別紙様式2-3（６月以降分）'!AP158)</f>
        <v/>
      </c>
      <c r="AQ158" s="1490" t="str">
        <f>IF('別紙様式2-3（６月以降分）'!AQ158="","",'別紙様式2-3（６月以降分）'!AQ158)</f>
        <v/>
      </c>
      <c r="AR158" s="1493" t="str">
        <f>IF('別紙様式2-3（６月以降分）'!AR158="","",'別紙様式2-3（６月以降分）'!AR158)</f>
        <v/>
      </c>
      <c r="AS158" s="573" t="str">
        <f t="shared" ref="AS158" si="245">IF(AU160="","",IF(U160&lt;U158,"！加算の要件上は問題ありませんが、令和６年度当初の新加算の加算率と比較して、移行後の加算率が下がる計画になっています。",""))</f>
        <v/>
      </c>
      <c r="AT158" s="580"/>
      <c r="AU158" s="1309"/>
      <c r="AV158" s="558" t="str">
        <f>IF('別紙様式2-2（４・５月分）'!N122="","",'別紙様式2-2（４・５月分）'!N122)</f>
        <v/>
      </c>
      <c r="AW158" s="1313" t="str">
        <f>IF(SUM('別紙様式2-2（４・５月分）'!O122:O124)=0,"",SUM('別紙様式2-2（４・５月分）'!O122:O124))</f>
        <v/>
      </c>
      <c r="AX158" s="1482" t="str">
        <f>IFERROR(VLOOKUP(K158,【参考】数式用!$AH$2:$AI$34,2,FALSE),"")</f>
        <v/>
      </c>
      <c r="AY158" s="494"/>
      <c r="BD158" s="341"/>
      <c r="BE158" s="1311" t="str">
        <f>G158</f>
        <v/>
      </c>
      <c r="BF158" s="1311"/>
      <c r="BG158" s="1311"/>
    </row>
    <row r="159" spans="1:59" ht="15" customHeight="1">
      <c r="A159" s="1275"/>
      <c r="B159" s="1243"/>
      <c r="C159" s="1244"/>
      <c r="D159" s="1244"/>
      <c r="E159" s="1244"/>
      <c r="F159" s="1245"/>
      <c r="G159" s="1260"/>
      <c r="H159" s="1260"/>
      <c r="I159" s="1260"/>
      <c r="J159" s="1423"/>
      <c r="K159" s="1260"/>
      <c r="L159" s="1429"/>
      <c r="M159" s="1379" t="str">
        <f>IF('別紙様式2-2（４・５月分）'!P123="","",'別紙様式2-2（４・５月分）'!P123)</f>
        <v/>
      </c>
      <c r="N159" s="1400"/>
      <c r="O159" s="1406"/>
      <c r="P159" s="1407"/>
      <c r="Q159" s="1408"/>
      <c r="R159" s="1541"/>
      <c r="S159" s="1412"/>
      <c r="T159" s="1537"/>
      <c r="U159" s="1539"/>
      <c r="V159" s="1418"/>
      <c r="W159" s="1535"/>
      <c r="X159" s="1358"/>
      <c r="Y159" s="1535"/>
      <c r="Z159" s="1358"/>
      <c r="AA159" s="1535"/>
      <c r="AB159" s="1358"/>
      <c r="AC159" s="1535"/>
      <c r="AD159" s="1358"/>
      <c r="AE159" s="1358"/>
      <c r="AF159" s="1358"/>
      <c r="AG159" s="1360"/>
      <c r="AH159" s="1527"/>
      <c r="AI159" s="1529"/>
      <c r="AJ159" s="1531"/>
      <c r="AK159" s="1533"/>
      <c r="AL159" s="1522"/>
      <c r="AM159" s="1524"/>
      <c r="AN159" s="1342"/>
      <c r="AO159" s="1525"/>
      <c r="AP159" s="1342"/>
      <c r="AQ159" s="1491"/>
      <c r="AR159" s="1494"/>
      <c r="AS159" s="1492" t="str">
        <f t="shared" ref="AS159" si="246">IF(AU160="","",IF(OR(AA160="",AA160&lt;&gt;7,AC160="",AC160&lt;&gt;3),"！算定期間の終わりが令和７年３月になっていません。年度内の廃止予定等がなければ、算定対象月を令和７年３月にしてください。",""))</f>
        <v/>
      </c>
      <c r="AT159" s="580"/>
      <c r="AU159" s="1311"/>
      <c r="AV159" s="1312" t="str">
        <f>IF('別紙様式2-2（４・５月分）'!N123="","",'別紙様式2-2（４・５月分）'!N123)</f>
        <v/>
      </c>
      <c r="AW159" s="1313"/>
      <c r="AX159" s="1483"/>
      <c r="AY159" s="431"/>
      <c r="BD159" s="341"/>
      <c r="BE159" s="1311" t="str">
        <f>G158</f>
        <v/>
      </c>
      <c r="BF159" s="1311"/>
      <c r="BG159" s="1311"/>
    </row>
    <row r="160" spans="1:59" ht="15" customHeight="1">
      <c r="A160" s="1303"/>
      <c r="B160" s="1243"/>
      <c r="C160" s="1244"/>
      <c r="D160" s="1244"/>
      <c r="E160" s="1244"/>
      <c r="F160" s="1245"/>
      <c r="G160" s="1260"/>
      <c r="H160" s="1260"/>
      <c r="I160" s="1260"/>
      <c r="J160" s="1423"/>
      <c r="K160" s="1260"/>
      <c r="L160" s="1429"/>
      <c r="M160" s="1380"/>
      <c r="N160" s="1401"/>
      <c r="O160" s="1381" t="s">
        <v>2025</v>
      </c>
      <c r="P160" s="1433" t="str">
        <f>IFERROR(VLOOKUP('別紙様式2-2（４・５月分）'!AQ122,【参考】数式用!$AR$5:$AT$22,3,FALSE),"")</f>
        <v/>
      </c>
      <c r="Q160" s="1385" t="s">
        <v>2036</v>
      </c>
      <c r="R160" s="1517" t="str">
        <f>IFERROR(VLOOKUP(K158,【参考】数式用!$A$5:$AB$37,MATCH(P160,【参考】数式用!$B$4:$AB$4,0)+1,0),"")</f>
        <v/>
      </c>
      <c r="S160" s="1389" t="s">
        <v>2109</v>
      </c>
      <c r="T160" s="1519"/>
      <c r="U160" s="1515" t="str">
        <f>IFERROR(VLOOKUP(K158,【参考】数式用!$A$5:$AB$37,MATCH(T160,【参考】数式用!$B$4:$AB$4,0)+1,0),"")</f>
        <v/>
      </c>
      <c r="V160" s="1395" t="s">
        <v>15</v>
      </c>
      <c r="W160" s="1513"/>
      <c r="X160" s="1371" t="s">
        <v>10</v>
      </c>
      <c r="Y160" s="1513"/>
      <c r="Z160" s="1371" t="s">
        <v>38</v>
      </c>
      <c r="AA160" s="1513"/>
      <c r="AB160" s="1371" t="s">
        <v>10</v>
      </c>
      <c r="AC160" s="1513"/>
      <c r="AD160" s="1371" t="s">
        <v>2020</v>
      </c>
      <c r="AE160" s="1371" t="s">
        <v>20</v>
      </c>
      <c r="AF160" s="1371" t="str">
        <f>IF(W160&gt;=1,(AA160*12+AC160)-(W160*12+Y160)+1,"")</f>
        <v/>
      </c>
      <c r="AG160" s="1367" t="s">
        <v>33</v>
      </c>
      <c r="AH160" s="1373" t="str">
        <f t="shared" ref="AH160" si="247">IFERROR(ROUNDDOWN(ROUND(L158*U160,0),0)*AF160,"")</f>
        <v/>
      </c>
      <c r="AI160" s="1507" t="str">
        <f t="shared" ref="AI160" si="248">IFERROR(ROUNDDOWN(ROUND((L158*(U160-AW158)),0),0)*AF160,"")</f>
        <v/>
      </c>
      <c r="AJ160" s="1377" t="str">
        <f>IFERROR(ROUNDDOWN(ROUNDDOWN(ROUND(L158*VLOOKUP(K158,【参考】数式用!$A$5:$AB$27,MATCH("新加算Ⅳ",【参考】数式用!$B$4:$AB$4,0)+1,0),0),0)*AF160*0.5,0),"")</f>
        <v/>
      </c>
      <c r="AK160" s="1509"/>
      <c r="AL160" s="1511" t="str">
        <f>IFERROR(IF('別紙様式2-2（４・５月分）'!P160="ベア加算","", IF(OR(T160="新加算Ⅰ",T160="新加算Ⅱ",T160="新加算Ⅲ",T160="新加算Ⅳ"),ROUNDDOWN(ROUND(L158*VLOOKUP(K158,【参考】数式用!$A$5:$I$27,MATCH("ベア加算",【参考】数式用!$B$4:$I$4,0)+1,0),0),0)*AF160,"")),"")</f>
        <v/>
      </c>
      <c r="AM160" s="1503"/>
      <c r="AN160" s="1484"/>
      <c r="AO160" s="1505"/>
      <c r="AP160" s="1484"/>
      <c r="AQ160" s="1486"/>
      <c r="AR160" s="1488"/>
      <c r="AS160" s="1492"/>
      <c r="AT160" s="452"/>
      <c r="AU160" s="1311" t="str">
        <f>IF(AND(AA158&lt;&gt;7,AC158&lt;&gt;3),"V列に色付け","")</f>
        <v/>
      </c>
      <c r="AV160" s="1312"/>
      <c r="AW160" s="1313"/>
      <c r="AX160" s="577"/>
      <c r="AY160" s="1230" t="str">
        <f>IF(AL160&lt;&gt;"",IF(AM160="○","入力済","未入力"),"")</f>
        <v/>
      </c>
      <c r="AZ160" s="1230" t="str">
        <f>IF(OR(T160="新加算Ⅰ",T160="新加算Ⅱ",T160="新加算Ⅲ",T160="新加算Ⅳ",T160="新加算Ⅴ（１）",T160="新加算Ⅴ（２）",T160="新加算Ⅴ（３）",T160="新加算ⅠⅤ（４）",T160="新加算Ⅴ（５）",T160="新加算Ⅴ（６）",T160="新加算Ⅴ（８）",T160="新加算Ⅴ（11）"),IF(OR(AN160="○",AN160="令和６年度中に満たす"),"入力済","未入力"),"")</f>
        <v/>
      </c>
      <c r="BA160" s="1230" t="str">
        <f>IF(OR(T160="新加算Ⅴ（７）",T160="新加算Ⅴ（９）",T160="新加算Ⅴ（10）",T160="新加算Ⅴ（12）",T160="新加算Ⅴ（13）",T160="新加算Ⅴ（14）"),IF(OR(AO160="○",AO160="令和６年度中に満たす"),"入力済","未入力"),"")</f>
        <v/>
      </c>
      <c r="BB160" s="1230" t="str">
        <f>IF(OR(T160="新加算Ⅰ",T160="新加算Ⅱ",T160="新加算Ⅲ",T160="新加算Ⅴ（１）",T160="新加算Ⅴ（３）",T160="新加算Ⅴ（８）"),IF(OR(AP160="○",AP160="令和６年度中に満たす"),"入力済","未入力"),"")</f>
        <v/>
      </c>
      <c r="BC160" s="1481" t="str">
        <f t="shared" ref="BC160" si="249">IF(OR(T160="新加算Ⅰ",T160="新加算Ⅱ",T160="新加算Ⅴ（１）",T160="新加算Ⅴ（２）",T160="新加算Ⅴ（３）",T160="新加算Ⅴ（４）",T160="新加算Ⅴ（５）",T160="新加算Ⅴ（６）",T160="新加算Ⅴ（７）",T160="新加算Ⅴ（９）",T160="新加算Ⅴ（10）",T160="新加算Ⅴ（12）"),IF(AQ160&lt;&gt;"",1,""),"")</f>
        <v/>
      </c>
      <c r="BD160" s="1311" t="str">
        <f>IF(OR(T160="新加算Ⅰ",T160="新加算Ⅴ（１）",T160="新加算Ⅴ（２）",T160="新加算Ⅴ（５）",T160="新加算Ⅴ（７）",T160="新加算Ⅴ（10）"),IF(AR160="","未入力","入力済"),"")</f>
        <v/>
      </c>
      <c r="BE160" s="1311" t="str">
        <f>G158</f>
        <v/>
      </c>
      <c r="BF160" s="1311"/>
      <c r="BG160" s="1311"/>
    </row>
    <row r="161" spans="1:59" ht="30" customHeight="1" thickBot="1">
      <c r="A161" s="1276"/>
      <c r="B161" s="1419"/>
      <c r="C161" s="1420"/>
      <c r="D161" s="1420"/>
      <c r="E161" s="1420"/>
      <c r="F161" s="1421"/>
      <c r="G161" s="1261"/>
      <c r="H161" s="1261"/>
      <c r="I161" s="1261"/>
      <c r="J161" s="1424"/>
      <c r="K161" s="1261"/>
      <c r="L161" s="1430"/>
      <c r="M161" s="556" t="str">
        <f>IF('別紙様式2-2（４・５月分）'!P124="","",'別紙様式2-2（４・５月分）'!P124)</f>
        <v/>
      </c>
      <c r="N161" s="1402"/>
      <c r="O161" s="1382"/>
      <c r="P161" s="1434"/>
      <c r="Q161" s="1386"/>
      <c r="R161" s="1518"/>
      <c r="S161" s="1390"/>
      <c r="T161" s="1520"/>
      <c r="U161" s="1516"/>
      <c r="V161" s="1396"/>
      <c r="W161" s="1514"/>
      <c r="X161" s="1372"/>
      <c r="Y161" s="1514"/>
      <c r="Z161" s="1372"/>
      <c r="AA161" s="1514"/>
      <c r="AB161" s="1372"/>
      <c r="AC161" s="1514"/>
      <c r="AD161" s="1372"/>
      <c r="AE161" s="1372"/>
      <c r="AF161" s="1372"/>
      <c r="AG161" s="1368"/>
      <c r="AH161" s="1374"/>
      <c r="AI161" s="1508"/>
      <c r="AJ161" s="1378"/>
      <c r="AK161" s="1510"/>
      <c r="AL161" s="1512"/>
      <c r="AM161" s="1504"/>
      <c r="AN161" s="1485"/>
      <c r="AO161" s="1506"/>
      <c r="AP161" s="1485"/>
      <c r="AQ161" s="1487"/>
      <c r="AR161" s="1489"/>
      <c r="AS161" s="578" t="str">
        <f t="shared" ref="AS161" si="250">IF(AU160="","",IF(OR(T160="",AND(M161="ベア加算なし",OR(T160="新加算Ⅰ",T160="新加算Ⅱ",T160="新加算Ⅲ",T160="新加算Ⅳ"),AM160=""),AND(OR(T160="新加算Ⅰ",T160="新加算Ⅱ",T160="新加算Ⅲ",T160="新加算Ⅳ"),AN160=""),AND(OR(T160="新加算Ⅰ",T160="新加算Ⅱ",T160="新加算Ⅲ"),AP160=""),AND(OR(T160="新加算Ⅰ",T160="新加算Ⅱ"),AQ160=""),AND(OR(T160="新加算Ⅰ"),AR160="")),"！記入が必要な欄（ピンク色のセル）に空欄があります。空欄を埋めてください。",""))</f>
        <v/>
      </c>
      <c r="AT161" s="452"/>
      <c r="AU161" s="1311"/>
      <c r="AV161" s="558" t="str">
        <f>IF('別紙様式2-2（４・５月分）'!N124="","",'別紙様式2-2（４・５月分）'!N124)</f>
        <v/>
      </c>
      <c r="AW161" s="1313"/>
      <c r="AX161" s="579"/>
      <c r="AY161" s="1230" t="str">
        <f>IF(OR(T161="新加算Ⅰ",T161="新加算Ⅱ",T161="新加算Ⅲ",T161="新加算Ⅳ",T161="新加算Ⅴ（１）",T161="新加算Ⅴ（２）",T161="新加算Ⅴ（３）",T161="新加算ⅠⅤ（４）",T161="新加算Ⅴ（５）",T161="新加算Ⅴ（６）",T161="新加算Ⅴ（８）",T161="新加算Ⅴ（11）"),IF(AI161="○","","未入力"),"")</f>
        <v/>
      </c>
      <c r="AZ161" s="1230" t="str">
        <f>IF(OR(U161="新加算Ⅰ",U161="新加算Ⅱ",U161="新加算Ⅲ",U161="新加算Ⅳ",U161="新加算Ⅴ（１）",U161="新加算Ⅴ（２）",U161="新加算Ⅴ（３）",U161="新加算ⅠⅤ（４）",U161="新加算Ⅴ（５）",U161="新加算Ⅴ（６）",U161="新加算Ⅴ（８）",U161="新加算Ⅴ（11）"),IF(AJ161="○","","未入力"),"")</f>
        <v/>
      </c>
      <c r="BA161" s="1230" t="str">
        <f>IF(OR(U161="新加算Ⅴ（７）",U161="新加算Ⅴ（９）",U161="新加算Ⅴ（10）",U161="新加算Ⅴ（12）",U161="新加算Ⅴ（13）",U161="新加算Ⅴ（14）"),IF(AK161="○","","未入力"),"")</f>
        <v/>
      </c>
      <c r="BB161" s="1230" t="str">
        <f>IF(OR(U161="新加算Ⅰ",U161="新加算Ⅱ",U161="新加算Ⅲ",U161="新加算Ⅴ（１）",U161="新加算Ⅴ（３）",U161="新加算Ⅴ（８）"),IF(AL161="○","","未入力"),"")</f>
        <v/>
      </c>
      <c r="BC161" s="1481" t="str">
        <f t="shared" ref="BC161" si="251">IF(OR(U161="新加算Ⅰ",U161="新加算Ⅱ",U161="新加算Ⅴ（１）",U161="新加算Ⅴ（２）",U161="新加算Ⅴ（３）",U161="新加算Ⅴ（４）",U161="新加算Ⅴ（５）",U161="新加算Ⅴ（６）",U161="新加算Ⅴ（７）",U161="新加算Ⅴ（９）",U161="新加算Ⅴ（10）",U161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61" s="1311" t="str">
        <f>IF(AND(T161&lt;&gt;"（参考）令和７年度の移行予定",OR(U161="新加算Ⅰ",U161="新加算Ⅴ（１）",U161="新加算Ⅴ（２）",U161="新加算Ⅴ（５）",U161="新加算Ⅴ（７）",U161="新加算Ⅴ（10）")),IF(AN161="","未入力",IF(AN161="いずれも取得していない","要件を満たさない","")),"")</f>
        <v/>
      </c>
      <c r="BE161" s="1311" t="str">
        <f>G158</f>
        <v/>
      </c>
      <c r="BF161" s="1311"/>
      <c r="BG161" s="1311"/>
    </row>
    <row r="162" spans="1:59" ht="30" customHeight="1">
      <c r="A162" s="1301">
        <v>38</v>
      </c>
      <c r="B162" s="1240" t="str">
        <f>IF(基本情報入力シート!C91="","",基本情報入力シート!C91)</f>
        <v/>
      </c>
      <c r="C162" s="1241"/>
      <c r="D162" s="1241"/>
      <c r="E162" s="1241"/>
      <c r="F162" s="1242"/>
      <c r="G162" s="1259" t="str">
        <f>IF(基本情報入力シート!M91="","",基本情報入力シート!M91)</f>
        <v/>
      </c>
      <c r="H162" s="1259" t="str">
        <f>IF(基本情報入力シート!R91="","",基本情報入力シート!R91)</f>
        <v/>
      </c>
      <c r="I162" s="1259" t="str">
        <f>IF(基本情報入力シート!W91="","",基本情報入力シート!W91)</f>
        <v/>
      </c>
      <c r="J162" s="1422" t="str">
        <f>IF(基本情報入力シート!X91="","",基本情報入力シート!X91)</f>
        <v/>
      </c>
      <c r="K162" s="1259" t="str">
        <f>IF(基本情報入力シート!Y91="","",基本情報入力シート!Y91)</f>
        <v/>
      </c>
      <c r="L162" s="1435" t="str">
        <f>IF(基本情報入力シート!AB91="","",基本情報入力シート!AB91)</f>
        <v/>
      </c>
      <c r="M162" s="553" t="str">
        <f>IF('別紙様式2-2（４・５月分）'!P125="","",'別紙様式2-2（４・５月分）'!P125)</f>
        <v/>
      </c>
      <c r="N162" s="1399" t="str">
        <f>IF(SUM('別紙様式2-2（４・５月分）'!Q125:Q127)=0,"",SUM('別紙様式2-2（４・５月分）'!Q125:Q127))</f>
        <v/>
      </c>
      <c r="O162" s="1403" t="str">
        <f>IFERROR(VLOOKUP('別紙様式2-2（４・５月分）'!AQ125,【参考】数式用!$AR$5:$AS$22,2,FALSE),"")</f>
        <v/>
      </c>
      <c r="P162" s="1404"/>
      <c r="Q162" s="1405"/>
      <c r="R162" s="1540" t="str">
        <f>IFERROR(VLOOKUP(K162,【参考】数式用!$A$5:$AB$37,MATCH(O162,【参考】数式用!$B$4:$AB$4,0)+1,0),"")</f>
        <v/>
      </c>
      <c r="S162" s="1411" t="s">
        <v>2102</v>
      </c>
      <c r="T162" s="1536" t="str">
        <f>IF('別紙様式2-3（６月以降分）'!T162="","",'別紙様式2-3（６月以降分）'!T162)</f>
        <v/>
      </c>
      <c r="U162" s="1538" t="str">
        <f>IFERROR(VLOOKUP(K162,【参考】数式用!$A$5:$AB$37,MATCH(T162,【参考】数式用!$B$4:$AB$4,0)+1,0),"")</f>
        <v/>
      </c>
      <c r="V162" s="1417" t="s">
        <v>15</v>
      </c>
      <c r="W162" s="1534">
        <f>'別紙様式2-3（６月以降分）'!W162</f>
        <v>6</v>
      </c>
      <c r="X162" s="1357" t="s">
        <v>10</v>
      </c>
      <c r="Y162" s="1534">
        <f>'別紙様式2-3（６月以降分）'!Y162</f>
        <v>6</v>
      </c>
      <c r="Z162" s="1357" t="s">
        <v>38</v>
      </c>
      <c r="AA162" s="1534">
        <f>'別紙様式2-3（６月以降分）'!AA162</f>
        <v>7</v>
      </c>
      <c r="AB162" s="1357" t="s">
        <v>10</v>
      </c>
      <c r="AC162" s="1534">
        <f>'別紙様式2-3（６月以降分）'!AC162</f>
        <v>3</v>
      </c>
      <c r="AD162" s="1357" t="s">
        <v>2020</v>
      </c>
      <c r="AE162" s="1357" t="s">
        <v>20</v>
      </c>
      <c r="AF162" s="1357">
        <f>IF(W162&gt;=1,(AA162*12+AC162)-(W162*12+Y162)+1,"")</f>
        <v>10</v>
      </c>
      <c r="AG162" s="1359" t="s">
        <v>33</v>
      </c>
      <c r="AH162" s="1526" t="str">
        <f>'別紙様式2-3（６月以降分）'!AH162</f>
        <v/>
      </c>
      <c r="AI162" s="1528" t="str">
        <f>'別紙様式2-3（６月以降分）'!AI162</f>
        <v/>
      </c>
      <c r="AJ162" s="1530">
        <f>'別紙様式2-3（６月以降分）'!AJ162</f>
        <v>0</v>
      </c>
      <c r="AK162" s="1532" t="str">
        <f>IF('別紙様式2-3（６月以降分）'!AK162="","",'別紙様式2-3（６月以降分）'!AK162)</f>
        <v/>
      </c>
      <c r="AL162" s="1521">
        <f>'別紙様式2-3（６月以降分）'!AL162</f>
        <v>0</v>
      </c>
      <c r="AM162" s="1523" t="str">
        <f>IF('別紙様式2-3（６月以降分）'!AM162="","",'別紙様式2-3（６月以降分）'!AM162)</f>
        <v/>
      </c>
      <c r="AN162" s="1341" t="str">
        <f>IF('別紙様式2-3（６月以降分）'!AN162="","",'別紙様式2-3（６月以降分）'!AN162)</f>
        <v/>
      </c>
      <c r="AO162" s="1339" t="str">
        <f>IF('別紙様式2-3（６月以降分）'!AO162="","",'別紙様式2-3（６月以降分）'!AO162)</f>
        <v/>
      </c>
      <c r="AP162" s="1341" t="str">
        <f>IF('別紙様式2-3（６月以降分）'!AP162="","",'別紙様式2-3（６月以降分）'!AP162)</f>
        <v/>
      </c>
      <c r="AQ162" s="1490" t="str">
        <f>IF('別紙様式2-3（６月以降分）'!AQ162="","",'別紙様式2-3（６月以降分）'!AQ162)</f>
        <v/>
      </c>
      <c r="AR162" s="1493" t="str">
        <f>IF('別紙様式2-3（６月以降分）'!AR162="","",'別紙様式2-3（６月以降分）'!AR162)</f>
        <v/>
      </c>
      <c r="AS162" s="573" t="str">
        <f t="shared" ref="AS162" si="252">IF(AU164="","",IF(U164&lt;U162,"！加算の要件上は問題ありませんが、令和６年度当初の新加算の加算率と比較して、移行後の加算率が下がる計画になっています。",""))</f>
        <v/>
      </c>
      <c r="AT162" s="580"/>
      <c r="AU162" s="1309"/>
      <c r="AV162" s="558" t="str">
        <f>IF('別紙様式2-2（４・５月分）'!N125="","",'別紙様式2-2（４・５月分）'!N125)</f>
        <v/>
      </c>
      <c r="AW162" s="1313" t="str">
        <f>IF(SUM('別紙様式2-2（４・５月分）'!O125:O127)=0,"",SUM('別紙様式2-2（４・５月分）'!O125:O127))</f>
        <v/>
      </c>
      <c r="AX162" s="1482" t="str">
        <f>IFERROR(VLOOKUP(K162,【参考】数式用!$AH$2:$AI$34,2,FALSE),"")</f>
        <v/>
      </c>
      <c r="AY162" s="494"/>
      <c r="BD162" s="341"/>
      <c r="BE162" s="1311" t="str">
        <f>G162</f>
        <v/>
      </c>
      <c r="BF162" s="1311"/>
      <c r="BG162" s="1311"/>
    </row>
    <row r="163" spans="1:59" ht="15" customHeight="1">
      <c r="A163" s="1275"/>
      <c r="B163" s="1243"/>
      <c r="C163" s="1244"/>
      <c r="D163" s="1244"/>
      <c r="E163" s="1244"/>
      <c r="F163" s="1245"/>
      <c r="G163" s="1260"/>
      <c r="H163" s="1260"/>
      <c r="I163" s="1260"/>
      <c r="J163" s="1423"/>
      <c r="K163" s="1260"/>
      <c r="L163" s="1429"/>
      <c r="M163" s="1379" t="str">
        <f>IF('別紙様式2-2（４・５月分）'!P126="","",'別紙様式2-2（４・５月分）'!P126)</f>
        <v/>
      </c>
      <c r="N163" s="1400"/>
      <c r="O163" s="1406"/>
      <c r="P163" s="1407"/>
      <c r="Q163" s="1408"/>
      <c r="R163" s="1541"/>
      <c r="S163" s="1412"/>
      <c r="T163" s="1537"/>
      <c r="U163" s="1539"/>
      <c r="V163" s="1418"/>
      <c r="W163" s="1535"/>
      <c r="X163" s="1358"/>
      <c r="Y163" s="1535"/>
      <c r="Z163" s="1358"/>
      <c r="AA163" s="1535"/>
      <c r="AB163" s="1358"/>
      <c r="AC163" s="1535"/>
      <c r="AD163" s="1358"/>
      <c r="AE163" s="1358"/>
      <c r="AF163" s="1358"/>
      <c r="AG163" s="1360"/>
      <c r="AH163" s="1527"/>
      <c r="AI163" s="1529"/>
      <c r="AJ163" s="1531"/>
      <c r="AK163" s="1533"/>
      <c r="AL163" s="1522"/>
      <c r="AM163" s="1524"/>
      <c r="AN163" s="1342"/>
      <c r="AO163" s="1525"/>
      <c r="AP163" s="1342"/>
      <c r="AQ163" s="1491"/>
      <c r="AR163" s="1494"/>
      <c r="AS163" s="1492" t="str">
        <f t="shared" ref="AS163" si="253">IF(AU164="","",IF(OR(AA164="",AA164&lt;&gt;7,AC164="",AC164&lt;&gt;3),"！算定期間の終わりが令和７年３月になっていません。年度内の廃止予定等がなければ、算定対象月を令和７年３月にしてください。",""))</f>
        <v/>
      </c>
      <c r="AT163" s="580"/>
      <c r="AU163" s="1311"/>
      <c r="AV163" s="1312" t="str">
        <f>IF('別紙様式2-2（４・５月分）'!N126="","",'別紙様式2-2（４・５月分）'!N126)</f>
        <v/>
      </c>
      <c r="AW163" s="1313"/>
      <c r="AX163" s="1483"/>
      <c r="AY163" s="431"/>
      <c r="BD163" s="341"/>
      <c r="BE163" s="1311" t="str">
        <f>G162</f>
        <v/>
      </c>
      <c r="BF163" s="1311"/>
      <c r="BG163" s="1311"/>
    </row>
    <row r="164" spans="1:59" ht="15" customHeight="1">
      <c r="A164" s="1303"/>
      <c r="B164" s="1243"/>
      <c r="C164" s="1244"/>
      <c r="D164" s="1244"/>
      <c r="E164" s="1244"/>
      <c r="F164" s="1245"/>
      <c r="G164" s="1260"/>
      <c r="H164" s="1260"/>
      <c r="I164" s="1260"/>
      <c r="J164" s="1423"/>
      <c r="K164" s="1260"/>
      <c r="L164" s="1429"/>
      <c r="M164" s="1380"/>
      <c r="N164" s="1401"/>
      <c r="O164" s="1381" t="s">
        <v>2025</v>
      </c>
      <c r="P164" s="1433" t="str">
        <f>IFERROR(VLOOKUP('別紙様式2-2（４・５月分）'!AQ125,【参考】数式用!$AR$5:$AT$22,3,FALSE),"")</f>
        <v/>
      </c>
      <c r="Q164" s="1385" t="s">
        <v>2036</v>
      </c>
      <c r="R164" s="1517" t="str">
        <f>IFERROR(VLOOKUP(K162,【参考】数式用!$A$5:$AB$37,MATCH(P164,【参考】数式用!$B$4:$AB$4,0)+1,0),"")</f>
        <v/>
      </c>
      <c r="S164" s="1389" t="s">
        <v>2109</v>
      </c>
      <c r="T164" s="1519"/>
      <c r="U164" s="1515" t="str">
        <f>IFERROR(VLOOKUP(K162,【参考】数式用!$A$5:$AB$37,MATCH(T164,【参考】数式用!$B$4:$AB$4,0)+1,0),"")</f>
        <v/>
      </c>
      <c r="V164" s="1395" t="s">
        <v>15</v>
      </c>
      <c r="W164" s="1513"/>
      <c r="X164" s="1371" t="s">
        <v>10</v>
      </c>
      <c r="Y164" s="1513"/>
      <c r="Z164" s="1371" t="s">
        <v>38</v>
      </c>
      <c r="AA164" s="1513"/>
      <c r="AB164" s="1371" t="s">
        <v>10</v>
      </c>
      <c r="AC164" s="1513"/>
      <c r="AD164" s="1371" t="s">
        <v>2020</v>
      </c>
      <c r="AE164" s="1371" t="s">
        <v>20</v>
      </c>
      <c r="AF164" s="1371" t="str">
        <f>IF(W164&gt;=1,(AA164*12+AC164)-(W164*12+Y164)+1,"")</f>
        <v/>
      </c>
      <c r="AG164" s="1367" t="s">
        <v>33</v>
      </c>
      <c r="AH164" s="1373" t="str">
        <f t="shared" ref="AH164" si="254">IFERROR(ROUNDDOWN(ROUND(L162*U164,0),0)*AF164,"")</f>
        <v/>
      </c>
      <c r="AI164" s="1507" t="str">
        <f t="shared" ref="AI164" si="255">IFERROR(ROUNDDOWN(ROUND((L162*(U164-AW162)),0),0)*AF164,"")</f>
        <v/>
      </c>
      <c r="AJ164" s="1377" t="str">
        <f>IFERROR(ROUNDDOWN(ROUNDDOWN(ROUND(L162*VLOOKUP(K162,【参考】数式用!$A$5:$AB$27,MATCH("新加算Ⅳ",【参考】数式用!$B$4:$AB$4,0)+1,0),0),0)*AF164*0.5,0),"")</f>
        <v/>
      </c>
      <c r="AK164" s="1509"/>
      <c r="AL164" s="1511" t="str">
        <f>IFERROR(IF('別紙様式2-2（４・５月分）'!P164="ベア加算","", IF(OR(T164="新加算Ⅰ",T164="新加算Ⅱ",T164="新加算Ⅲ",T164="新加算Ⅳ"),ROUNDDOWN(ROUND(L162*VLOOKUP(K162,【参考】数式用!$A$5:$I$27,MATCH("ベア加算",【参考】数式用!$B$4:$I$4,0)+1,0),0),0)*AF164,"")),"")</f>
        <v/>
      </c>
      <c r="AM164" s="1503"/>
      <c r="AN164" s="1484"/>
      <c r="AO164" s="1505"/>
      <c r="AP164" s="1484"/>
      <c r="AQ164" s="1486"/>
      <c r="AR164" s="1488"/>
      <c r="AS164" s="1492"/>
      <c r="AT164" s="452"/>
      <c r="AU164" s="1311" t="str">
        <f>IF(AND(AA162&lt;&gt;7,AC162&lt;&gt;3),"V列に色付け","")</f>
        <v/>
      </c>
      <c r="AV164" s="1312"/>
      <c r="AW164" s="1313"/>
      <c r="AX164" s="577"/>
      <c r="AY164" s="1230" t="str">
        <f>IF(AL164&lt;&gt;"",IF(AM164="○","入力済","未入力"),"")</f>
        <v/>
      </c>
      <c r="AZ164" s="1230" t="str">
        <f>IF(OR(T164="新加算Ⅰ",T164="新加算Ⅱ",T164="新加算Ⅲ",T164="新加算Ⅳ",T164="新加算Ⅴ（１）",T164="新加算Ⅴ（２）",T164="新加算Ⅴ（３）",T164="新加算ⅠⅤ（４）",T164="新加算Ⅴ（５）",T164="新加算Ⅴ（６）",T164="新加算Ⅴ（８）",T164="新加算Ⅴ（11）"),IF(OR(AN164="○",AN164="令和６年度中に満たす"),"入力済","未入力"),"")</f>
        <v/>
      </c>
      <c r="BA164" s="1230" t="str">
        <f>IF(OR(T164="新加算Ⅴ（７）",T164="新加算Ⅴ（９）",T164="新加算Ⅴ（10）",T164="新加算Ⅴ（12）",T164="新加算Ⅴ（13）",T164="新加算Ⅴ（14）"),IF(OR(AO164="○",AO164="令和６年度中に満たす"),"入力済","未入力"),"")</f>
        <v/>
      </c>
      <c r="BB164" s="1230" t="str">
        <f>IF(OR(T164="新加算Ⅰ",T164="新加算Ⅱ",T164="新加算Ⅲ",T164="新加算Ⅴ（１）",T164="新加算Ⅴ（３）",T164="新加算Ⅴ（８）"),IF(OR(AP164="○",AP164="令和６年度中に満たす"),"入力済","未入力"),"")</f>
        <v/>
      </c>
      <c r="BC164" s="1481" t="str">
        <f t="shared" ref="BC164" si="256">IF(OR(T164="新加算Ⅰ",T164="新加算Ⅱ",T164="新加算Ⅴ（１）",T164="新加算Ⅴ（２）",T164="新加算Ⅴ（３）",T164="新加算Ⅴ（４）",T164="新加算Ⅴ（５）",T164="新加算Ⅴ（６）",T164="新加算Ⅴ（７）",T164="新加算Ⅴ（９）",T164="新加算Ⅴ（10）",T164="新加算Ⅴ（12）"),IF(AQ164&lt;&gt;"",1,""),"")</f>
        <v/>
      </c>
      <c r="BD164" s="1311" t="str">
        <f>IF(OR(T164="新加算Ⅰ",T164="新加算Ⅴ（１）",T164="新加算Ⅴ（２）",T164="新加算Ⅴ（５）",T164="新加算Ⅴ（７）",T164="新加算Ⅴ（10）"),IF(AR164="","未入力","入力済"),"")</f>
        <v/>
      </c>
      <c r="BE164" s="1311" t="str">
        <f>G162</f>
        <v/>
      </c>
      <c r="BF164" s="1311"/>
      <c r="BG164" s="1311"/>
    </row>
    <row r="165" spans="1:59" ht="30" customHeight="1" thickBot="1">
      <c r="A165" s="1276"/>
      <c r="B165" s="1419"/>
      <c r="C165" s="1420"/>
      <c r="D165" s="1420"/>
      <c r="E165" s="1420"/>
      <c r="F165" s="1421"/>
      <c r="G165" s="1261"/>
      <c r="H165" s="1261"/>
      <c r="I165" s="1261"/>
      <c r="J165" s="1424"/>
      <c r="K165" s="1261"/>
      <c r="L165" s="1430"/>
      <c r="M165" s="556" t="str">
        <f>IF('別紙様式2-2（４・５月分）'!P127="","",'別紙様式2-2（４・５月分）'!P127)</f>
        <v/>
      </c>
      <c r="N165" s="1402"/>
      <c r="O165" s="1382"/>
      <c r="P165" s="1434"/>
      <c r="Q165" s="1386"/>
      <c r="R165" s="1518"/>
      <c r="S165" s="1390"/>
      <c r="T165" s="1520"/>
      <c r="U165" s="1516"/>
      <c r="V165" s="1396"/>
      <c r="W165" s="1514"/>
      <c r="X165" s="1372"/>
      <c r="Y165" s="1514"/>
      <c r="Z165" s="1372"/>
      <c r="AA165" s="1514"/>
      <c r="AB165" s="1372"/>
      <c r="AC165" s="1514"/>
      <c r="AD165" s="1372"/>
      <c r="AE165" s="1372"/>
      <c r="AF165" s="1372"/>
      <c r="AG165" s="1368"/>
      <c r="AH165" s="1374"/>
      <c r="AI165" s="1508"/>
      <c r="AJ165" s="1378"/>
      <c r="AK165" s="1510"/>
      <c r="AL165" s="1512"/>
      <c r="AM165" s="1504"/>
      <c r="AN165" s="1485"/>
      <c r="AO165" s="1506"/>
      <c r="AP165" s="1485"/>
      <c r="AQ165" s="1487"/>
      <c r="AR165" s="1489"/>
      <c r="AS165" s="578" t="str">
        <f t="shared" ref="AS165" si="257">IF(AU164="","",IF(OR(T164="",AND(M165="ベア加算なし",OR(T164="新加算Ⅰ",T164="新加算Ⅱ",T164="新加算Ⅲ",T164="新加算Ⅳ"),AM164=""),AND(OR(T164="新加算Ⅰ",T164="新加算Ⅱ",T164="新加算Ⅲ",T164="新加算Ⅳ"),AN164=""),AND(OR(T164="新加算Ⅰ",T164="新加算Ⅱ",T164="新加算Ⅲ"),AP164=""),AND(OR(T164="新加算Ⅰ",T164="新加算Ⅱ"),AQ164=""),AND(OR(T164="新加算Ⅰ"),AR164="")),"！記入が必要な欄（ピンク色のセル）に空欄があります。空欄を埋めてください。",""))</f>
        <v/>
      </c>
      <c r="AT165" s="452"/>
      <c r="AU165" s="1311"/>
      <c r="AV165" s="558" t="str">
        <f>IF('別紙様式2-2（４・５月分）'!N127="","",'別紙様式2-2（４・５月分）'!N127)</f>
        <v/>
      </c>
      <c r="AW165" s="1313"/>
      <c r="AX165" s="579"/>
      <c r="AY165" s="1230" t="str">
        <f>IF(OR(T165="新加算Ⅰ",T165="新加算Ⅱ",T165="新加算Ⅲ",T165="新加算Ⅳ",T165="新加算Ⅴ（１）",T165="新加算Ⅴ（２）",T165="新加算Ⅴ（３）",T165="新加算ⅠⅤ（４）",T165="新加算Ⅴ（５）",T165="新加算Ⅴ（６）",T165="新加算Ⅴ（８）",T165="新加算Ⅴ（11）"),IF(AI165="○","","未入力"),"")</f>
        <v/>
      </c>
      <c r="AZ165" s="1230" t="str">
        <f>IF(OR(U165="新加算Ⅰ",U165="新加算Ⅱ",U165="新加算Ⅲ",U165="新加算Ⅳ",U165="新加算Ⅴ（１）",U165="新加算Ⅴ（２）",U165="新加算Ⅴ（３）",U165="新加算ⅠⅤ（４）",U165="新加算Ⅴ（５）",U165="新加算Ⅴ（６）",U165="新加算Ⅴ（８）",U165="新加算Ⅴ（11）"),IF(AJ165="○","","未入力"),"")</f>
        <v/>
      </c>
      <c r="BA165" s="1230" t="str">
        <f>IF(OR(U165="新加算Ⅴ（７）",U165="新加算Ⅴ（９）",U165="新加算Ⅴ（10）",U165="新加算Ⅴ（12）",U165="新加算Ⅴ（13）",U165="新加算Ⅴ（14）"),IF(AK165="○","","未入力"),"")</f>
        <v/>
      </c>
      <c r="BB165" s="1230" t="str">
        <f>IF(OR(U165="新加算Ⅰ",U165="新加算Ⅱ",U165="新加算Ⅲ",U165="新加算Ⅴ（１）",U165="新加算Ⅴ（３）",U165="新加算Ⅴ（８）"),IF(AL165="○","","未入力"),"")</f>
        <v/>
      </c>
      <c r="BC165" s="1481" t="str">
        <f t="shared" ref="BC165" si="258">IF(OR(U165="新加算Ⅰ",U165="新加算Ⅱ",U165="新加算Ⅴ（１）",U165="新加算Ⅴ（２）",U165="新加算Ⅴ（３）",U165="新加算Ⅴ（４）",U165="新加算Ⅴ（５）",U165="新加算Ⅴ（６）",U165="新加算Ⅴ（７）",U165="新加算Ⅴ（９）",U165="新加算Ⅴ（10）",U165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65" s="1311" t="str">
        <f>IF(AND(T165&lt;&gt;"（参考）令和７年度の移行予定",OR(U165="新加算Ⅰ",U165="新加算Ⅴ（１）",U165="新加算Ⅴ（２）",U165="新加算Ⅴ（５）",U165="新加算Ⅴ（７）",U165="新加算Ⅴ（10）")),IF(AN165="","未入力",IF(AN165="いずれも取得していない","要件を満たさない","")),"")</f>
        <v/>
      </c>
      <c r="BE165" s="1311" t="str">
        <f>G162</f>
        <v/>
      </c>
      <c r="BF165" s="1311"/>
      <c r="BG165" s="1311"/>
    </row>
    <row r="166" spans="1:59" ht="30" customHeight="1">
      <c r="A166" s="1274">
        <v>39</v>
      </c>
      <c r="B166" s="1243" t="str">
        <f>IF(基本情報入力シート!C92="","",基本情報入力シート!C92)</f>
        <v/>
      </c>
      <c r="C166" s="1244"/>
      <c r="D166" s="1244"/>
      <c r="E166" s="1244"/>
      <c r="F166" s="1245"/>
      <c r="G166" s="1260" t="str">
        <f>IF(基本情報入力シート!M92="","",基本情報入力シート!M92)</f>
        <v/>
      </c>
      <c r="H166" s="1260" t="str">
        <f>IF(基本情報入力シート!R92="","",基本情報入力シート!R92)</f>
        <v/>
      </c>
      <c r="I166" s="1260" t="str">
        <f>IF(基本情報入力シート!W92="","",基本情報入力シート!W92)</f>
        <v/>
      </c>
      <c r="J166" s="1423" t="str">
        <f>IF(基本情報入力シート!X92="","",基本情報入力シート!X92)</f>
        <v/>
      </c>
      <c r="K166" s="1260" t="str">
        <f>IF(基本情報入力シート!Y92="","",基本情報入力シート!Y92)</f>
        <v/>
      </c>
      <c r="L166" s="1429" t="str">
        <f>IF(基本情報入力シート!AB92="","",基本情報入力シート!AB92)</f>
        <v/>
      </c>
      <c r="M166" s="553" t="str">
        <f>IF('別紙様式2-2（４・５月分）'!P128="","",'別紙様式2-2（４・５月分）'!P128)</f>
        <v/>
      </c>
      <c r="N166" s="1399" t="str">
        <f>IF(SUM('別紙様式2-2（４・５月分）'!Q128:Q130)=0,"",SUM('別紙様式2-2（４・５月分）'!Q128:Q130))</f>
        <v/>
      </c>
      <c r="O166" s="1403" t="str">
        <f>IFERROR(VLOOKUP('別紙様式2-2（４・５月分）'!AQ128,【参考】数式用!$AR$5:$AS$22,2,FALSE),"")</f>
        <v/>
      </c>
      <c r="P166" s="1404"/>
      <c r="Q166" s="1405"/>
      <c r="R166" s="1540" t="str">
        <f>IFERROR(VLOOKUP(K166,【参考】数式用!$A$5:$AB$37,MATCH(O166,【参考】数式用!$B$4:$AB$4,0)+1,0),"")</f>
        <v/>
      </c>
      <c r="S166" s="1411" t="s">
        <v>2102</v>
      </c>
      <c r="T166" s="1536" t="str">
        <f>IF('別紙様式2-3（６月以降分）'!T166="","",'別紙様式2-3（６月以降分）'!T166)</f>
        <v/>
      </c>
      <c r="U166" s="1538" t="str">
        <f>IFERROR(VLOOKUP(K166,【参考】数式用!$A$5:$AB$37,MATCH(T166,【参考】数式用!$B$4:$AB$4,0)+1,0),"")</f>
        <v/>
      </c>
      <c r="V166" s="1417" t="s">
        <v>15</v>
      </c>
      <c r="W166" s="1534">
        <f>'別紙様式2-3（６月以降分）'!W166</f>
        <v>6</v>
      </c>
      <c r="X166" s="1357" t="s">
        <v>10</v>
      </c>
      <c r="Y166" s="1534">
        <f>'別紙様式2-3（６月以降分）'!Y166</f>
        <v>6</v>
      </c>
      <c r="Z166" s="1357" t="s">
        <v>38</v>
      </c>
      <c r="AA166" s="1534">
        <f>'別紙様式2-3（６月以降分）'!AA166</f>
        <v>7</v>
      </c>
      <c r="AB166" s="1357" t="s">
        <v>10</v>
      </c>
      <c r="AC166" s="1534">
        <f>'別紙様式2-3（６月以降分）'!AC166</f>
        <v>3</v>
      </c>
      <c r="AD166" s="1357" t="s">
        <v>2020</v>
      </c>
      <c r="AE166" s="1357" t="s">
        <v>20</v>
      </c>
      <c r="AF166" s="1357">
        <f>IF(W166&gt;=1,(AA166*12+AC166)-(W166*12+Y166)+1,"")</f>
        <v>10</v>
      </c>
      <c r="AG166" s="1359" t="s">
        <v>33</v>
      </c>
      <c r="AH166" s="1526" t="str">
        <f>'別紙様式2-3（６月以降分）'!AH166</f>
        <v/>
      </c>
      <c r="AI166" s="1528" t="str">
        <f>'別紙様式2-3（６月以降分）'!AI166</f>
        <v/>
      </c>
      <c r="AJ166" s="1530">
        <f>'別紙様式2-3（６月以降分）'!AJ166</f>
        <v>0</v>
      </c>
      <c r="AK166" s="1532" t="str">
        <f>IF('別紙様式2-3（６月以降分）'!AK166="","",'別紙様式2-3（６月以降分）'!AK166)</f>
        <v/>
      </c>
      <c r="AL166" s="1521">
        <f>'別紙様式2-3（６月以降分）'!AL166</f>
        <v>0</v>
      </c>
      <c r="AM166" s="1523" t="str">
        <f>IF('別紙様式2-3（６月以降分）'!AM166="","",'別紙様式2-3（６月以降分）'!AM166)</f>
        <v/>
      </c>
      <c r="AN166" s="1341" t="str">
        <f>IF('別紙様式2-3（６月以降分）'!AN166="","",'別紙様式2-3（６月以降分）'!AN166)</f>
        <v/>
      </c>
      <c r="AO166" s="1339" t="str">
        <f>IF('別紙様式2-3（６月以降分）'!AO166="","",'別紙様式2-3（６月以降分）'!AO166)</f>
        <v/>
      </c>
      <c r="AP166" s="1341" t="str">
        <f>IF('別紙様式2-3（６月以降分）'!AP166="","",'別紙様式2-3（６月以降分）'!AP166)</f>
        <v/>
      </c>
      <c r="AQ166" s="1490" t="str">
        <f>IF('別紙様式2-3（６月以降分）'!AQ166="","",'別紙様式2-3（６月以降分）'!AQ166)</f>
        <v/>
      </c>
      <c r="AR166" s="1493" t="str">
        <f>IF('別紙様式2-3（６月以降分）'!AR166="","",'別紙様式2-3（６月以降分）'!AR166)</f>
        <v/>
      </c>
      <c r="AS166" s="573" t="str">
        <f t="shared" ref="AS166" si="259">IF(AU168="","",IF(U168&lt;U166,"！加算の要件上は問題ありませんが、令和６年度当初の新加算の加算率と比較して、移行後の加算率が下がる計画になっています。",""))</f>
        <v/>
      </c>
      <c r="AT166" s="580"/>
      <c r="AU166" s="1309"/>
      <c r="AV166" s="558" t="str">
        <f>IF('別紙様式2-2（４・５月分）'!N128="","",'別紙様式2-2（４・５月分）'!N128)</f>
        <v/>
      </c>
      <c r="AW166" s="1313" t="str">
        <f>IF(SUM('別紙様式2-2（４・５月分）'!O128:O130)=0,"",SUM('別紙様式2-2（４・５月分）'!O128:O130))</f>
        <v/>
      </c>
      <c r="AX166" s="1482" t="str">
        <f>IFERROR(VLOOKUP(K166,【参考】数式用!$AH$2:$AI$34,2,FALSE),"")</f>
        <v/>
      </c>
      <c r="AY166" s="494"/>
      <c r="BD166" s="341"/>
      <c r="BE166" s="1311" t="str">
        <f>G166</f>
        <v/>
      </c>
      <c r="BF166" s="1311"/>
      <c r="BG166" s="1311"/>
    </row>
    <row r="167" spans="1:59" ht="15" customHeight="1">
      <c r="A167" s="1275"/>
      <c r="B167" s="1243"/>
      <c r="C167" s="1244"/>
      <c r="D167" s="1244"/>
      <c r="E167" s="1244"/>
      <c r="F167" s="1245"/>
      <c r="G167" s="1260"/>
      <c r="H167" s="1260"/>
      <c r="I167" s="1260"/>
      <c r="J167" s="1423"/>
      <c r="K167" s="1260"/>
      <c r="L167" s="1429"/>
      <c r="M167" s="1379" t="str">
        <f>IF('別紙様式2-2（４・５月分）'!P129="","",'別紙様式2-2（４・５月分）'!P129)</f>
        <v/>
      </c>
      <c r="N167" s="1400"/>
      <c r="O167" s="1406"/>
      <c r="P167" s="1407"/>
      <c r="Q167" s="1408"/>
      <c r="R167" s="1541"/>
      <c r="S167" s="1412"/>
      <c r="T167" s="1537"/>
      <c r="U167" s="1539"/>
      <c r="V167" s="1418"/>
      <c r="W167" s="1535"/>
      <c r="X167" s="1358"/>
      <c r="Y167" s="1535"/>
      <c r="Z167" s="1358"/>
      <c r="AA167" s="1535"/>
      <c r="AB167" s="1358"/>
      <c r="AC167" s="1535"/>
      <c r="AD167" s="1358"/>
      <c r="AE167" s="1358"/>
      <c r="AF167" s="1358"/>
      <c r="AG167" s="1360"/>
      <c r="AH167" s="1527"/>
      <c r="AI167" s="1529"/>
      <c r="AJ167" s="1531"/>
      <c r="AK167" s="1533"/>
      <c r="AL167" s="1522"/>
      <c r="AM167" s="1524"/>
      <c r="AN167" s="1342"/>
      <c r="AO167" s="1525"/>
      <c r="AP167" s="1342"/>
      <c r="AQ167" s="1491"/>
      <c r="AR167" s="1494"/>
      <c r="AS167" s="1492" t="str">
        <f t="shared" ref="AS167" si="260">IF(AU168="","",IF(OR(AA168="",AA168&lt;&gt;7,AC168="",AC168&lt;&gt;3),"！算定期間の終わりが令和７年３月になっていません。年度内の廃止予定等がなければ、算定対象月を令和７年３月にしてください。",""))</f>
        <v/>
      </c>
      <c r="AT167" s="580"/>
      <c r="AU167" s="1311"/>
      <c r="AV167" s="1312" t="str">
        <f>IF('別紙様式2-2（４・５月分）'!N129="","",'別紙様式2-2（４・５月分）'!N129)</f>
        <v/>
      </c>
      <c r="AW167" s="1313"/>
      <c r="AX167" s="1483"/>
      <c r="AY167" s="431"/>
      <c r="BD167" s="341"/>
      <c r="BE167" s="1311" t="str">
        <f>G166</f>
        <v/>
      </c>
      <c r="BF167" s="1311"/>
      <c r="BG167" s="1311"/>
    </row>
    <row r="168" spans="1:59" ht="15" customHeight="1">
      <c r="A168" s="1303"/>
      <c r="B168" s="1243"/>
      <c r="C168" s="1244"/>
      <c r="D168" s="1244"/>
      <c r="E168" s="1244"/>
      <c r="F168" s="1245"/>
      <c r="G168" s="1260"/>
      <c r="H168" s="1260"/>
      <c r="I168" s="1260"/>
      <c r="J168" s="1423"/>
      <c r="K168" s="1260"/>
      <c r="L168" s="1429"/>
      <c r="M168" s="1380"/>
      <c r="N168" s="1401"/>
      <c r="O168" s="1381" t="s">
        <v>2025</v>
      </c>
      <c r="P168" s="1433" t="str">
        <f>IFERROR(VLOOKUP('別紙様式2-2（４・５月分）'!AQ128,【参考】数式用!$AR$5:$AT$22,3,FALSE),"")</f>
        <v/>
      </c>
      <c r="Q168" s="1385" t="s">
        <v>2036</v>
      </c>
      <c r="R168" s="1517" t="str">
        <f>IFERROR(VLOOKUP(K166,【参考】数式用!$A$5:$AB$37,MATCH(P168,【参考】数式用!$B$4:$AB$4,0)+1,0),"")</f>
        <v/>
      </c>
      <c r="S168" s="1389" t="s">
        <v>2109</v>
      </c>
      <c r="T168" s="1519"/>
      <c r="U168" s="1515" t="str">
        <f>IFERROR(VLOOKUP(K166,【参考】数式用!$A$5:$AB$37,MATCH(T168,【参考】数式用!$B$4:$AB$4,0)+1,0),"")</f>
        <v/>
      </c>
      <c r="V168" s="1395" t="s">
        <v>15</v>
      </c>
      <c r="W168" s="1513"/>
      <c r="X168" s="1371" t="s">
        <v>10</v>
      </c>
      <c r="Y168" s="1513"/>
      <c r="Z168" s="1371" t="s">
        <v>38</v>
      </c>
      <c r="AA168" s="1513"/>
      <c r="AB168" s="1371" t="s">
        <v>10</v>
      </c>
      <c r="AC168" s="1513"/>
      <c r="AD168" s="1371" t="s">
        <v>2020</v>
      </c>
      <c r="AE168" s="1371" t="s">
        <v>20</v>
      </c>
      <c r="AF168" s="1371" t="str">
        <f>IF(W168&gt;=1,(AA168*12+AC168)-(W168*12+Y168)+1,"")</f>
        <v/>
      </c>
      <c r="AG168" s="1367" t="s">
        <v>33</v>
      </c>
      <c r="AH168" s="1373" t="str">
        <f t="shared" ref="AH168" si="261">IFERROR(ROUNDDOWN(ROUND(L166*U168,0),0)*AF168,"")</f>
        <v/>
      </c>
      <c r="AI168" s="1507" t="str">
        <f t="shared" ref="AI168" si="262">IFERROR(ROUNDDOWN(ROUND((L166*(U168-AW166)),0),0)*AF168,"")</f>
        <v/>
      </c>
      <c r="AJ168" s="1377" t="str">
        <f>IFERROR(ROUNDDOWN(ROUNDDOWN(ROUND(L166*VLOOKUP(K166,【参考】数式用!$A$5:$AB$27,MATCH("新加算Ⅳ",【参考】数式用!$B$4:$AB$4,0)+1,0),0),0)*AF168*0.5,0),"")</f>
        <v/>
      </c>
      <c r="AK168" s="1509"/>
      <c r="AL168" s="1511" t="str">
        <f>IFERROR(IF('別紙様式2-2（４・５月分）'!P168="ベア加算","", IF(OR(T168="新加算Ⅰ",T168="新加算Ⅱ",T168="新加算Ⅲ",T168="新加算Ⅳ"),ROUNDDOWN(ROUND(L166*VLOOKUP(K166,【参考】数式用!$A$5:$I$27,MATCH("ベア加算",【参考】数式用!$B$4:$I$4,0)+1,0),0),0)*AF168,"")),"")</f>
        <v/>
      </c>
      <c r="AM168" s="1503"/>
      <c r="AN168" s="1484"/>
      <c r="AO168" s="1505"/>
      <c r="AP168" s="1484"/>
      <c r="AQ168" s="1486"/>
      <c r="AR168" s="1488"/>
      <c r="AS168" s="1492"/>
      <c r="AT168" s="452"/>
      <c r="AU168" s="1311" t="str">
        <f>IF(AND(AA166&lt;&gt;7,AC166&lt;&gt;3),"V列に色付け","")</f>
        <v/>
      </c>
      <c r="AV168" s="1312"/>
      <c r="AW168" s="1313"/>
      <c r="AX168" s="577"/>
      <c r="AY168" s="1230" t="str">
        <f>IF(AL168&lt;&gt;"",IF(AM168="○","入力済","未入力"),"")</f>
        <v/>
      </c>
      <c r="AZ168" s="1230" t="str">
        <f>IF(OR(T168="新加算Ⅰ",T168="新加算Ⅱ",T168="新加算Ⅲ",T168="新加算Ⅳ",T168="新加算Ⅴ（１）",T168="新加算Ⅴ（２）",T168="新加算Ⅴ（３）",T168="新加算ⅠⅤ（４）",T168="新加算Ⅴ（５）",T168="新加算Ⅴ（６）",T168="新加算Ⅴ（８）",T168="新加算Ⅴ（11）"),IF(OR(AN168="○",AN168="令和６年度中に満たす"),"入力済","未入力"),"")</f>
        <v/>
      </c>
      <c r="BA168" s="1230" t="str">
        <f>IF(OR(T168="新加算Ⅴ（７）",T168="新加算Ⅴ（９）",T168="新加算Ⅴ（10）",T168="新加算Ⅴ（12）",T168="新加算Ⅴ（13）",T168="新加算Ⅴ（14）"),IF(OR(AO168="○",AO168="令和６年度中に満たす"),"入力済","未入力"),"")</f>
        <v/>
      </c>
      <c r="BB168" s="1230" t="str">
        <f>IF(OR(T168="新加算Ⅰ",T168="新加算Ⅱ",T168="新加算Ⅲ",T168="新加算Ⅴ（１）",T168="新加算Ⅴ（３）",T168="新加算Ⅴ（８）"),IF(OR(AP168="○",AP168="令和６年度中に満たす"),"入力済","未入力"),"")</f>
        <v/>
      </c>
      <c r="BC168" s="1481" t="str">
        <f t="shared" ref="BC168" si="263">IF(OR(T168="新加算Ⅰ",T168="新加算Ⅱ",T168="新加算Ⅴ（１）",T168="新加算Ⅴ（２）",T168="新加算Ⅴ（３）",T168="新加算Ⅴ（４）",T168="新加算Ⅴ（５）",T168="新加算Ⅴ（６）",T168="新加算Ⅴ（７）",T168="新加算Ⅴ（９）",T168="新加算Ⅴ（10）",T168="新加算Ⅴ（12）"),IF(AQ168&lt;&gt;"",1,""),"")</f>
        <v/>
      </c>
      <c r="BD168" s="1311" t="str">
        <f>IF(OR(T168="新加算Ⅰ",T168="新加算Ⅴ（１）",T168="新加算Ⅴ（２）",T168="新加算Ⅴ（５）",T168="新加算Ⅴ（７）",T168="新加算Ⅴ（10）"),IF(AR168="","未入力","入力済"),"")</f>
        <v/>
      </c>
      <c r="BE168" s="1311" t="str">
        <f>G166</f>
        <v/>
      </c>
      <c r="BF168" s="1311"/>
      <c r="BG168" s="1311"/>
    </row>
    <row r="169" spans="1:59" ht="30" customHeight="1" thickBot="1">
      <c r="A169" s="1276"/>
      <c r="B169" s="1419"/>
      <c r="C169" s="1420"/>
      <c r="D169" s="1420"/>
      <c r="E169" s="1420"/>
      <c r="F169" s="1421"/>
      <c r="G169" s="1261"/>
      <c r="H169" s="1261"/>
      <c r="I169" s="1261"/>
      <c r="J169" s="1424"/>
      <c r="K169" s="1261"/>
      <c r="L169" s="1430"/>
      <c r="M169" s="556" t="str">
        <f>IF('別紙様式2-2（４・５月分）'!P130="","",'別紙様式2-2（４・５月分）'!P130)</f>
        <v/>
      </c>
      <c r="N169" s="1402"/>
      <c r="O169" s="1382"/>
      <c r="P169" s="1434"/>
      <c r="Q169" s="1386"/>
      <c r="R169" s="1518"/>
      <c r="S169" s="1390"/>
      <c r="T169" s="1520"/>
      <c r="U169" s="1516"/>
      <c r="V169" s="1396"/>
      <c r="W169" s="1514"/>
      <c r="X169" s="1372"/>
      <c r="Y169" s="1514"/>
      <c r="Z169" s="1372"/>
      <c r="AA169" s="1514"/>
      <c r="AB169" s="1372"/>
      <c r="AC169" s="1514"/>
      <c r="AD169" s="1372"/>
      <c r="AE169" s="1372"/>
      <c r="AF169" s="1372"/>
      <c r="AG169" s="1368"/>
      <c r="AH169" s="1374"/>
      <c r="AI169" s="1508"/>
      <c r="AJ169" s="1378"/>
      <c r="AK169" s="1510"/>
      <c r="AL169" s="1512"/>
      <c r="AM169" s="1504"/>
      <c r="AN169" s="1485"/>
      <c r="AO169" s="1506"/>
      <c r="AP169" s="1485"/>
      <c r="AQ169" s="1487"/>
      <c r="AR169" s="1489"/>
      <c r="AS169" s="578" t="str">
        <f t="shared" ref="AS169" si="264">IF(AU168="","",IF(OR(T168="",AND(M169="ベア加算なし",OR(T168="新加算Ⅰ",T168="新加算Ⅱ",T168="新加算Ⅲ",T168="新加算Ⅳ"),AM168=""),AND(OR(T168="新加算Ⅰ",T168="新加算Ⅱ",T168="新加算Ⅲ",T168="新加算Ⅳ"),AN168=""),AND(OR(T168="新加算Ⅰ",T168="新加算Ⅱ",T168="新加算Ⅲ"),AP168=""),AND(OR(T168="新加算Ⅰ",T168="新加算Ⅱ"),AQ168=""),AND(OR(T168="新加算Ⅰ"),AR168="")),"！記入が必要な欄（ピンク色のセル）に空欄があります。空欄を埋めてください。",""))</f>
        <v/>
      </c>
      <c r="AT169" s="452"/>
      <c r="AU169" s="1311"/>
      <c r="AV169" s="558" t="str">
        <f>IF('別紙様式2-2（４・５月分）'!N130="","",'別紙様式2-2（４・５月分）'!N130)</f>
        <v/>
      </c>
      <c r="AW169" s="1313"/>
      <c r="AX169" s="579"/>
      <c r="AY169" s="1230" t="str">
        <f>IF(OR(T169="新加算Ⅰ",T169="新加算Ⅱ",T169="新加算Ⅲ",T169="新加算Ⅳ",T169="新加算Ⅴ（１）",T169="新加算Ⅴ（２）",T169="新加算Ⅴ（３）",T169="新加算ⅠⅤ（４）",T169="新加算Ⅴ（５）",T169="新加算Ⅴ（６）",T169="新加算Ⅴ（８）",T169="新加算Ⅴ（11）"),IF(AI169="○","","未入力"),"")</f>
        <v/>
      </c>
      <c r="AZ169" s="1230" t="str">
        <f>IF(OR(U169="新加算Ⅰ",U169="新加算Ⅱ",U169="新加算Ⅲ",U169="新加算Ⅳ",U169="新加算Ⅴ（１）",U169="新加算Ⅴ（２）",U169="新加算Ⅴ（３）",U169="新加算ⅠⅤ（４）",U169="新加算Ⅴ（５）",U169="新加算Ⅴ（６）",U169="新加算Ⅴ（８）",U169="新加算Ⅴ（11）"),IF(AJ169="○","","未入力"),"")</f>
        <v/>
      </c>
      <c r="BA169" s="1230" t="str">
        <f>IF(OR(U169="新加算Ⅴ（７）",U169="新加算Ⅴ（９）",U169="新加算Ⅴ（10）",U169="新加算Ⅴ（12）",U169="新加算Ⅴ（13）",U169="新加算Ⅴ（14）"),IF(AK169="○","","未入力"),"")</f>
        <v/>
      </c>
      <c r="BB169" s="1230" t="str">
        <f>IF(OR(U169="新加算Ⅰ",U169="新加算Ⅱ",U169="新加算Ⅲ",U169="新加算Ⅴ（１）",U169="新加算Ⅴ（３）",U169="新加算Ⅴ（８）"),IF(AL169="○","","未入力"),"")</f>
        <v/>
      </c>
      <c r="BC169" s="1481" t="str">
        <f t="shared" ref="BC169" si="265">IF(OR(U169="新加算Ⅰ",U169="新加算Ⅱ",U169="新加算Ⅴ（１）",U169="新加算Ⅴ（２）",U169="新加算Ⅴ（３）",U169="新加算Ⅴ（４）",U169="新加算Ⅴ（５）",U169="新加算Ⅴ（６）",U169="新加算Ⅴ（７）",U169="新加算Ⅴ（９）",U169="新加算Ⅴ（10）",U169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69" s="1311" t="str">
        <f>IF(AND(T169&lt;&gt;"（参考）令和７年度の移行予定",OR(U169="新加算Ⅰ",U169="新加算Ⅴ（１）",U169="新加算Ⅴ（２）",U169="新加算Ⅴ（５）",U169="新加算Ⅴ（７）",U169="新加算Ⅴ（10）")),IF(AN169="","未入力",IF(AN169="いずれも取得していない","要件を満たさない","")),"")</f>
        <v/>
      </c>
      <c r="BE169" s="1311" t="str">
        <f>G166</f>
        <v/>
      </c>
      <c r="BF169" s="1311"/>
      <c r="BG169" s="1311"/>
    </row>
    <row r="170" spans="1:59" ht="30" customHeight="1">
      <c r="A170" s="1301">
        <v>40</v>
      </c>
      <c r="B170" s="1243" t="str">
        <f>IF(基本情報入力シート!C93="","",基本情報入力シート!C93)</f>
        <v/>
      </c>
      <c r="C170" s="1244"/>
      <c r="D170" s="1244"/>
      <c r="E170" s="1244"/>
      <c r="F170" s="1245"/>
      <c r="G170" s="1260" t="str">
        <f>IF(基本情報入力シート!M93="","",基本情報入力シート!M93)</f>
        <v/>
      </c>
      <c r="H170" s="1260" t="str">
        <f>IF(基本情報入力シート!R93="","",基本情報入力シート!R93)</f>
        <v/>
      </c>
      <c r="I170" s="1260" t="str">
        <f>IF(基本情報入力シート!W93="","",基本情報入力シート!W93)</f>
        <v/>
      </c>
      <c r="J170" s="1423" t="str">
        <f>IF(基本情報入力シート!X93="","",基本情報入力シート!X93)</f>
        <v/>
      </c>
      <c r="K170" s="1260" t="str">
        <f>IF(基本情報入力シート!Y93="","",基本情報入力シート!Y93)</f>
        <v/>
      </c>
      <c r="L170" s="1429" t="str">
        <f>IF(基本情報入力シート!AB93="","",基本情報入力シート!AB93)</f>
        <v/>
      </c>
      <c r="M170" s="553" t="str">
        <f>IF('別紙様式2-2（４・５月分）'!P131="","",'別紙様式2-2（４・５月分）'!P131)</f>
        <v/>
      </c>
      <c r="N170" s="1399" t="str">
        <f>IF(SUM('別紙様式2-2（４・５月分）'!Q131:Q133)=0,"",SUM('別紙様式2-2（４・５月分）'!Q131:Q133))</f>
        <v/>
      </c>
      <c r="O170" s="1403" t="str">
        <f>IFERROR(VLOOKUP('別紙様式2-2（４・５月分）'!AQ131,【参考】数式用!$AR$5:$AS$22,2,FALSE),"")</f>
        <v/>
      </c>
      <c r="P170" s="1404"/>
      <c r="Q170" s="1405"/>
      <c r="R170" s="1540" t="str">
        <f>IFERROR(VLOOKUP(K170,【参考】数式用!$A$5:$AB$37,MATCH(O170,【参考】数式用!$B$4:$AB$4,0)+1,0),"")</f>
        <v/>
      </c>
      <c r="S170" s="1411" t="s">
        <v>2102</v>
      </c>
      <c r="T170" s="1536" t="str">
        <f>IF('別紙様式2-3（６月以降分）'!T170="","",'別紙様式2-3（６月以降分）'!T170)</f>
        <v/>
      </c>
      <c r="U170" s="1538" t="str">
        <f>IFERROR(VLOOKUP(K170,【参考】数式用!$A$5:$AB$37,MATCH(T170,【参考】数式用!$B$4:$AB$4,0)+1,0),"")</f>
        <v/>
      </c>
      <c r="V170" s="1417" t="s">
        <v>15</v>
      </c>
      <c r="W170" s="1534">
        <f>'別紙様式2-3（６月以降分）'!W170</f>
        <v>6</v>
      </c>
      <c r="X170" s="1357" t="s">
        <v>10</v>
      </c>
      <c r="Y170" s="1534">
        <f>'別紙様式2-3（６月以降分）'!Y170</f>
        <v>6</v>
      </c>
      <c r="Z170" s="1357" t="s">
        <v>38</v>
      </c>
      <c r="AA170" s="1534">
        <f>'別紙様式2-3（６月以降分）'!AA170</f>
        <v>7</v>
      </c>
      <c r="AB170" s="1357" t="s">
        <v>10</v>
      </c>
      <c r="AC170" s="1534">
        <f>'別紙様式2-3（６月以降分）'!AC170</f>
        <v>3</v>
      </c>
      <c r="AD170" s="1357" t="s">
        <v>2020</v>
      </c>
      <c r="AE170" s="1357" t="s">
        <v>20</v>
      </c>
      <c r="AF170" s="1357">
        <f>IF(W170&gt;=1,(AA170*12+AC170)-(W170*12+Y170)+1,"")</f>
        <v>10</v>
      </c>
      <c r="AG170" s="1359" t="s">
        <v>33</v>
      </c>
      <c r="AH170" s="1526" t="str">
        <f>'別紙様式2-3（６月以降分）'!AH170</f>
        <v/>
      </c>
      <c r="AI170" s="1528" t="str">
        <f>'別紙様式2-3（６月以降分）'!AI170</f>
        <v/>
      </c>
      <c r="AJ170" s="1530">
        <f>'別紙様式2-3（６月以降分）'!AJ170</f>
        <v>0</v>
      </c>
      <c r="AK170" s="1532" t="str">
        <f>IF('別紙様式2-3（６月以降分）'!AK170="","",'別紙様式2-3（６月以降分）'!AK170)</f>
        <v/>
      </c>
      <c r="AL170" s="1521">
        <f>'別紙様式2-3（６月以降分）'!AL170</f>
        <v>0</v>
      </c>
      <c r="AM170" s="1523" t="str">
        <f>IF('別紙様式2-3（６月以降分）'!AM170="","",'別紙様式2-3（６月以降分）'!AM170)</f>
        <v/>
      </c>
      <c r="AN170" s="1341" t="str">
        <f>IF('別紙様式2-3（６月以降分）'!AN170="","",'別紙様式2-3（６月以降分）'!AN170)</f>
        <v/>
      </c>
      <c r="AO170" s="1339" t="str">
        <f>IF('別紙様式2-3（６月以降分）'!AO170="","",'別紙様式2-3（６月以降分）'!AO170)</f>
        <v/>
      </c>
      <c r="AP170" s="1341" t="str">
        <f>IF('別紙様式2-3（６月以降分）'!AP170="","",'別紙様式2-3（６月以降分）'!AP170)</f>
        <v/>
      </c>
      <c r="AQ170" s="1490" t="str">
        <f>IF('別紙様式2-3（６月以降分）'!AQ170="","",'別紙様式2-3（６月以降分）'!AQ170)</f>
        <v/>
      </c>
      <c r="AR170" s="1493" t="str">
        <f>IF('別紙様式2-3（６月以降分）'!AR170="","",'別紙様式2-3（６月以降分）'!AR170)</f>
        <v/>
      </c>
      <c r="AS170" s="573" t="str">
        <f t="shared" ref="AS170" si="266">IF(AU172="","",IF(U172&lt;U170,"！加算の要件上は問題ありませんが、令和６年度当初の新加算の加算率と比較して、移行後の加算率が下がる計画になっています。",""))</f>
        <v/>
      </c>
      <c r="AT170" s="580"/>
      <c r="AU170" s="1309"/>
      <c r="AV170" s="558" t="str">
        <f>IF('別紙様式2-2（４・５月分）'!N131="","",'別紙様式2-2（４・５月分）'!N131)</f>
        <v/>
      </c>
      <c r="AW170" s="1313" t="str">
        <f>IF(SUM('別紙様式2-2（４・５月分）'!O131:O133)=0,"",SUM('別紙様式2-2（４・５月分）'!O131:O133))</f>
        <v/>
      </c>
      <c r="AX170" s="1482" t="str">
        <f>IFERROR(VLOOKUP(K170,【参考】数式用!$AH$2:$AI$34,2,FALSE),"")</f>
        <v/>
      </c>
      <c r="AY170" s="494"/>
      <c r="BD170" s="341"/>
      <c r="BE170" s="1311" t="str">
        <f>G170</f>
        <v/>
      </c>
      <c r="BF170" s="1311"/>
      <c r="BG170" s="1311"/>
    </row>
    <row r="171" spans="1:59" ht="15" customHeight="1">
      <c r="A171" s="1275"/>
      <c r="B171" s="1243"/>
      <c r="C171" s="1244"/>
      <c r="D171" s="1244"/>
      <c r="E171" s="1244"/>
      <c r="F171" s="1245"/>
      <c r="G171" s="1260"/>
      <c r="H171" s="1260"/>
      <c r="I171" s="1260"/>
      <c r="J171" s="1423"/>
      <c r="K171" s="1260"/>
      <c r="L171" s="1429"/>
      <c r="M171" s="1379" t="str">
        <f>IF('別紙様式2-2（４・５月分）'!P132="","",'別紙様式2-2（４・５月分）'!P132)</f>
        <v/>
      </c>
      <c r="N171" s="1400"/>
      <c r="O171" s="1406"/>
      <c r="P171" s="1407"/>
      <c r="Q171" s="1408"/>
      <c r="R171" s="1541"/>
      <c r="S171" s="1412"/>
      <c r="T171" s="1537"/>
      <c r="U171" s="1539"/>
      <c r="V171" s="1418"/>
      <c r="W171" s="1535"/>
      <c r="X171" s="1358"/>
      <c r="Y171" s="1535"/>
      <c r="Z171" s="1358"/>
      <c r="AA171" s="1535"/>
      <c r="AB171" s="1358"/>
      <c r="AC171" s="1535"/>
      <c r="AD171" s="1358"/>
      <c r="AE171" s="1358"/>
      <c r="AF171" s="1358"/>
      <c r="AG171" s="1360"/>
      <c r="AH171" s="1527"/>
      <c r="AI171" s="1529"/>
      <c r="AJ171" s="1531"/>
      <c r="AK171" s="1533"/>
      <c r="AL171" s="1522"/>
      <c r="AM171" s="1524"/>
      <c r="AN171" s="1342"/>
      <c r="AO171" s="1525"/>
      <c r="AP171" s="1342"/>
      <c r="AQ171" s="1491"/>
      <c r="AR171" s="1494"/>
      <c r="AS171" s="1492" t="str">
        <f t="shared" ref="AS171" si="267">IF(AU172="","",IF(OR(AA172="",AA172&lt;&gt;7,AC172="",AC172&lt;&gt;3),"！算定期間の終わりが令和７年３月になっていません。年度内の廃止予定等がなければ、算定対象月を令和７年３月にしてください。",""))</f>
        <v/>
      </c>
      <c r="AT171" s="580"/>
      <c r="AU171" s="1311"/>
      <c r="AV171" s="1312" t="str">
        <f>IF('別紙様式2-2（４・５月分）'!N132="","",'別紙様式2-2（４・５月分）'!N132)</f>
        <v/>
      </c>
      <c r="AW171" s="1313"/>
      <c r="AX171" s="1483"/>
      <c r="AY171" s="431"/>
      <c r="BD171" s="341"/>
      <c r="BE171" s="1311" t="str">
        <f>G170</f>
        <v/>
      </c>
      <c r="BF171" s="1311"/>
      <c r="BG171" s="1311"/>
    </row>
    <row r="172" spans="1:59" ht="15" customHeight="1">
      <c r="A172" s="1303"/>
      <c r="B172" s="1243"/>
      <c r="C172" s="1244"/>
      <c r="D172" s="1244"/>
      <c r="E172" s="1244"/>
      <c r="F172" s="1245"/>
      <c r="G172" s="1260"/>
      <c r="H172" s="1260"/>
      <c r="I172" s="1260"/>
      <c r="J172" s="1423"/>
      <c r="K172" s="1260"/>
      <c r="L172" s="1429"/>
      <c r="M172" s="1380"/>
      <c r="N172" s="1401"/>
      <c r="O172" s="1381" t="s">
        <v>2025</v>
      </c>
      <c r="P172" s="1433" t="str">
        <f>IFERROR(VLOOKUP('別紙様式2-2（４・５月分）'!AQ131,【参考】数式用!$AR$5:$AT$22,3,FALSE),"")</f>
        <v/>
      </c>
      <c r="Q172" s="1385" t="s">
        <v>2036</v>
      </c>
      <c r="R172" s="1517" t="str">
        <f>IFERROR(VLOOKUP(K170,【参考】数式用!$A$5:$AB$37,MATCH(P172,【参考】数式用!$B$4:$AB$4,0)+1,0),"")</f>
        <v/>
      </c>
      <c r="S172" s="1389" t="s">
        <v>2109</v>
      </c>
      <c r="T172" s="1519"/>
      <c r="U172" s="1515" t="str">
        <f>IFERROR(VLOOKUP(K170,【参考】数式用!$A$5:$AB$37,MATCH(T172,【参考】数式用!$B$4:$AB$4,0)+1,0),"")</f>
        <v/>
      </c>
      <c r="V172" s="1395" t="s">
        <v>15</v>
      </c>
      <c r="W172" s="1513"/>
      <c r="X172" s="1371" t="s">
        <v>10</v>
      </c>
      <c r="Y172" s="1513"/>
      <c r="Z172" s="1371" t="s">
        <v>38</v>
      </c>
      <c r="AA172" s="1513"/>
      <c r="AB172" s="1371" t="s">
        <v>10</v>
      </c>
      <c r="AC172" s="1513"/>
      <c r="AD172" s="1371" t="s">
        <v>2020</v>
      </c>
      <c r="AE172" s="1371" t="s">
        <v>20</v>
      </c>
      <c r="AF172" s="1371" t="str">
        <f>IF(W172&gt;=1,(AA172*12+AC172)-(W172*12+Y172)+1,"")</f>
        <v/>
      </c>
      <c r="AG172" s="1367" t="s">
        <v>33</v>
      </c>
      <c r="AH172" s="1373" t="str">
        <f t="shared" ref="AH172" si="268">IFERROR(ROUNDDOWN(ROUND(L170*U172,0),0)*AF172,"")</f>
        <v/>
      </c>
      <c r="AI172" s="1507" t="str">
        <f t="shared" ref="AI172" si="269">IFERROR(ROUNDDOWN(ROUND((L170*(U172-AW170)),0),0)*AF172,"")</f>
        <v/>
      </c>
      <c r="AJ172" s="1377" t="str">
        <f>IFERROR(ROUNDDOWN(ROUNDDOWN(ROUND(L170*VLOOKUP(K170,【参考】数式用!$A$5:$AB$27,MATCH("新加算Ⅳ",【参考】数式用!$B$4:$AB$4,0)+1,0),0),0)*AF172*0.5,0),"")</f>
        <v/>
      </c>
      <c r="AK172" s="1509"/>
      <c r="AL172" s="1511" t="str">
        <f>IFERROR(IF('別紙様式2-2（４・５月分）'!P172="ベア加算","", IF(OR(T172="新加算Ⅰ",T172="新加算Ⅱ",T172="新加算Ⅲ",T172="新加算Ⅳ"),ROUNDDOWN(ROUND(L170*VLOOKUP(K170,【参考】数式用!$A$5:$I$27,MATCH("ベア加算",【参考】数式用!$B$4:$I$4,0)+1,0),0),0)*AF172,"")),"")</f>
        <v/>
      </c>
      <c r="AM172" s="1503"/>
      <c r="AN172" s="1484"/>
      <c r="AO172" s="1505"/>
      <c r="AP172" s="1484"/>
      <c r="AQ172" s="1486"/>
      <c r="AR172" s="1488"/>
      <c r="AS172" s="1492"/>
      <c r="AT172" s="452"/>
      <c r="AU172" s="1311" t="str">
        <f>IF(AND(AA170&lt;&gt;7,AC170&lt;&gt;3),"V列に色付け","")</f>
        <v/>
      </c>
      <c r="AV172" s="1312"/>
      <c r="AW172" s="1313"/>
      <c r="AX172" s="577"/>
      <c r="AY172" s="1230" t="str">
        <f>IF(AL172&lt;&gt;"",IF(AM172="○","入力済","未入力"),"")</f>
        <v/>
      </c>
      <c r="AZ172" s="1230" t="str">
        <f>IF(OR(T172="新加算Ⅰ",T172="新加算Ⅱ",T172="新加算Ⅲ",T172="新加算Ⅳ",T172="新加算Ⅴ（１）",T172="新加算Ⅴ（２）",T172="新加算Ⅴ（３）",T172="新加算ⅠⅤ（４）",T172="新加算Ⅴ（５）",T172="新加算Ⅴ（６）",T172="新加算Ⅴ（８）",T172="新加算Ⅴ（11）"),IF(OR(AN172="○",AN172="令和６年度中に満たす"),"入力済","未入力"),"")</f>
        <v/>
      </c>
      <c r="BA172" s="1230" t="str">
        <f>IF(OR(T172="新加算Ⅴ（７）",T172="新加算Ⅴ（９）",T172="新加算Ⅴ（10）",T172="新加算Ⅴ（12）",T172="新加算Ⅴ（13）",T172="新加算Ⅴ（14）"),IF(OR(AO172="○",AO172="令和６年度中に満たす"),"入力済","未入力"),"")</f>
        <v/>
      </c>
      <c r="BB172" s="1230" t="str">
        <f>IF(OR(T172="新加算Ⅰ",T172="新加算Ⅱ",T172="新加算Ⅲ",T172="新加算Ⅴ（１）",T172="新加算Ⅴ（３）",T172="新加算Ⅴ（８）"),IF(OR(AP172="○",AP172="令和６年度中に満たす"),"入力済","未入力"),"")</f>
        <v/>
      </c>
      <c r="BC172" s="1481" t="str">
        <f t="shared" ref="BC172" si="270">IF(OR(T172="新加算Ⅰ",T172="新加算Ⅱ",T172="新加算Ⅴ（１）",T172="新加算Ⅴ（２）",T172="新加算Ⅴ（３）",T172="新加算Ⅴ（４）",T172="新加算Ⅴ（５）",T172="新加算Ⅴ（６）",T172="新加算Ⅴ（７）",T172="新加算Ⅴ（９）",T172="新加算Ⅴ（10）",T172="新加算Ⅴ（12）"),IF(AQ172&lt;&gt;"",1,""),"")</f>
        <v/>
      </c>
      <c r="BD172" s="1311" t="str">
        <f>IF(OR(T172="新加算Ⅰ",T172="新加算Ⅴ（１）",T172="新加算Ⅴ（２）",T172="新加算Ⅴ（５）",T172="新加算Ⅴ（７）",T172="新加算Ⅴ（10）"),IF(AR172="","未入力","入力済"),"")</f>
        <v/>
      </c>
      <c r="BE172" s="1311" t="str">
        <f>G170</f>
        <v/>
      </c>
      <c r="BF172" s="1311"/>
      <c r="BG172" s="1311"/>
    </row>
    <row r="173" spans="1:59" ht="30" customHeight="1" thickBot="1">
      <c r="A173" s="1276"/>
      <c r="B173" s="1419"/>
      <c r="C173" s="1420"/>
      <c r="D173" s="1420"/>
      <c r="E173" s="1420"/>
      <c r="F173" s="1421"/>
      <c r="G173" s="1261"/>
      <c r="H173" s="1261"/>
      <c r="I173" s="1261"/>
      <c r="J173" s="1424"/>
      <c r="K173" s="1261"/>
      <c r="L173" s="1430"/>
      <c r="M173" s="556" t="str">
        <f>IF('別紙様式2-2（４・５月分）'!P133="","",'別紙様式2-2（４・５月分）'!P133)</f>
        <v/>
      </c>
      <c r="N173" s="1402"/>
      <c r="O173" s="1382"/>
      <c r="P173" s="1434"/>
      <c r="Q173" s="1386"/>
      <c r="R173" s="1518"/>
      <c r="S173" s="1390"/>
      <c r="T173" s="1520"/>
      <c r="U173" s="1516"/>
      <c r="V173" s="1396"/>
      <c r="W173" s="1514"/>
      <c r="X173" s="1372"/>
      <c r="Y173" s="1514"/>
      <c r="Z173" s="1372"/>
      <c r="AA173" s="1514"/>
      <c r="AB173" s="1372"/>
      <c r="AC173" s="1514"/>
      <c r="AD173" s="1372"/>
      <c r="AE173" s="1372"/>
      <c r="AF173" s="1372"/>
      <c r="AG173" s="1368"/>
      <c r="AH173" s="1374"/>
      <c r="AI173" s="1508"/>
      <c r="AJ173" s="1378"/>
      <c r="AK173" s="1510"/>
      <c r="AL173" s="1512"/>
      <c r="AM173" s="1504"/>
      <c r="AN173" s="1485"/>
      <c r="AO173" s="1506"/>
      <c r="AP173" s="1485"/>
      <c r="AQ173" s="1487"/>
      <c r="AR173" s="1489"/>
      <c r="AS173" s="578" t="str">
        <f t="shared" ref="AS173" si="271">IF(AU172="","",IF(OR(T172="",AND(M173="ベア加算なし",OR(T172="新加算Ⅰ",T172="新加算Ⅱ",T172="新加算Ⅲ",T172="新加算Ⅳ"),AM172=""),AND(OR(T172="新加算Ⅰ",T172="新加算Ⅱ",T172="新加算Ⅲ",T172="新加算Ⅳ"),AN172=""),AND(OR(T172="新加算Ⅰ",T172="新加算Ⅱ",T172="新加算Ⅲ"),AP172=""),AND(OR(T172="新加算Ⅰ",T172="新加算Ⅱ"),AQ172=""),AND(OR(T172="新加算Ⅰ"),AR172="")),"！記入が必要な欄（ピンク色のセル）に空欄があります。空欄を埋めてください。",""))</f>
        <v/>
      </c>
      <c r="AT173" s="452"/>
      <c r="AU173" s="1311"/>
      <c r="AV173" s="558" t="str">
        <f>IF('別紙様式2-2（４・５月分）'!N133="","",'別紙様式2-2（４・５月分）'!N133)</f>
        <v/>
      </c>
      <c r="AW173" s="1313"/>
      <c r="AX173" s="579"/>
      <c r="AY173" s="1230" t="str">
        <f>IF(OR(T173="新加算Ⅰ",T173="新加算Ⅱ",T173="新加算Ⅲ",T173="新加算Ⅳ",T173="新加算Ⅴ（１）",T173="新加算Ⅴ（２）",T173="新加算Ⅴ（３）",T173="新加算ⅠⅤ（４）",T173="新加算Ⅴ（５）",T173="新加算Ⅴ（６）",T173="新加算Ⅴ（８）",T173="新加算Ⅴ（11）"),IF(AI173="○","","未入力"),"")</f>
        <v/>
      </c>
      <c r="AZ173" s="1230" t="str">
        <f>IF(OR(U173="新加算Ⅰ",U173="新加算Ⅱ",U173="新加算Ⅲ",U173="新加算Ⅳ",U173="新加算Ⅴ（１）",U173="新加算Ⅴ（２）",U173="新加算Ⅴ（３）",U173="新加算ⅠⅤ（４）",U173="新加算Ⅴ（５）",U173="新加算Ⅴ（６）",U173="新加算Ⅴ（８）",U173="新加算Ⅴ（11）"),IF(AJ173="○","","未入力"),"")</f>
        <v/>
      </c>
      <c r="BA173" s="1230" t="str">
        <f>IF(OR(U173="新加算Ⅴ（７）",U173="新加算Ⅴ（９）",U173="新加算Ⅴ（10）",U173="新加算Ⅴ（12）",U173="新加算Ⅴ（13）",U173="新加算Ⅴ（14）"),IF(AK173="○","","未入力"),"")</f>
        <v/>
      </c>
      <c r="BB173" s="1230" t="str">
        <f>IF(OR(U173="新加算Ⅰ",U173="新加算Ⅱ",U173="新加算Ⅲ",U173="新加算Ⅴ（１）",U173="新加算Ⅴ（３）",U173="新加算Ⅴ（８）"),IF(AL173="○","","未入力"),"")</f>
        <v/>
      </c>
      <c r="BC173" s="1481" t="str">
        <f t="shared" ref="BC173" si="272">IF(OR(U173="新加算Ⅰ",U173="新加算Ⅱ",U173="新加算Ⅴ（１）",U173="新加算Ⅴ（２）",U173="新加算Ⅴ（３）",U173="新加算Ⅴ（４）",U173="新加算Ⅴ（５）",U173="新加算Ⅴ（６）",U173="新加算Ⅴ（７）",U173="新加算Ⅴ（９）",U173="新加算Ⅴ（10）",U173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73" s="1311" t="str">
        <f>IF(AND(T173&lt;&gt;"（参考）令和７年度の移行予定",OR(U173="新加算Ⅰ",U173="新加算Ⅴ（１）",U173="新加算Ⅴ（２）",U173="新加算Ⅴ（５）",U173="新加算Ⅴ（７）",U173="新加算Ⅴ（10）")),IF(AN173="","未入力",IF(AN173="いずれも取得していない","要件を満たさない","")),"")</f>
        <v/>
      </c>
      <c r="BE173" s="1311" t="str">
        <f>G170</f>
        <v/>
      </c>
      <c r="BF173" s="1311"/>
      <c r="BG173" s="1311"/>
    </row>
    <row r="174" spans="1:59" ht="30" customHeight="1">
      <c r="A174" s="1274">
        <v>41</v>
      </c>
      <c r="B174" s="1240" t="str">
        <f>IF(基本情報入力シート!C94="","",基本情報入力シート!C94)</f>
        <v/>
      </c>
      <c r="C174" s="1241"/>
      <c r="D174" s="1241"/>
      <c r="E174" s="1241"/>
      <c r="F174" s="1242"/>
      <c r="G174" s="1259" t="str">
        <f>IF(基本情報入力シート!M94="","",基本情報入力シート!M94)</f>
        <v/>
      </c>
      <c r="H174" s="1259" t="str">
        <f>IF(基本情報入力シート!R94="","",基本情報入力シート!R94)</f>
        <v/>
      </c>
      <c r="I174" s="1259" t="str">
        <f>IF(基本情報入力シート!W94="","",基本情報入力シート!W94)</f>
        <v/>
      </c>
      <c r="J174" s="1422" t="str">
        <f>IF(基本情報入力シート!X94="","",基本情報入力シート!X94)</f>
        <v/>
      </c>
      <c r="K174" s="1259" t="str">
        <f>IF(基本情報入力シート!Y94="","",基本情報入力シート!Y94)</f>
        <v/>
      </c>
      <c r="L174" s="1435" t="str">
        <f>IF(基本情報入力シート!AB94="","",基本情報入力シート!AB94)</f>
        <v/>
      </c>
      <c r="M174" s="553" t="str">
        <f>IF('別紙様式2-2（４・５月分）'!P134="","",'別紙様式2-2（４・５月分）'!P134)</f>
        <v/>
      </c>
      <c r="N174" s="1399" t="str">
        <f>IF(SUM('別紙様式2-2（４・５月分）'!Q134:Q136)=0,"",SUM('別紙様式2-2（４・５月分）'!Q134:Q136))</f>
        <v/>
      </c>
      <c r="O174" s="1403" t="str">
        <f>IFERROR(VLOOKUP('別紙様式2-2（４・５月分）'!AQ134,【参考】数式用!$AR$5:$AS$22,2,FALSE),"")</f>
        <v/>
      </c>
      <c r="P174" s="1404"/>
      <c r="Q174" s="1405"/>
      <c r="R174" s="1540" t="str">
        <f>IFERROR(VLOOKUP(K174,【参考】数式用!$A$5:$AB$37,MATCH(O174,【参考】数式用!$B$4:$AB$4,0)+1,0),"")</f>
        <v/>
      </c>
      <c r="S174" s="1411" t="s">
        <v>2102</v>
      </c>
      <c r="T174" s="1536" t="str">
        <f>IF('別紙様式2-3（６月以降分）'!T174="","",'別紙様式2-3（６月以降分）'!T174)</f>
        <v/>
      </c>
      <c r="U174" s="1538" t="str">
        <f>IFERROR(VLOOKUP(K174,【参考】数式用!$A$5:$AB$37,MATCH(T174,【参考】数式用!$B$4:$AB$4,0)+1,0),"")</f>
        <v/>
      </c>
      <c r="V174" s="1417" t="s">
        <v>15</v>
      </c>
      <c r="W174" s="1534">
        <f>'別紙様式2-3（６月以降分）'!W174</f>
        <v>6</v>
      </c>
      <c r="X174" s="1357" t="s">
        <v>10</v>
      </c>
      <c r="Y174" s="1534">
        <f>'別紙様式2-3（６月以降分）'!Y174</f>
        <v>6</v>
      </c>
      <c r="Z174" s="1357" t="s">
        <v>38</v>
      </c>
      <c r="AA174" s="1534">
        <f>'別紙様式2-3（６月以降分）'!AA174</f>
        <v>7</v>
      </c>
      <c r="AB174" s="1357" t="s">
        <v>10</v>
      </c>
      <c r="AC174" s="1534">
        <f>'別紙様式2-3（６月以降分）'!AC174</f>
        <v>3</v>
      </c>
      <c r="AD174" s="1357" t="s">
        <v>2020</v>
      </c>
      <c r="AE174" s="1357" t="s">
        <v>20</v>
      </c>
      <c r="AF174" s="1357">
        <f>IF(W174&gt;=1,(AA174*12+AC174)-(W174*12+Y174)+1,"")</f>
        <v>10</v>
      </c>
      <c r="AG174" s="1359" t="s">
        <v>33</v>
      </c>
      <c r="AH174" s="1526" t="str">
        <f>'別紙様式2-3（６月以降分）'!AH174</f>
        <v/>
      </c>
      <c r="AI174" s="1528" t="str">
        <f>'別紙様式2-3（６月以降分）'!AI174</f>
        <v/>
      </c>
      <c r="AJ174" s="1530">
        <f>'別紙様式2-3（６月以降分）'!AJ174</f>
        <v>0</v>
      </c>
      <c r="AK174" s="1532" t="str">
        <f>IF('別紙様式2-3（６月以降分）'!AK174="","",'別紙様式2-3（６月以降分）'!AK174)</f>
        <v/>
      </c>
      <c r="AL174" s="1521">
        <f>'別紙様式2-3（６月以降分）'!AL174</f>
        <v>0</v>
      </c>
      <c r="AM174" s="1523" t="str">
        <f>IF('別紙様式2-3（６月以降分）'!AM174="","",'別紙様式2-3（６月以降分）'!AM174)</f>
        <v/>
      </c>
      <c r="AN174" s="1341" t="str">
        <f>IF('別紙様式2-3（６月以降分）'!AN174="","",'別紙様式2-3（６月以降分）'!AN174)</f>
        <v/>
      </c>
      <c r="AO174" s="1339" t="str">
        <f>IF('別紙様式2-3（６月以降分）'!AO174="","",'別紙様式2-3（６月以降分）'!AO174)</f>
        <v/>
      </c>
      <c r="AP174" s="1341" t="str">
        <f>IF('別紙様式2-3（６月以降分）'!AP174="","",'別紙様式2-3（６月以降分）'!AP174)</f>
        <v/>
      </c>
      <c r="AQ174" s="1490" t="str">
        <f>IF('別紙様式2-3（６月以降分）'!AQ174="","",'別紙様式2-3（６月以降分）'!AQ174)</f>
        <v/>
      </c>
      <c r="AR174" s="1493" t="str">
        <f>IF('別紙様式2-3（６月以降分）'!AR174="","",'別紙様式2-3（６月以降分）'!AR174)</f>
        <v/>
      </c>
      <c r="AS174" s="573" t="str">
        <f t="shared" ref="AS174" si="273">IF(AU176="","",IF(U176&lt;U174,"！加算の要件上は問題ありませんが、令和６年度当初の新加算の加算率と比較して、移行後の加算率が下がる計画になっています。",""))</f>
        <v/>
      </c>
      <c r="AT174" s="580"/>
      <c r="AU174" s="1309"/>
      <c r="AV174" s="558" t="str">
        <f>IF('別紙様式2-2（４・５月分）'!N134="","",'別紙様式2-2（４・５月分）'!N134)</f>
        <v/>
      </c>
      <c r="AW174" s="1313" t="str">
        <f>IF(SUM('別紙様式2-2（４・５月分）'!O134:O136)=0,"",SUM('別紙様式2-2（４・５月分）'!O134:O136))</f>
        <v/>
      </c>
      <c r="AX174" s="1482" t="str">
        <f>IFERROR(VLOOKUP(K174,【参考】数式用!$AH$2:$AI$34,2,FALSE),"")</f>
        <v/>
      </c>
      <c r="AY174" s="494"/>
      <c r="BD174" s="341"/>
      <c r="BE174" s="1311" t="str">
        <f>G174</f>
        <v/>
      </c>
      <c r="BF174" s="1311"/>
      <c r="BG174" s="1311"/>
    </row>
    <row r="175" spans="1:59" ht="15" customHeight="1">
      <c r="A175" s="1275"/>
      <c r="B175" s="1243"/>
      <c r="C175" s="1244"/>
      <c r="D175" s="1244"/>
      <c r="E175" s="1244"/>
      <c r="F175" s="1245"/>
      <c r="G175" s="1260"/>
      <c r="H175" s="1260"/>
      <c r="I175" s="1260"/>
      <c r="J175" s="1423"/>
      <c r="K175" s="1260"/>
      <c r="L175" s="1429"/>
      <c r="M175" s="1379" t="str">
        <f>IF('別紙様式2-2（４・５月分）'!P135="","",'別紙様式2-2（４・５月分）'!P135)</f>
        <v/>
      </c>
      <c r="N175" s="1400"/>
      <c r="O175" s="1406"/>
      <c r="P175" s="1407"/>
      <c r="Q175" s="1408"/>
      <c r="R175" s="1541"/>
      <c r="S175" s="1412"/>
      <c r="T175" s="1537"/>
      <c r="U175" s="1539"/>
      <c r="V175" s="1418"/>
      <c r="W175" s="1535"/>
      <c r="X175" s="1358"/>
      <c r="Y175" s="1535"/>
      <c r="Z175" s="1358"/>
      <c r="AA175" s="1535"/>
      <c r="AB175" s="1358"/>
      <c r="AC175" s="1535"/>
      <c r="AD175" s="1358"/>
      <c r="AE175" s="1358"/>
      <c r="AF175" s="1358"/>
      <c r="AG175" s="1360"/>
      <c r="AH175" s="1527"/>
      <c r="AI175" s="1529"/>
      <c r="AJ175" s="1531"/>
      <c r="AK175" s="1533"/>
      <c r="AL175" s="1522"/>
      <c r="AM175" s="1524"/>
      <c r="AN175" s="1342"/>
      <c r="AO175" s="1525"/>
      <c r="AP175" s="1342"/>
      <c r="AQ175" s="1491"/>
      <c r="AR175" s="1494"/>
      <c r="AS175" s="1492" t="str">
        <f t="shared" ref="AS175" si="274">IF(AU176="","",IF(OR(AA176="",AA176&lt;&gt;7,AC176="",AC176&lt;&gt;3),"！算定期間の終わりが令和７年３月になっていません。年度内の廃止予定等がなければ、算定対象月を令和７年３月にしてください。",""))</f>
        <v/>
      </c>
      <c r="AT175" s="580"/>
      <c r="AU175" s="1311"/>
      <c r="AV175" s="1312" t="str">
        <f>IF('別紙様式2-2（４・５月分）'!N135="","",'別紙様式2-2（４・５月分）'!N135)</f>
        <v/>
      </c>
      <c r="AW175" s="1313"/>
      <c r="AX175" s="1483"/>
      <c r="AY175" s="431"/>
      <c r="BD175" s="341"/>
      <c r="BE175" s="1311" t="str">
        <f>G174</f>
        <v/>
      </c>
      <c r="BF175" s="1311"/>
      <c r="BG175" s="1311"/>
    </row>
    <row r="176" spans="1:59" ht="15" customHeight="1">
      <c r="A176" s="1303"/>
      <c r="B176" s="1243"/>
      <c r="C176" s="1244"/>
      <c r="D176" s="1244"/>
      <c r="E176" s="1244"/>
      <c r="F176" s="1245"/>
      <c r="G176" s="1260"/>
      <c r="H176" s="1260"/>
      <c r="I176" s="1260"/>
      <c r="J176" s="1423"/>
      <c r="K176" s="1260"/>
      <c r="L176" s="1429"/>
      <c r="M176" s="1380"/>
      <c r="N176" s="1401"/>
      <c r="O176" s="1381" t="s">
        <v>2025</v>
      </c>
      <c r="P176" s="1433" t="str">
        <f>IFERROR(VLOOKUP('別紙様式2-2（４・５月分）'!AQ134,【参考】数式用!$AR$5:$AT$22,3,FALSE),"")</f>
        <v/>
      </c>
      <c r="Q176" s="1385" t="s">
        <v>2036</v>
      </c>
      <c r="R176" s="1517" t="str">
        <f>IFERROR(VLOOKUP(K174,【参考】数式用!$A$5:$AB$37,MATCH(P176,【参考】数式用!$B$4:$AB$4,0)+1,0),"")</f>
        <v/>
      </c>
      <c r="S176" s="1389" t="s">
        <v>2109</v>
      </c>
      <c r="T176" s="1519"/>
      <c r="U176" s="1515" t="str">
        <f>IFERROR(VLOOKUP(K174,【参考】数式用!$A$5:$AB$37,MATCH(T176,【参考】数式用!$B$4:$AB$4,0)+1,0),"")</f>
        <v/>
      </c>
      <c r="V176" s="1395" t="s">
        <v>15</v>
      </c>
      <c r="W176" s="1513"/>
      <c r="X176" s="1371" t="s">
        <v>10</v>
      </c>
      <c r="Y176" s="1513"/>
      <c r="Z176" s="1371" t="s">
        <v>38</v>
      </c>
      <c r="AA176" s="1513"/>
      <c r="AB176" s="1371" t="s">
        <v>10</v>
      </c>
      <c r="AC176" s="1513"/>
      <c r="AD176" s="1371" t="s">
        <v>2020</v>
      </c>
      <c r="AE176" s="1371" t="s">
        <v>20</v>
      </c>
      <c r="AF176" s="1371" t="str">
        <f>IF(W176&gt;=1,(AA176*12+AC176)-(W176*12+Y176)+1,"")</f>
        <v/>
      </c>
      <c r="AG176" s="1367" t="s">
        <v>33</v>
      </c>
      <c r="AH176" s="1373" t="str">
        <f t="shared" ref="AH176" si="275">IFERROR(ROUNDDOWN(ROUND(L174*U176,0),0)*AF176,"")</f>
        <v/>
      </c>
      <c r="AI176" s="1507" t="str">
        <f t="shared" ref="AI176" si="276">IFERROR(ROUNDDOWN(ROUND((L174*(U176-AW174)),0),0)*AF176,"")</f>
        <v/>
      </c>
      <c r="AJ176" s="1377" t="str">
        <f>IFERROR(ROUNDDOWN(ROUNDDOWN(ROUND(L174*VLOOKUP(K174,【参考】数式用!$A$5:$AB$27,MATCH("新加算Ⅳ",【参考】数式用!$B$4:$AB$4,0)+1,0),0),0)*AF176*0.5,0),"")</f>
        <v/>
      </c>
      <c r="AK176" s="1509"/>
      <c r="AL176" s="1511" t="str">
        <f>IFERROR(IF('別紙様式2-2（４・５月分）'!P176="ベア加算","", IF(OR(T176="新加算Ⅰ",T176="新加算Ⅱ",T176="新加算Ⅲ",T176="新加算Ⅳ"),ROUNDDOWN(ROUND(L174*VLOOKUP(K174,【参考】数式用!$A$5:$I$27,MATCH("ベア加算",【参考】数式用!$B$4:$I$4,0)+1,0),0),0)*AF176,"")),"")</f>
        <v/>
      </c>
      <c r="AM176" s="1503"/>
      <c r="AN176" s="1484"/>
      <c r="AO176" s="1505"/>
      <c r="AP176" s="1484"/>
      <c r="AQ176" s="1486"/>
      <c r="AR176" s="1488"/>
      <c r="AS176" s="1492"/>
      <c r="AT176" s="452"/>
      <c r="AU176" s="1311" t="str">
        <f>IF(AND(AA174&lt;&gt;7,AC174&lt;&gt;3),"V列に色付け","")</f>
        <v/>
      </c>
      <c r="AV176" s="1312"/>
      <c r="AW176" s="1313"/>
      <c r="AX176" s="577"/>
      <c r="AY176" s="1230" t="str">
        <f>IF(AL176&lt;&gt;"",IF(AM176="○","入力済","未入力"),"")</f>
        <v/>
      </c>
      <c r="AZ176" s="1230" t="str">
        <f>IF(OR(T176="新加算Ⅰ",T176="新加算Ⅱ",T176="新加算Ⅲ",T176="新加算Ⅳ",T176="新加算Ⅴ（１）",T176="新加算Ⅴ（２）",T176="新加算Ⅴ（３）",T176="新加算ⅠⅤ（４）",T176="新加算Ⅴ（５）",T176="新加算Ⅴ（６）",T176="新加算Ⅴ（８）",T176="新加算Ⅴ（11）"),IF(OR(AN176="○",AN176="令和６年度中に満たす"),"入力済","未入力"),"")</f>
        <v/>
      </c>
      <c r="BA176" s="1230" t="str">
        <f>IF(OR(T176="新加算Ⅴ（７）",T176="新加算Ⅴ（９）",T176="新加算Ⅴ（10）",T176="新加算Ⅴ（12）",T176="新加算Ⅴ（13）",T176="新加算Ⅴ（14）"),IF(OR(AO176="○",AO176="令和６年度中に満たす"),"入力済","未入力"),"")</f>
        <v/>
      </c>
      <c r="BB176" s="1230" t="str">
        <f>IF(OR(T176="新加算Ⅰ",T176="新加算Ⅱ",T176="新加算Ⅲ",T176="新加算Ⅴ（１）",T176="新加算Ⅴ（３）",T176="新加算Ⅴ（８）"),IF(OR(AP176="○",AP176="令和６年度中に満たす"),"入力済","未入力"),"")</f>
        <v/>
      </c>
      <c r="BC176" s="1481" t="str">
        <f t="shared" ref="BC176" si="277">IF(OR(T176="新加算Ⅰ",T176="新加算Ⅱ",T176="新加算Ⅴ（１）",T176="新加算Ⅴ（２）",T176="新加算Ⅴ（３）",T176="新加算Ⅴ（４）",T176="新加算Ⅴ（５）",T176="新加算Ⅴ（６）",T176="新加算Ⅴ（７）",T176="新加算Ⅴ（９）",T176="新加算Ⅴ（10）",T176="新加算Ⅴ（12）"),IF(AQ176&lt;&gt;"",1,""),"")</f>
        <v/>
      </c>
      <c r="BD176" s="1311" t="str">
        <f>IF(OR(T176="新加算Ⅰ",T176="新加算Ⅴ（１）",T176="新加算Ⅴ（２）",T176="新加算Ⅴ（５）",T176="新加算Ⅴ（７）",T176="新加算Ⅴ（10）"),IF(AR176="","未入力","入力済"),"")</f>
        <v/>
      </c>
      <c r="BE176" s="1311" t="str">
        <f>G174</f>
        <v/>
      </c>
      <c r="BF176" s="1311"/>
      <c r="BG176" s="1311"/>
    </row>
    <row r="177" spans="1:59" ht="30" customHeight="1" thickBot="1">
      <c r="A177" s="1276"/>
      <c r="B177" s="1419"/>
      <c r="C177" s="1420"/>
      <c r="D177" s="1420"/>
      <c r="E177" s="1420"/>
      <c r="F177" s="1421"/>
      <c r="G177" s="1261"/>
      <c r="H177" s="1261"/>
      <c r="I177" s="1261"/>
      <c r="J177" s="1424"/>
      <c r="K177" s="1261"/>
      <c r="L177" s="1430"/>
      <c r="M177" s="556" t="str">
        <f>IF('別紙様式2-2（４・５月分）'!P136="","",'別紙様式2-2（４・５月分）'!P136)</f>
        <v/>
      </c>
      <c r="N177" s="1402"/>
      <c r="O177" s="1382"/>
      <c r="P177" s="1434"/>
      <c r="Q177" s="1386"/>
      <c r="R177" s="1518"/>
      <c r="S177" s="1390"/>
      <c r="T177" s="1520"/>
      <c r="U177" s="1516"/>
      <c r="V177" s="1396"/>
      <c r="W177" s="1514"/>
      <c r="X177" s="1372"/>
      <c r="Y177" s="1514"/>
      <c r="Z177" s="1372"/>
      <c r="AA177" s="1514"/>
      <c r="AB177" s="1372"/>
      <c r="AC177" s="1514"/>
      <c r="AD177" s="1372"/>
      <c r="AE177" s="1372"/>
      <c r="AF177" s="1372"/>
      <c r="AG177" s="1368"/>
      <c r="AH177" s="1374"/>
      <c r="AI177" s="1508"/>
      <c r="AJ177" s="1378"/>
      <c r="AK177" s="1510"/>
      <c r="AL177" s="1512"/>
      <c r="AM177" s="1504"/>
      <c r="AN177" s="1485"/>
      <c r="AO177" s="1506"/>
      <c r="AP177" s="1485"/>
      <c r="AQ177" s="1487"/>
      <c r="AR177" s="1489"/>
      <c r="AS177" s="578" t="str">
        <f t="shared" ref="AS177" si="278">IF(AU176="","",IF(OR(T176="",AND(M177="ベア加算なし",OR(T176="新加算Ⅰ",T176="新加算Ⅱ",T176="新加算Ⅲ",T176="新加算Ⅳ"),AM176=""),AND(OR(T176="新加算Ⅰ",T176="新加算Ⅱ",T176="新加算Ⅲ",T176="新加算Ⅳ"),AN176=""),AND(OR(T176="新加算Ⅰ",T176="新加算Ⅱ",T176="新加算Ⅲ"),AP176=""),AND(OR(T176="新加算Ⅰ",T176="新加算Ⅱ"),AQ176=""),AND(OR(T176="新加算Ⅰ"),AR176="")),"！記入が必要な欄（ピンク色のセル）に空欄があります。空欄を埋めてください。",""))</f>
        <v/>
      </c>
      <c r="AT177" s="452"/>
      <c r="AU177" s="1311"/>
      <c r="AV177" s="558" t="str">
        <f>IF('別紙様式2-2（４・５月分）'!N136="","",'別紙様式2-2（４・５月分）'!N136)</f>
        <v/>
      </c>
      <c r="AW177" s="1313"/>
      <c r="AX177" s="579"/>
      <c r="AY177" s="1230" t="str">
        <f>IF(OR(T177="新加算Ⅰ",T177="新加算Ⅱ",T177="新加算Ⅲ",T177="新加算Ⅳ",T177="新加算Ⅴ（１）",T177="新加算Ⅴ（２）",T177="新加算Ⅴ（３）",T177="新加算ⅠⅤ（４）",T177="新加算Ⅴ（５）",T177="新加算Ⅴ（６）",T177="新加算Ⅴ（８）",T177="新加算Ⅴ（11）"),IF(AI177="○","","未入力"),"")</f>
        <v/>
      </c>
      <c r="AZ177" s="1230" t="str">
        <f>IF(OR(U177="新加算Ⅰ",U177="新加算Ⅱ",U177="新加算Ⅲ",U177="新加算Ⅳ",U177="新加算Ⅴ（１）",U177="新加算Ⅴ（２）",U177="新加算Ⅴ（３）",U177="新加算ⅠⅤ（４）",U177="新加算Ⅴ（５）",U177="新加算Ⅴ（６）",U177="新加算Ⅴ（８）",U177="新加算Ⅴ（11）"),IF(AJ177="○","","未入力"),"")</f>
        <v/>
      </c>
      <c r="BA177" s="1230" t="str">
        <f>IF(OR(U177="新加算Ⅴ（７）",U177="新加算Ⅴ（９）",U177="新加算Ⅴ（10）",U177="新加算Ⅴ（12）",U177="新加算Ⅴ（13）",U177="新加算Ⅴ（14）"),IF(AK177="○","","未入力"),"")</f>
        <v/>
      </c>
      <c r="BB177" s="1230" t="str">
        <f>IF(OR(U177="新加算Ⅰ",U177="新加算Ⅱ",U177="新加算Ⅲ",U177="新加算Ⅴ（１）",U177="新加算Ⅴ（３）",U177="新加算Ⅴ（８）"),IF(AL177="○","","未入力"),"")</f>
        <v/>
      </c>
      <c r="BC177" s="1481" t="str">
        <f t="shared" ref="BC177" si="279">IF(OR(U177="新加算Ⅰ",U177="新加算Ⅱ",U177="新加算Ⅴ（１）",U177="新加算Ⅴ（２）",U177="新加算Ⅴ（３）",U177="新加算Ⅴ（４）",U177="新加算Ⅴ（５）",U177="新加算Ⅴ（６）",U177="新加算Ⅴ（７）",U177="新加算Ⅴ（９）",U177="新加算Ⅴ（10）",U177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77" s="1311" t="str">
        <f>IF(AND(T177&lt;&gt;"（参考）令和７年度の移行予定",OR(U177="新加算Ⅰ",U177="新加算Ⅴ（１）",U177="新加算Ⅴ（２）",U177="新加算Ⅴ（５）",U177="新加算Ⅴ（７）",U177="新加算Ⅴ（10）")),IF(AN177="","未入力",IF(AN177="いずれも取得していない","要件を満たさない","")),"")</f>
        <v/>
      </c>
      <c r="BE177" s="1311" t="str">
        <f>G174</f>
        <v/>
      </c>
      <c r="BF177" s="1311"/>
      <c r="BG177" s="1311"/>
    </row>
    <row r="178" spans="1:59" ht="30" customHeight="1">
      <c r="A178" s="1301">
        <v>42</v>
      </c>
      <c r="B178" s="1243" t="str">
        <f>IF(基本情報入力シート!C95="","",基本情報入力シート!C95)</f>
        <v/>
      </c>
      <c r="C178" s="1244"/>
      <c r="D178" s="1244"/>
      <c r="E178" s="1244"/>
      <c r="F178" s="1245"/>
      <c r="G178" s="1260" t="str">
        <f>IF(基本情報入力シート!M95="","",基本情報入力シート!M95)</f>
        <v/>
      </c>
      <c r="H178" s="1260" t="str">
        <f>IF(基本情報入力シート!R95="","",基本情報入力シート!R95)</f>
        <v/>
      </c>
      <c r="I178" s="1260" t="str">
        <f>IF(基本情報入力シート!W95="","",基本情報入力シート!W95)</f>
        <v/>
      </c>
      <c r="J178" s="1423" t="str">
        <f>IF(基本情報入力シート!X95="","",基本情報入力シート!X95)</f>
        <v/>
      </c>
      <c r="K178" s="1260" t="str">
        <f>IF(基本情報入力シート!Y95="","",基本情報入力シート!Y95)</f>
        <v/>
      </c>
      <c r="L178" s="1429" t="str">
        <f>IF(基本情報入力シート!AB95="","",基本情報入力シート!AB95)</f>
        <v/>
      </c>
      <c r="M178" s="553" t="str">
        <f>IF('別紙様式2-2（４・５月分）'!P137="","",'別紙様式2-2（４・５月分）'!P137)</f>
        <v/>
      </c>
      <c r="N178" s="1399" t="str">
        <f>IF(SUM('別紙様式2-2（４・５月分）'!Q137:Q139)=0,"",SUM('別紙様式2-2（４・５月分）'!Q137:Q139))</f>
        <v/>
      </c>
      <c r="O178" s="1403" t="str">
        <f>IFERROR(VLOOKUP('別紙様式2-2（４・５月分）'!AQ137,【参考】数式用!$AR$5:$AS$22,2,FALSE),"")</f>
        <v/>
      </c>
      <c r="P178" s="1404"/>
      <c r="Q178" s="1405"/>
      <c r="R178" s="1540" t="str">
        <f>IFERROR(VLOOKUP(K178,【参考】数式用!$A$5:$AB$37,MATCH(O178,【参考】数式用!$B$4:$AB$4,0)+1,0),"")</f>
        <v/>
      </c>
      <c r="S178" s="1411" t="s">
        <v>2102</v>
      </c>
      <c r="T178" s="1536" t="str">
        <f>IF('別紙様式2-3（６月以降分）'!T178="","",'別紙様式2-3（６月以降分）'!T178)</f>
        <v/>
      </c>
      <c r="U178" s="1538" t="str">
        <f>IFERROR(VLOOKUP(K178,【参考】数式用!$A$5:$AB$37,MATCH(T178,【参考】数式用!$B$4:$AB$4,0)+1,0),"")</f>
        <v/>
      </c>
      <c r="V178" s="1417" t="s">
        <v>15</v>
      </c>
      <c r="W178" s="1534">
        <f>'別紙様式2-3（６月以降分）'!W178</f>
        <v>6</v>
      </c>
      <c r="X178" s="1357" t="s">
        <v>10</v>
      </c>
      <c r="Y178" s="1534">
        <f>'別紙様式2-3（６月以降分）'!Y178</f>
        <v>6</v>
      </c>
      <c r="Z178" s="1357" t="s">
        <v>38</v>
      </c>
      <c r="AA178" s="1534">
        <f>'別紙様式2-3（６月以降分）'!AA178</f>
        <v>7</v>
      </c>
      <c r="AB178" s="1357" t="s">
        <v>10</v>
      </c>
      <c r="AC178" s="1534">
        <f>'別紙様式2-3（６月以降分）'!AC178</f>
        <v>3</v>
      </c>
      <c r="AD178" s="1357" t="s">
        <v>2020</v>
      </c>
      <c r="AE178" s="1357" t="s">
        <v>20</v>
      </c>
      <c r="AF178" s="1357">
        <f>IF(W178&gt;=1,(AA178*12+AC178)-(W178*12+Y178)+1,"")</f>
        <v>10</v>
      </c>
      <c r="AG178" s="1359" t="s">
        <v>33</v>
      </c>
      <c r="AH178" s="1526" t="str">
        <f>'別紙様式2-3（６月以降分）'!AH178</f>
        <v/>
      </c>
      <c r="AI178" s="1528" t="str">
        <f>'別紙様式2-3（６月以降分）'!AI178</f>
        <v/>
      </c>
      <c r="AJ178" s="1530">
        <f>'別紙様式2-3（６月以降分）'!AJ178</f>
        <v>0</v>
      </c>
      <c r="AK178" s="1532" t="str">
        <f>IF('別紙様式2-3（６月以降分）'!AK178="","",'別紙様式2-3（６月以降分）'!AK178)</f>
        <v/>
      </c>
      <c r="AL178" s="1521">
        <f>'別紙様式2-3（６月以降分）'!AL178</f>
        <v>0</v>
      </c>
      <c r="AM178" s="1523" t="str">
        <f>IF('別紙様式2-3（６月以降分）'!AM178="","",'別紙様式2-3（６月以降分）'!AM178)</f>
        <v/>
      </c>
      <c r="AN178" s="1341" t="str">
        <f>IF('別紙様式2-3（６月以降分）'!AN178="","",'別紙様式2-3（６月以降分）'!AN178)</f>
        <v/>
      </c>
      <c r="AO178" s="1339" t="str">
        <f>IF('別紙様式2-3（６月以降分）'!AO178="","",'別紙様式2-3（６月以降分）'!AO178)</f>
        <v/>
      </c>
      <c r="AP178" s="1341" t="str">
        <f>IF('別紙様式2-3（６月以降分）'!AP178="","",'別紙様式2-3（６月以降分）'!AP178)</f>
        <v/>
      </c>
      <c r="AQ178" s="1490" t="str">
        <f>IF('別紙様式2-3（６月以降分）'!AQ178="","",'別紙様式2-3（６月以降分）'!AQ178)</f>
        <v/>
      </c>
      <c r="AR178" s="1493" t="str">
        <f>IF('別紙様式2-3（６月以降分）'!AR178="","",'別紙様式2-3（６月以降分）'!AR178)</f>
        <v/>
      </c>
      <c r="AS178" s="573" t="str">
        <f t="shared" ref="AS178" si="280">IF(AU180="","",IF(U180&lt;U178,"！加算の要件上は問題ありませんが、令和６年度当初の新加算の加算率と比較して、移行後の加算率が下がる計画になっています。",""))</f>
        <v/>
      </c>
      <c r="AT178" s="580"/>
      <c r="AU178" s="1309"/>
      <c r="AV178" s="558" t="str">
        <f>IF('別紙様式2-2（４・５月分）'!N137="","",'別紙様式2-2（４・５月分）'!N137)</f>
        <v/>
      </c>
      <c r="AW178" s="1313" t="str">
        <f>IF(SUM('別紙様式2-2（４・５月分）'!O137:O139)=0,"",SUM('別紙様式2-2（４・５月分）'!O137:O139))</f>
        <v/>
      </c>
      <c r="AX178" s="1482" t="str">
        <f>IFERROR(VLOOKUP(K178,【参考】数式用!$AH$2:$AI$34,2,FALSE),"")</f>
        <v/>
      </c>
      <c r="AY178" s="494"/>
      <c r="BD178" s="341"/>
      <c r="BE178" s="1311" t="str">
        <f>G178</f>
        <v/>
      </c>
      <c r="BF178" s="1311"/>
      <c r="BG178" s="1311"/>
    </row>
    <row r="179" spans="1:59" ht="15" customHeight="1">
      <c r="A179" s="1275"/>
      <c r="B179" s="1243"/>
      <c r="C179" s="1244"/>
      <c r="D179" s="1244"/>
      <c r="E179" s="1244"/>
      <c r="F179" s="1245"/>
      <c r="G179" s="1260"/>
      <c r="H179" s="1260"/>
      <c r="I179" s="1260"/>
      <c r="J179" s="1423"/>
      <c r="K179" s="1260"/>
      <c r="L179" s="1429"/>
      <c r="M179" s="1379" t="str">
        <f>IF('別紙様式2-2（４・５月分）'!P138="","",'別紙様式2-2（４・５月分）'!P138)</f>
        <v/>
      </c>
      <c r="N179" s="1400"/>
      <c r="O179" s="1406"/>
      <c r="P179" s="1407"/>
      <c r="Q179" s="1408"/>
      <c r="R179" s="1541"/>
      <c r="S179" s="1412"/>
      <c r="T179" s="1537"/>
      <c r="U179" s="1539"/>
      <c r="V179" s="1418"/>
      <c r="W179" s="1535"/>
      <c r="X179" s="1358"/>
      <c r="Y179" s="1535"/>
      <c r="Z179" s="1358"/>
      <c r="AA179" s="1535"/>
      <c r="AB179" s="1358"/>
      <c r="AC179" s="1535"/>
      <c r="AD179" s="1358"/>
      <c r="AE179" s="1358"/>
      <c r="AF179" s="1358"/>
      <c r="AG179" s="1360"/>
      <c r="AH179" s="1527"/>
      <c r="AI179" s="1529"/>
      <c r="AJ179" s="1531"/>
      <c r="AK179" s="1533"/>
      <c r="AL179" s="1522"/>
      <c r="AM179" s="1524"/>
      <c r="AN179" s="1342"/>
      <c r="AO179" s="1525"/>
      <c r="AP179" s="1342"/>
      <c r="AQ179" s="1491"/>
      <c r="AR179" s="1494"/>
      <c r="AS179" s="1492" t="str">
        <f t="shared" ref="AS179" si="281">IF(AU180="","",IF(OR(AA180="",AA180&lt;&gt;7,AC180="",AC180&lt;&gt;3),"！算定期間の終わりが令和７年３月になっていません。年度内の廃止予定等がなければ、算定対象月を令和７年３月にしてください。",""))</f>
        <v/>
      </c>
      <c r="AT179" s="580"/>
      <c r="AU179" s="1311"/>
      <c r="AV179" s="1312" t="str">
        <f>IF('別紙様式2-2（４・５月分）'!N138="","",'別紙様式2-2（４・５月分）'!N138)</f>
        <v/>
      </c>
      <c r="AW179" s="1313"/>
      <c r="AX179" s="1483"/>
      <c r="AY179" s="431"/>
      <c r="BD179" s="341"/>
      <c r="BE179" s="1311" t="str">
        <f>G178</f>
        <v/>
      </c>
      <c r="BF179" s="1311"/>
      <c r="BG179" s="1311"/>
    </row>
    <row r="180" spans="1:59" ht="15" customHeight="1">
      <c r="A180" s="1303"/>
      <c r="B180" s="1243"/>
      <c r="C180" s="1244"/>
      <c r="D180" s="1244"/>
      <c r="E180" s="1244"/>
      <c r="F180" s="1245"/>
      <c r="G180" s="1260"/>
      <c r="H180" s="1260"/>
      <c r="I180" s="1260"/>
      <c r="J180" s="1423"/>
      <c r="K180" s="1260"/>
      <c r="L180" s="1429"/>
      <c r="M180" s="1380"/>
      <c r="N180" s="1401"/>
      <c r="O180" s="1381" t="s">
        <v>2025</v>
      </c>
      <c r="P180" s="1433" t="str">
        <f>IFERROR(VLOOKUP('別紙様式2-2（４・５月分）'!AQ137,【参考】数式用!$AR$5:$AT$22,3,FALSE),"")</f>
        <v/>
      </c>
      <c r="Q180" s="1385" t="s">
        <v>2036</v>
      </c>
      <c r="R180" s="1517" t="str">
        <f>IFERROR(VLOOKUP(K178,【参考】数式用!$A$5:$AB$37,MATCH(P180,【参考】数式用!$B$4:$AB$4,0)+1,0),"")</f>
        <v/>
      </c>
      <c r="S180" s="1389" t="s">
        <v>2109</v>
      </c>
      <c r="T180" s="1519"/>
      <c r="U180" s="1515" t="str">
        <f>IFERROR(VLOOKUP(K178,【参考】数式用!$A$5:$AB$37,MATCH(T180,【参考】数式用!$B$4:$AB$4,0)+1,0),"")</f>
        <v/>
      </c>
      <c r="V180" s="1395" t="s">
        <v>15</v>
      </c>
      <c r="W180" s="1513"/>
      <c r="X180" s="1371" t="s">
        <v>10</v>
      </c>
      <c r="Y180" s="1513"/>
      <c r="Z180" s="1371" t="s">
        <v>38</v>
      </c>
      <c r="AA180" s="1513"/>
      <c r="AB180" s="1371" t="s">
        <v>10</v>
      </c>
      <c r="AC180" s="1513"/>
      <c r="AD180" s="1371" t="s">
        <v>2020</v>
      </c>
      <c r="AE180" s="1371" t="s">
        <v>20</v>
      </c>
      <c r="AF180" s="1371" t="str">
        <f>IF(W180&gt;=1,(AA180*12+AC180)-(W180*12+Y180)+1,"")</f>
        <v/>
      </c>
      <c r="AG180" s="1367" t="s">
        <v>33</v>
      </c>
      <c r="AH180" s="1373" t="str">
        <f t="shared" ref="AH180" si="282">IFERROR(ROUNDDOWN(ROUND(L178*U180,0),0)*AF180,"")</f>
        <v/>
      </c>
      <c r="AI180" s="1507" t="str">
        <f t="shared" ref="AI180" si="283">IFERROR(ROUNDDOWN(ROUND((L178*(U180-AW178)),0),0)*AF180,"")</f>
        <v/>
      </c>
      <c r="AJ180" s="1377" t="str">
        <f>IFERROR(ROUNDDOWN(ROUNDDOWN(ROUND(L178*VLOOKUP(K178,【参考】数式用!$A$5:$AB$27,MATCH("新加算Ⅳ",【参考】数式用!$B$4:$AB$4,0)+1,0),0),0)*AF180*0.5,0),"")</f>
        <v/>
      </c>
      <c r="AK180" s="1509"/>
      <c r="AL180" s="1511" t="str">
        <f>IFERROR(IF('別紙様式2-2（４・５月分）'!P180="ベア加算","", IF(OR(T180="新加算Ⅰ",T180="新加算Ⅱ",T180="新加算Ⅲ",T180="新加算Ⅳ"),ROUNDDOWN(ROUND(L178*VLOOKUP(K178,【参考】数式用!$A$5:$I$27,MATCH("ベア加算",【参考】数式用!$B$4:$I$4,0)+1,0),0),0)*AF180,"")),"")</f>
        <v/>
      </c>
      <c r="AM180" s="1503"/>
      <c r="AN180" s="1484"/>
      <c r="AO180" s="1505"/>
      <c r="AP180" s="1484"/>
      <c r="AQ180" s="1486"/>
      <c r="AR180" s="1488"/>
      <c r="AS180" s="1492"/>
      <c r="AT180" s="452"/>
      <c r="AU180" s="1311" t="str">
        <f>IF(AND(AA178&lt;&gt;7,AC178&lt;&gt;3),"V列に色付け","")</f>
        <v/>
      </c>
      <c r="AV180" s="1312"/>
      <c r="AW180" s="1313"/>
      <c r="AX180" s="577"/>
      <c r="AY180" s="1230" t="str">
        <f>IF(AL180&lt;&gt;"",IF(AM180="○","入力済","未入力"),"")</f>
        <v/>
      </c>
      <c r="AZ180" s="1230" t="str">
        <f>IF(OR(T180="新加算Ⅰ",T180="新加算Ⅱ",T180="新加算Ⅲ",T180="新加算Ⅳ",T180="新加算Ⅴ（１）",T180="新加算Ⅴ（２）",T180="新加算Ⅴ（３）",T180="新加算ⅠⅤ（４）",T180="新加算Ⅴ（５）",T180="新加算Ⅴ（６）",T180="新加算Ⅴ（８）",T180="新加算Ⅴ（11）"),IF(OR(AN180="○",AN180="令和６年度中に満たす"),"入力済","未入力"),"")</f>
        <v/>
      </c>
      <c r="BA180" s="1230" t="str">
        <f>IF(OR(T180="新加算Ⅴ（７）",T180="新加算Ⅴ（９）",T180="新加算Ⅴ（10）",T180="新加算Ⅴ（12）",T180="新加算Ⅴ（13）",T180="新加算Ⅴ（14）"),IF(OR(AO180="○",AO180="令和６年度中に満たす"),"入力済","未入力"),"")</f>
        <v/>
      </c>
      <c r="BB180" s="1230" t="str">
        <f>IF(OR(T180="新加算Ⅰ",T180="新加算Ⅱ",T180="新加算Ⅲ",T180="新加算Ⅴ（１）",T180="新加算Ⅴ（３）",T180="新加算Ⅴ（８）"),IF(OR(AP180="○",AP180="令和６年度中に満たす"),"入力済","未入力"),"")</f>
        <v/>
      </c>
      <c r="BC180" s="1481" t="str">
        <f t="shared" ref="BC180" si="284">IF(OR(T180="新加算Ⅰ",T180="新加算Ⅱ",T180="新加算Ⅴ（１）",T180="新加算Ⅴ（２）",T180="新加算Ⅴ（３）",T180="新加算Ⅴ（４）",T180="新加算Ⅴ（５）",T180="新加算Ⅴ（６）",T180="新加算Ⅴ（７）",T180="新加算Ⅴ（９）",T180="新加算Ⅴ（10）",T180="新加算Ⅴ（12）"),IF(AQ180&lt;&gt;"",1,""),"")</f>
        <v/>
      </c>
      <c r="BD180" s="1311" t="str">
        <f>IF(OR(T180="新加算Ⅰ",T180="新加算Ⅴ（１）",T180="新加算Ⅴ（２）",T180="新加算Ⅴ（５）",T180="新加算Ⅴ（７）",T180="新加算Ⅴ（10）"),IF(AR180="","未入力","入力済"),"")</f>
        <v/>
      </c>
      <c r="BE180" s="1311" t="str">
        <f>G178</f>
        <v/>
      </c>
      <c r="BF180" s="1311"/>
      <c r="BG180" s="1311"/>
    </row>
    <row r="181" spans="1:59" ht="30" customHeight="1" thickBot="1">
      <c r="A181" s="1276"/>
      <c r="B181" s="1419"/>
      <c r="C181" s="1420"/>
      <c r="D181" s="1420"/>
      <c r="E181" s="1420"/>
      <c r="F181" s="1421"/>
      <c r="G181" s="1261"/>
      <c r="H181" s="1261"/>
      <c r="I181" s="1261"/>
      <c r="J181" s="1424"/>
      <c r="K181" s="1261"/>
      <c r="L181" s="1430"/>
      <c r="M181" s="556" t="str">
        <f>IF('別紙様式2-2（４・５月分）'!P139="","",'別紙様式2-2（４・５月分）'!P139)</f>
        <v/>
      </c>
      <c r="N181" s="1402"/>
      <c r="O181" s="1382"/>
      <c r="P181" s="1434"/>
      <c r="Q181" s="1386"/>
      <c r="R181" s="1518"/>
      <c r="S181" s="1390"/>
      <c r="T181" s="1520"/>
      <c r="U181" s="1516"/>
      <c r="V181" s="1396"/>
      <c r="W181" s="1514"/>
      <c r="X181" s="1372"/>
      <c r="Y181" s="1514"/>
      <c r="Z181" s="1372"/>
      <c r="AA181" s="1514"/>
      <c r="AB181" s="1372"/>
      <c r="AC181" s="1514"/>
      <c r="AD181" s="1372"/>
      <c r="AE181" s="1372"/>
      <c r="AF181" s="1372"/>
      <c r="AG181" s="1368"/>
      <c r="AH181" s="1374"/>
      <c r="AI181" s="1508"/>
      <c r="AJ181" s="1378"/>
      <c r="AK181" s="1510"/>
      <c r="AL181" s="1512"/>
      <c r="AM181" s="1504"/>
      <c r="AN181" s="1485"/>
      <c r="AO181" s="1506"/>
      <c r="AP181" s="1485"/>
      <c r="AQ181" s="1487"/>
      <c r="AR181" s="1489"/>
      <c r="AS181" s="578" t="str">
        <f t="shared" ref="AS181" si="285">IF(AU180="","",IF(OR(T180="",AND(M181="ベア加算なし",OR(T180="新加算Ⅰ",T180="新加算Ⅱ",T180="新加算Ⅲ",T180="新加算Ⅳ"),AM180=""),AND(OR(T180="新加算Ⅰ",T180="新加算Ⅱ",T180="新加算Ⅲ",T180="新加算Ⅳ"),AN180=""),AND(OR(T180="新加算Ⅰ",T180="新加算Ⅱ",T180="新加算Ⅲ"),AP180=""),AND(OR(T180="新加算Ⅰ",T180="新加算Ⅱ"),AQ180=""),AND(OR(T180="新加算Ⅰ"),AR180="")),"！記入が必要な欄（ピンク色のセル）に空欄があります。空欄を埋めてください。",""))</f>
        <v/>
      </c>
      <c r="AT181" s="452"/>
      <c r="AU181" s="1311"/>
      <c r="AV181" s="558" t="str">
        <f>IF('別紙様式2-2（４・５月分）'!N139="","",'別紙様式2-2（４・５月分）'!N139)</f>
        <v/>
      </c>
      <c r="AW181" s="1313"/>
      <c r="AX181" s="579"/>
      <c r="AY181" s="1230" t="str">
        <f>IF(OR(T181="新加算Ⅰ",T181="新加算Ⅱ",T181="新加算Ⅲ",T181="新加算Ⅳ",T181="新加算Ⅴ（１）",T181="新加算Ⅴ（２）",T181="新加算Ⅴ（３）",T181="新加算ⅠⅤ（４）",T181="新加算Ⅴ（５）",T181="新加算Ⅴ（６）",T181="新加算Ⅴ（８）",T181="新加算Ⅴ（11）"),IF(AI181="○","","未入力"),"")</f>
        <v/>
      </c>
      <c r="AZ181" s="1230" t="str">
        <f>IF(OR(U181="新加算Ⅰ",U181="新加算Ⅱ",U181="新加算Ⅲ",U181="新加算Ⅳ",U181="新加算Ⅴ（１）",U181="新加算Ⅴ（２）",U181="新加算Ⅴ（３）",U181="新加算ⅠⅤ（４）",U181="新加算Ⅴ（５）",U181="新加算Ⅴ（６）",U181="新加算Ⅴ（８）",U181="新加算Ⅴ（11）"),IF(AJ181="○","","未入力"),"")</f>
        <v/>
      </c>
      <c r="BA181" s="1230" t="str">
        <f>IF(OR(U181="新加算Ⅴ（７）",U181="新加算Ⅴ（９）",U181="新加算Ⅴ（10）",U181="新加算Ⅴ（12）",U181="新加算Ⅴ（13）",U181="新加算Ⅴ（14）"),IF(AK181="○","","未入力"),"")</f>
        <v/>
      </c>
      <c r="BB181" s="1230" t="str">
        <f>IF(OR(U181="新加算Ⅰ",U181="新加算Ⅱ",U181="新加算Ⅲ",U181="新加算Ⅴ（１）",U181="新加算Ⅴ（３）",U181="新加算Ⅴ（８）"),IF(AL181="○","","未入力"),"")</f>
        <v/>
      </c>
      <c r="BC181" s="1481" t="str">
        <f t="shared" ref="BC181" si="286">IF(OR(U181="新加算Ⅰ",U181="新加算Ⅱ",U181="新加算Ⅴ（１）",U181="新加算Ⅴ（２）",U181="新加算Ⅴ（３）",U181="新加算Ⅴ（４）",U181="新加算Ⅴ（５）",U181="新加算Ⅴ（６）",U181="新加算Ⅴ（７）",U181="新加算Ⅴ（９）",U181="新加算Ⅴ（10）",U181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81" s="1311" t="str">
        <f>IF(AND(T181&lt;&gt;"（参考）令和７年度の移行予定",OR(U181="新加算Ⅰ",U181="新加算Ⅴ（１）",U181="新加算Ⅴ（２）",U181="新加算Ⅴ（５）",U181="新加算Ⅴ（７）",U181="新加算Ⅴ（10）")),IF(AN181="","未入力",IF(AN181="いずれも取得していない","要件を満たさない","")),"")</f>
        <v/>
      </c>
      <c r="BE181" s="1311" t="str">
        <f>G178</f>
        <v/>
      </c>
      <c r="BF181" s="1311"/>
      <c r="BG181" s="1311"/>
    </row>
    <row r="182" spans="1:59" ht="30" customHeight="1">
      <c r="A182" s="1274">
        <v>43</v>
      </c>
      <c r="B182" s="1240" t="str">
        <f>IF(基本情報入力シート!C96="","",基本情報入力シート!C96)</f>
        <v/>
      </c>
      <c r="C182" s="1241"/>
      <c r="D182" s="1241"/>
      <c r="E182" s="1241"/>
      <c r="F182" s="1242"/>
      <c r="G182" s="1259" t="str">
        <f>IF(基本情報入力シート!M96="","",基本情報入力シート!M96)</f>
        <v/>
      </c>
      <c r="H182" s="1259" t="str">
        <f>IF(基本情報入力シート!R96="","",基本情報入力シート!R96)</f>
        <v/>
      </c>
      <c r="I182" s="1259" t="str">
        <f>IF(基本情報入力シート!W96="","",基本情報入力シート!W96)</f>
        <v/>
      </c>
      <c r="J182" s="1422" t="str">
        <f>IF(基本情報入力シート!X96="","",基本情報入力シート!X96)</f>
        <v/>
      </c>
      <c r="K182" s="1259" t="str">
        <f>IF(基本情報入力シート!Y96="","",基本情報入力シート!Y96)</f>
        <v/>
      </c>
      <c r="L182" s="1435" t="str">
        <f>IF(基本情報入力シート!AB96="","",基本情報入力シート!AB96)</f>
        <v/>
      </c>
      <c r="M182" s="553" t="str">
        <f>IF('別紙様式2-2（４・５月分）'!P140="","",'別紙様式2-2（４・５月分）'!P140)</f>
        <v/>
      </c>
      <c r="N182" s="1399" t="str">
        <f>IF(SUM('別紙様式2-2（４・５月分）'!Q140:Q142)=0,"",SUM('別紙様式2-2（４・５月分）'!Q140:Q142))</f>
        <v/>
      </c>
      <c r="O182" s="1403" t="str">
        <f>IFERROR(VLOOKUP('別紙様式2-2（４・５月分）'!AQ140,【参考】数式用!$AR$5:$AS$22,2,FALSE),"")</f>
        <v/>
      </c>
      <c r="P182" s="1404"/>
      <c r="Q182" s="1405"/>
      <c r="R182" s="1540" t="str">
        <f>IFERROR(VLOOKUP(K182,【参考】数式用!$A$5:$AB$37,MATCH(O182,【参考】数式用!$B$4:$AB$4,0)+1,0),"")</f>
        <v/>
      </c>
      <c r="S182" s="1411" t="s">
        <v>2102</v>
      </c>
      <c r="T182" s="1536" t="str">
        <f>IF('別紙様式2-3（６月以降分）'!T182="","",'別紙様式2-3（６月以降分）'!T182)</f>
        <v/>
      </c>
      <c r="U182" s="1538" t="str">
        <f>IFERROR(VLOOKUP(K182,【参考】数式用!$A$5:$AB$37,MATCH(T182,【参考】数式用!$B$4:$AB$4,0)+1,0),"")</f>
        <v/>
      </c>
      <c r="V182" s="1417" t="s">
        <v>15</v>
      </c>
      <c r="W182" s="1534">
        <f>'別紙様式2-3（６月以降分）'!W182</f>
        <v>6</v>
      </c>
      <c r="X182" s="1357" t="s">
        <v>10</v>
      </c>
      <c r="Y182" s="1534">
        <f>'別紙様式2-3（６月以降分）'!Y182</f>
        <v>6</v>
      </c>
      <c r="Z182" s="1357" t="s">
        <v>38</v>
      </c>
      <c r="AA182" s="1534">
        <f>'別紙様式2-3（６月以降分）'!AA182</f>
        <v>7</v>
      </c>
      <c r="AB182" s="1357" t="s">
        <v>10</v>
      </c>
      <c r="AC182" s="1534">
        <f>'別紙様式2-3（６月以降分）'!AC182</f>
        <v>3</v>
      </c>
      <c r="AD182" s="1357" t="s">
        <v>2020</v>
      </c>
      <c r="AE182" s="1357" t="s">
        <v>20</v>
      </c>
      <c r="AF182" s="1357">
        <f>IF(W182&gt;=1,(AA182*12+AC182)-(W182*12+Y182)+1,"")</f>
        <v>10</v>
      </c>
      <c r="AG182" s="1359" t="s">
        <v>33</v>
      </c>
      <c r="AH182" s="1526" t="str">
        <f>'別紙様式2-3（６月以降分）'!AH182</f>
        <v/>
      </c>
      <c r="AI182" s="1528" t="str">
        <f>'別紙様式2-3（６月以降分）'!AI182</f>
        <v/>
      </c>
      <c r="AJ182" s="1530">
        <f>'別紙様式2-3（６月以降分）'!AJ182</f>
        <v>0</v>
      </c>
      <c r="AK182" s="1532" t="str">
        <f>IF('別紙様式2-3（６月以降分）'!AK182="","",'別紙様式2-3（６月以降分）'!AK182)</f>
        <v/>
      </c>
      <c r="AL182" s="1521">
        <f>'別紙様式2-3（６月以降分）'!AL182</f>
        <v>0</v>
      </c>
      <c r="AM182" s="1523" t="str">
        <f>IF('別紙様式2-3（６月以降分）'!AM182="","",'別紙様式2-3（６月以降分）'!AM182)</f>
        <v/>
      </c>
      <c r="AN182" s="1341" t="str">
        <f>IF('別紙様式2-3（６月以降分）'!AN182="","",'別紙様式2-3（６月以降分）'!AN182)</f>
        <v/>
      </c>
      <c r="AO182" s="1339" t="str">
        <f>IF('別紙様式2-3（６月以降分）'!AO182="","",'別紙様式2-3（６月以降分）'!AO182)</f>
        <v/>
      </c>
      <c r="AP182" s="1341" t="str">
        <f>IF('別紙様式2-3（６月以降分）'!AP182="","",'別紙様式2-3（６月以降分）'!AP182)</f>
        <v/>
      </c>
      <c r="AQ182" s="1490" t="str">
        <f>IF('別紙様式2-3（６月以降分）'!AQ182="","",'別紙様式2-3（６月以降分）'!AQ182)</f>
        <v/>
      </c>
      <c r="AR182" s="1493" t="str">
        <f>IF('別紙様式2-3（６月以降分）'!AR182="","",'別紙様式2-3（６月以降分）'!AR182)</f>
        <v/>
      </c>
      <c r="AS182" s="573" t="str">
        <f t="shared" ref="AS182" si="287">IF(AU184="","",IF(U184&lt;U182,"！加算の要件上は問題ありませんが、令和６年度当初の新加算の加算率と比較して、移行後の加算率が下がる計画になっています。",""))</f>
        <v/>
      </c>
      <c r="AT182" s="580"/>
      <c r="AU182" s="1309"/>
      <c r="AV182" s="558" t="str">
        <f>IF('別紙様式2-2（４・５月分）'!N140="","",'別紙様式2-2（４・５月分）'!N140)</f>
        <v/>
      </c>
      <c r="AW182" s="1313" t="str">
        <f>IF(SUM('別紙様式2-2（４・５月分）'!O140:O142)=0,"",SUM('別紙様式2-2（４・５月分）'!O140:O142))</f>
        <v/>
      </c>
      <c r="AX182" s="1482" t="str">
        <f>IFERROR(VLOOKUP(K182,【参考】数式用!$AH$2:$AI$34,2,FALSE),"")</f>
        <v/>
      </c>
      <c r="AY182" s="494"/>
      <c r="BD182" s="341"/>
      <c r="BE182" s="1311" t="str">
        <f>G182</f>
        <v/>
      </c>
      <c r="BF182" s="1311"/>
      <c r="BG182" s="1311"/>
    </row>
    <row r="183" spans="1:59" ht="15" customHeight="1">
      <c r="A183" s="1275"/>
      <c r="B183" s="1243"/>
      <c r="C183" s="1244"/>
      <c r="D183" s="1244"/>
      <c r="E183" s="1244"/>
      <c r="F183" s="1245"/>
      <c r="G183" s="1260"/>
      <c r="H183" s="1260"/>
      <c r="I183" s="1260"/>
      <c r="J183" s="1423"/>
      <c r="K183" s="1260"/>
      <c r="L183" s="1429"/>
      <c r="M183" s="1379" t="str">
        <f>IF('別紙様式2-2（４・５月分）'!P141="","",'別紙様式2-2（４・５月分）'!P141)</f>
        <v/>
      </c>
      <c r="N183" s="1400"/>
      <c r="O183" s="1406"/>
      <c r="P183" s="1407"/>
      <c r="Q183" s="1408"/>
      <c r="R183" s="1541"/>
      <c r="S183" s="1412"/>
      <c r="T183" s="1537"/>
      <c r="U183" s="1539"/>
      <c r="V183" s="1418"/>
      <c r="W183" s="1535"/>
      <c r="X183" s="1358"/>
      <c r="Y183" s="1535"/>
      <c r="Z183" s="1358"/>
      <c r="AA183" s="1535"/>
      <c r="AB183" s="1358"/>
      <c r="AC183" s="1535"/>
      <c r="AD183" s="1358"/>
      <c r="AE183" s="1358"/>
      <c r="AF183" s="1358"/>
      <c r="AG183" s="1360"/>
      <c r="AH183" s="1527"/>
      <c r="AI183" s="1529"/>
      <c r="AJ183" s="1531"/>
      <c r="AK183" s="1533"/>
      <c r="AL183" s="1522"/>
      <c r="AM183" s="1524"/>
      <c r="AN183" s="1342"/>
      <c r="AO183" s="1525"/>
      <c r="AP183" s="1342"/>
      <c r="AQ183" s="1491"/>
      <c r="AR183" s="1494"/>
      <c r="AS183" s="1492" t="str">
        <f t="shared" ref="AS183" si="288">IF(AU184="","",IF(OR(AA184="",AA184&lt;&gt;7,AC184="",AC184&lt;&gt;3),"！算定期間の終わりが令和７年３月になっていません。年度内の廃止予定等がなければ、算定対象月を令和７年３月にしてください。",""))</f>
        <v/>
      </c>
      <c r="AT183" s="580"/>
      <c r="AU183" s="1311"/>
      <c r="AV183" s="1312" t="str">
        <f>IF('別紙様式2-2（４・５月分）'!N141="","",'別紙様式2-2（４・５月分）'!N141)</f>
        <v/>
      </c>
      <c r="AW183" s="1313"/>
      <c r="AX183" s="1483"/>
      <c r="AY183" s="431"/>
      <c r="BD183" s="341"/>
      <c r="BE183" s="1311" t="str">
        <f>G182</f>
        <v/>
      </c>
      <c r="BF183" s="1311"/>
      <c r="BG183" s="1311"/>
    </row>
    <row r="184" spans="1:59" ht="15" customHeight="1">
      <c r="A184" s="1303"/>
      <c r="B184" s="1243"/>
      <c r="C184" s="1244"/>
      <c r="D184" s="1244"/>
      <c r="E184" s="1244"/>
      <c r="F184" s="1245"/>
      <c r="G184" s="1260"/>
      <c r="H184" s="1260"/>
      <c r="I184" s="1260"/>
      <c r="J184" s="1423"/>
      <c r="K184" s="1260"/>
      <c r="L184" s="1429"/>
      <c r="M184" s="1380"/>
      <c r="N184" s="1401"/>
      <c r="O184" s="1381" t="s">
        <v>2025</v>
      </c>
      <c r="P184" s="1433" t="str">
        <f>IFERROR(VLOOKUP('別紙様式2-2（４・５月分）'!AQ140,【参考】数式用!$AR$5:$AT$22,3,FALSE),"")</f>
        <v/>
      </c>
      <c r="Q184" s="1385" t="s">
        <v>2036</v>
      </c>
      <c r="R184" s="1517" t="str">
        <f>IFERROR(VLOOKUP(K182,【参考】数式用!$A$5:$AB$37,MATCH(P184,【参考】数式用!$B$4:$AB$4,0)+1,0),"")</f>
        <v/>
      </c>
      <c r="S184" s="1389" t="s">
        <v>2109</v>
      </c>
      <c r="T184" s="1519"/>
      <c r="U184" s="1515" t="str">
        <f>IFERROR(VLOOKUP(K182,【参考】数式用!$A$5:$AB$37,MATCH(T184,【参考】数式用!$B$4:$AB$4,0)+1,0),"")</f>
        <v/>
      </c>
      <c r="V184" s="1395" t="s">
        <v>15</v>
      </c>
      <c r="W184" s="1513"/>
      <c r="X184" s="1371" t="s">
        <v>10</v>
      </c>
      <c r="Y184" s="1513"/>
      <c r="Z184" s="1371" t="s">
        <v>38</v>
      </c>
      <c r="AA184" s="1513"/>
      <c r="AB184" s="1371" t="s">
        <v>10</v>
      </c>
      <c r="AC184" s="1513"/>
      <c r="AD184" s="1371" t="s">
        <v>2020</v>
      </c>
      <c r="AE184" s="1371" t="s">
        <v>20</v>
      </c>
      <c r="AF184" s="1371" t="str">
        <f>IF(W184&gt;=1,(AA184*12+AC184)-(W184*12+Y184)+1,"")</f>
        <v/>
      </c>
      <c r="AG184" s="1367" t="s">
        <v>33</v>
      </c>
      <c r="AH184" s="1373" t="str">
        <f t="shared" ref="AH184" si="289">IFERROR(ROUNDDOWN(ROUND(L182*U184,0),0)*AF184,"")</f>
        <v/>
      </c>
      <c r="AI184" s="1507" t="str">
        <f t="shared" ref="AI184" si="290">IFERROR(ROUNDDOWN(ROUND((L182*(U184-AW182)),0),0)*AF184,"")</f>
        <v/>
      </c>
      <c r="AJ184" s="1377" t="str">
        <f>IFERROR(ROUNDDOWN(ROUNDDOWN(ROUND(L182*VLOOKUP(K182,【参考】数式用!$A$5:$AB$27,MATCH("新加算Ⅳ",【参考】数式用!$B$4:$AB$4,0)+1,0),0),0)*AF184*0.5,0),"")</f>
        <v/>
      </c>
      <c r="AK184" s="1509"/>
      <c r="AL184" s="1511" t="str">
        <f>IFERROR(IF('別紙様式2-2（４・５月分）'!P184="ベア加算","", IF(OR(T184="新加算Ⅰ",T184="新加算Ⅱ",T184="新加算Ⅲ",T184="新加算Ⅳ"),ROUNDDOWN(ROUND(L182*VLOOKUP(K182,【参考】数式用!$A$5:$I$27,MATCH("ベア加算",【参考】数式用!$B$4:$I$4,0)+1,0),0),0)*AF184,"")),"")</f>
        <v/>
      </c>
      <c r="AM184" s="1503"/>
      <c r="AN184" s="1484"/>
      <c r="AO184" s="1505"/>
      <c r="AP184" s="1484"/>
      <c r="AQ184" s="1486"/>
      <c r="AR184" s="1488"/>
      <c r="AS184" s="1492"/>
      <c r="AT184" s="452"/>
      <c r="AU184" s="1311" t="str">
        <f>IF(AND(AA182&lt;&gt;7,AC182&lt;&gt;3),"V列に色付け","")</f>
        <v/>
      </c>
      <c r="AV184" s="1312"/>
      <c r="AW184" s="1313"/>
      <c r="AX184" s="577"/>
      <c r="AY184" s="1230" t="str">
        <f>IF(AL184&lt;&gt;"",IF(AM184="○","入力済","未入力"),"")</f>
        <v/>
      </c>
      <c r="AZ184" s="1230" t="str">
        <f>IF(OR(T184="新加算Ⅰ",T184="新加算Ⅱ",T184="新加算Ⅲ",T184="新加算Ⅳ",T184="新加算Ⅴ（１）",T184="新加算Ⅴ（２）",T184="新加算Ⅴ（３）",T184="新加算ⅠⅤ（４）",T184="新加算Ⅴ（５）",T184="新加算Ⅴ（６）",T184="新加算Ⅴ（８）",T184="新加算Ⅴ（11）"),IF(OR(AN184="○",AN184="令和６年度中に満たす"),"入力済","未入力"),"")</f>
        <v/>
      </c>
      <c r="BA184" s="1230" t="str">
        <f>IF(OR(T184="新加算Ⅴ（７）",T184="新加算Ⅴ（９）",T184="新加算Ⅴ（10）",T184="新加算Ⅴ（12）",T184="新加算Ⅴ（13）",T184="新加算Ⅴ（14）"),IF(OR(AO184="○",AO184="令和６年度中に満たす"),"入力済","未入力"),"")</f>
        <v/>
      </c>
      <c r="BB184" s="1230" t="str">
        <f>IF(OR(T184="新加算Ⅰ",T184="新加算Ⅱ",T184="新加算Ⅲ",T184="新加算Ⅴ（１）",T184="新加算Ⅴ（３）",T184="新加算Ⅴ（８）"),IF(OR(AP184="○",AP184="令和６年度中に満たす"),"入力済","未入力"),"")</f>
        <v/>
      </c>
      <c r="BC184" s="1481" t="str">
        <f t="shared" ref="BC184" si="291">IF(OR(T184="新加算Ⅰ",T184="新加算Ⅱ",T184="新加算Ⅴ（１）",T184="新加算Ⅴ（２）",T184="新加算Ⅴ（３）",T184="新加算Ⅴ（４）",T184="新加算Ⅴ（５）",T184="新加算Ⅴ（６）",T184="新加算Ⅴ（７）",T184="新加算Ⅴ（９）",T184="新加算Ⅴ（10）",T184="新加算Ⅴ（12）"),IF(AQ184&lt;&gt;"",1,""),"")</f>
        <v/>
      </c>
      <c r="BD184" s="1311" t="str">
        <f>IF(OR(T184="新加算Ⅰ",T184="新加算Ⅴ（１）",T184="新加算Ⅴ（２）",T184="新加算Ⅴ（５）",T184="新加算Ⅴ（７）",T184="新加算Ⅴ（10）"),IF(AR184="","未入力","入力済"),"")</f>
        <v/>
      </c>
      <c r="BE184" s="1311" t="str">
        <f>G182</f>
        <v/>
      </c>
      <c r="BF184" s="1311"/>
      <c r="BG184" s="1311"/>
    </row>
    <row r="185" spans="1:59" ht="30" customHeight="1" thickBot="1">
      <c r="A185" s="1276"/>
      <c r="B185" s="1419"/>
      <c r="C185" s="1420"/>
      <c r="D185" s="1420"/>
      <c r="E185" s="1420"/>
      <c r="F185" s="1421"/>
      <c r="G185" s="1261"/>
      <c r="H185" s="1261"/>
      <c r="I185" s="1261"/>
      <c r="J185" s="1424"/>
      <c r="K185" s="1261"/>
      <c r="L185" s="1430"/>
      <c r="M185" s="556" t="str">
        <f>IF('別紙様式2-2（４・５月分）'!P142="","",'別紙様式2-2（４・５月分）'!P142)</f>
        <v/>
      </c>
      <c r="N185" s="1402"/>
      <c r="O185" s="1382"/>
      <c r="P185" s="1434"/>
      <c r="Q185" s="1386"/>
      <c r="R185" s="1518"/>
      <c r="S185" s="1390"/>
      <c r="T185" s="1520"/>
      <c r="U185" s="1516"/>
      <c r="V185" s="1396"/>
      <c r="W185" s="1514"/>
      <c r="X185" s="1372"/>
      <c r="Y185" s="1514"/>
      <c r="Z185" s="1372"/>
      <c r="AA185" s="1514"/>
      <c r="AB185" s="1372"/>
      <c r="AC185" s="1514"/>
      <c r="AD185" s="1372"/>
      <c r="AE185" s="1372"/>
      <c r="AF185" s="1372"/>
      <c r="AG185" s="1368"/>
      <c r="AH185" s="1374"/>
      <c r="AI185" s="1508"/>
      <c r="AJ185" s="1378"/>
      <c r="AK185" s="1510"/>
      <c r="AL185" s="1512"/>
      <c r="AM185" s="1504"/>
      <c r="AN185" s="1485"/>
      <c r="AO185" s="1506"/>
      <c r="AP185" s="1485"/>
      <c r="AQ185" s="1487"/>
      <c r="AR185" s="1489"/>
      <c r="AS185" s="578" t="str">
        <f t="shared" ref="AS185" si="292">IF(AU184="","",IF(OR(T184="",AND(M185="ベア加算なし",OR(T184="新加算Ⅰ",T184="新加算Ⅱ",T184="新加算Ⅲ",T184="新加算Ⅳ"),AM184=""),AND(OR(T184="新加算Ⅰ",T184="新加算Ⅱ",T184="新加算Ⅲ",T184="新加算Ⅳ"),AN184=""),AND(OR(T184="新加算Ⅰ",T184="新加算Ⅱ",T184="新加算Ⅲ"),AP184=""),AND(OR(T184="新加算Ⅰ",T184="新加算Ⅱ"),AQ184=""),AND(OR(T184="新加算Ⅰ"),AR184="")),"！記入が必要な欄（ピンク色のセル）に空欄があります。空欄を埋めてください。",""))</f>
        <v/>
      </c>
      <c r="AT185" s="452"/>
      <c r="AU185" s="1311"/>
      <c r="AV185" s="558" t="str">
        <f>IF('別紙様式2-2（４・５月分）'!N142="","",'別紙様式2-2（４・５月分）'!N142)</f>
        <v/>
      </c>
      <c r="AW185" s="1313"/>
      <c r="AX185" s="579"/>
      <c r="AY185" s="1230" t="str">
        <f>IF(OR(T185="新加算Ⅰ",T185="新加算Ⅱ",T185="新加算Ⅲ",T185="新加算Ⅳ",T185="新加算Ⅴ（１）",T185="新加算Ⅴ（２）",T185="新加算Ⅴ（３）",T185="新加算ⅠⅤ（４）",T185="新加算Ⅴ（５）",T185="新加算Ⅴ（６）",T185="新加算Ⅴ（８）",T185="新加算Ⅴ（11）"),IF(AI185="○","","未入力"),"")</f>
        <v/>
      </c>
      <c r="AZ185" s="1230" t="str">
        <f>IF(OR(U185="新加算Ⅰ",U185="新加算Ⅱ",U185="新加算Ⅲ",U185="新加算Ⅳ",U185="新加算Ⅴ（１）",U185="新加算Ⅴ（２）",U185="新加算Ⅴ（３）",U185="新加算ⅠⅤ（４）",U185="新加算Ⅴ（５）",U185="新加算Ⅴ（６）",U185="新加算Ⅴ（８）",U185="新加算Ⅴ（11）"),IF(AJ185="○","","未入力"),"")</f>
        <v/>
      </c>
      <c r="BA185" s="1230" t="str">
        <f>IF(OR(U185="新加算Ⅴ（７）",U185="新加算Ⅴ（９）",U185="新加算Ⅴ（10）",U185="新加算Ⅴ（12）",U185="新加算Ⅴ（13）",U185="新加算Ⅴ（14）"),IF(AK185="○","","未入力"),"")</f>
        <v/>
      </c>
      <c r="BB185" s="1230" t="str">
        <f>IF(OR(U185="新加算Ⅰ",U185="新加算Ⅱ",U185="新加算Ⅲ",U185="新加算Ⅴ（１）",U185="新加算Ⅴ（３）",U185="新加算Ⅴ（８）"),IF(AL185="○","","未入力"),"")</f>
        <v/>
      </c>
      <c r="BC185" s="1481" t="str">
        <f t="shared" ref="BC185" si="293">IF(OR(U185="新加算Ⅰ",U185="新加算Ⅱ",U185="新加算Ⅴ（１）",U185="新加算Ⅴ（２）",U185="新加算Ⅴ（３）",U185="新加算Ⅴ（４）",U185="新加算Ⅴ（５）",U185="新加算Ⅴ（６）",U185="新加算Ⅴ（７）",U185="新加算Ⅴ（９）",U185="新加算Ⅴ（10）",U185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85" s="1311" t="str">
        <f>IF(AND(T185&lt;&gt;"（参考）令和７年度の移行予定",OR(U185="新加算Ⅰ",U185="新加算Ⅴ（１）",U185="新加算Ⅴ（２）",U185="新加算Ⅴ（５）",U185="新加算Ⅴ（７）",U185="新加算Ⅴ（10）")),IF(AN185="","未入力",IF(AN185="いずれも取得していない","要件を満たさない","")),"")</f>
        <v/>
      </c>
      <c r="BE185" s="1311" t="str">
        <f>G182</f>
        <v/>
      </c>
      <c r="BF185" s="1311"/>
      <c r="BG185" s="1311"/>
    </row>
    <row r="186" spans="1:59" ht="30" customHeight="1">
      <c r="A186" s="1301">
        <v>44</v>
      </c>
      <c r="B186" s="1243" t="str">
        <f>IF(基本情報入力シート!C97="","",基本情報入力シート!C97)</f>
        <v/>
      </c>
      <c r="C186" s="1244"/>
      <c r="D186" s="1244"/>
      <c r="E186" s="1244"/>
      <c r="F186" s="1245"/>
      <c r="G186" s="1260" t="str">
        <f>IF(基本情報入力シート!M97="","",基本情報入力シート!M97)</f>
        <v/>
      </c>
      <c r="H186" s="1260" t="str">
        <f>IF(基本情報入力シート!R97="","",基本情報入力シート!R97)</f>
        <v/>
      </c>
      <c r="I186" s="1260" t="str">
        <f>IF(基本情報入力シート!W97="","",基本情報入力シート!W97)</f>
        <v/>
      </c>
      <c r="J186" s="1423" t="str">
        <f>IF(基本情報入力シート!X97="","",基本情報入力シート!X97)</f>
        <v/>
      </c>
      <c r="K186" s="1260" t="str">
        <f>IF(基本情報入力シート!Y97="","",基本情報入力シート!Y97)</f>
        <v/>
      </c>
      <c r="L186" s="1429" t="str">
        <f>IF(基本情報入力シート!AB97="","",基本情報入力シート!AB97)</f>
        <v/>
      </c>
      <c r="M186" s="553" t="str">
        <f>IF('別紙様式2-2（４・５月分）'!P143="","",'別紙様式2-2（４・５月分）'!P143)</f>
        <v/>
      </c>
      <c r="N186" s="1399" t="str">
        <f>IF(SUM('別紙様式2-2（４・５月分）'!Q143:Q145)=0,"",SUM('別紙様式2-2（４・５月分）'!Q143:Q145))</f>
        <v/>
      </c>
      <c r="O186" s="1403" t="str">
        <f>IFERROR(VLOOKUP('別紙様式2-2（４・５月分）'!AQ143,【参考】数式用!$AR$5:$AS$22,2,FALSE),"")</f>
        <v/>
      </c>
      <c r="P186" s="1404"/>
      <c r="Q186" s="1405"/>
      <c r="R186" s="1540" t="str">
        <f>IFERROR(VLOOKUP(K186,【参考】数式用!$A$5:$AB$37,MATCH(O186,【参考】数式用!$B$4:$AB$4,0)+1,0),"")</f>
        <v/>
      </c>
      <c r="S186" s="1411" t="s">
        <v>2102</v>
      </c>
      <c r="T186" s="1536" t="str">
        <f>IF('別紙様式2-3（６月以降分）'!T186="","",'別紙様式2-3（６月以降分）'!T186)</f>
        <v/>
      </c>
      <c r="U186" s="1538" t="str">
        <f>IFERROR(VLOOKUP(K186,【参考】数式用!$A$5:$AB$37,MATCH(T186,【参考】数式用!$B$4:$AB$4,0)+1,0),"")</f>
        <v/>
      </c>
      <c r="V186" s="1417" t="s">
        <v>15</v>
      </c>
      <c r="W186" s="1534">
        <f>'別紙様式2-3（６月以降分）'!W186</f>
        <v>6</v>
      </c>
      <c r="X186" s="1357" t="s">
        <v>10</v>
      </c>
      <c r="Y186" s="1534">
        <f>'別紙様式2-3（６月以降分）'!Y186</f>
        <v>6</v>
      </c>
      <c r="Z186" s="1357" t="s">
        <v>38</v>
      </c>
      <c r="AA186" s="1534">
        <f>'別紙様式2-3（６月以降分）'!AA186</f>
        <v>7</v>
      </c>
      <c r="AB186" s="1357" t="s">
        <v>10</v>
      </c>
      <c r="AC186" s="1534">
        <f>'別紙様式2-3（６月以降分）'!AC186</f>
        <v>3</v>
      </c>
      <c r="AD186" s="1357" t="s">
        <v>2020</v>
      </c>
      <c r="AE186" s="1357" t="s">
        <v>20</v>
      </c>
      <c r="AF186" s="1357">
        <f>IF(W186&gt;=1,(AA186*12+AC186)-(W186*12+Y186)+1,"")</f>
        <v>10</v>
      </c>
      <c r="AG186" s="1359" t="s">
        <v>33</v>
      </c>
      <c r="AH186" s="1526" t="str">
        <f>'別紙様式2-3（６月以降分）'!AH186</f>
        <v/>
      </c>
      <c r="AI186" s="1528" t="str">
        <f>'別紙様式2-3（６月以降分）'!AI186</f>
        <v/>
      </c>
      <c r="AJ186" s="1530">
        <f>'別紙様式2-3（６月以降分）'!AJ186</f>
        <v>0</v>
      </c>
      <c r="AK186" s="1532" t="str">
        <f>IF('別紙様式2-3（６月以降分）'!AK186="","",'別紙様式2-3（６月以降分）'!AK186)</f>
        <v/>
      </c>
      <c r="AL186" s="1521">
        <f>'別紙様式2-3（６月以降分）'!AL186</f>
        <v>0</v>
      </c>
      <c r="AM186" s="1523" t="str">
        <f>IF('別紙様式2-3（６月以降分）'!AM186="","",'別紙様式2-3（６月以降分）'!AM186)</f>
        <v/>
      </c>
      <c r="AN186" s="1341" t="str">
        <f>IF('別紙様式2-3（６月以降分）'!AN186="","",'別紙様式2-3（６月以降分）'!AN186)</f>
        <v/>
      </c>
      <c r="AO186" s="1339" t="str">
        <f>IF('別紙様式2-3（６月以降分）'!AO186="","",'別紙様式2-3（６月以降分）'!AO186)</f>
        <v/>
      </c>
      <c r="AP186" s="1341" t="str">
        <f>IF('別紙様式2-3（６月以降分）'!AP186="","",'別紙様式2-3（６月以降分）'!AP186)</f>
        <v/>
      </c>
      <c r="AQ186" s="1490" t="str">
        <f>IF('別紙様式2-3（６月以降分）'!AQ186="","",'別紙様式2-3（６月以降分）'!AQ186)</f>
        <v/>
      </c>
      <c r="AR186" s="1493" t="str">
        <f>IF('別紙様式2-3（６月以降分）'!AR186="","",'別紙様式2-3（６月以降分）'!AR186)</f>
        <v/>
      </c>
      <c r="AS186" s="573" t="str">
        <f t="shared" ref="AS186" si="294">IF(AU188="","",IF(U188&lt;U186,"！加算の要件上は問題ありませんが、令和６年度当初の新加算の加算率と比較して、移行後の加算率が下がる計画になっています。",""))</f>
        <v/>
      </c>
      <c r="AT186" s="580"/>
      <c r="AU186" s="1309"/>
      <c r="AV186" s="558" t="str">
        <f>IF('別紙様式2-2（４・５月分）'!N143="","",'別紙様式2-2（４・５月分）'!N143)</f>
        <v/>
      </c>
      <c r="AW186" s="1313" t="str">
        <f>IF(SUM('別紙様式2-2（４・５月分）'!O143:O145)=0,"",SUM('別紙様式2-2（４・５月分）'!O143:O145))</f>
        <v/>
      </c>
      <c r="AX186" s="1482" t="str">
        <f>IFERROR(VLOOKUP(K186,【参考】数式用!$AH$2:$AI$34,2,FALSE),"")</f>
        <v/>
      </c>
      <c r="AY186" s="494"/>
      <c r="BD186" s="341"/>
      <c r="BE186" s="1311" t="str">
        <f>G186</f>
        <v/>
      </c>
      <c r="BF186" s="1311"/>
      <c r="BG186" s="1311"/>
    </row>
    <row r="187" spans="1:59" ht="15" customHeight="1">
      <c r="A187" s="1275"/>
      <c r="B187" s="1243"/>
      <c r="C187" s="1244"/>
      <c r="D187" s="1244"/>
      <c r="E187" s="1244"/>
      <c r="F187" s="1245"/>
      <c r="G187" s="1260"/>
      <c r="H187" s="1260"/>
      <c r="I187" s="1260"/>
      <c r="J187" s="1423"/>
      <c r="K187" s="1260"/>
      <c r="L187" s="1429"/>
      <c r="M187" s="1379" t="str">
        <f>IF('別紙様式2-2（４・５月分）'!P144="","",'別紙様式2-2（４・５月分）'!P144)</f>
        <v/>
      </c>
      <c r="N187" s="1400"/>
      <c r="O187" s="1406"/>
      <c r="P187" s="1407"/>
      <c r="Q187" s="1408"/>
      <c r="R187" s="1541"/>
      <c r="S187" s="1412"/>
      <c r="T187" s="1537"/>
      <c r="U187" s="1539"/>
      <c r="V187" s="1418"/>
      <c r="W187" s="1535"/>
      <c r="X187" s="1358"/>
      <c r="Y187" s="1535"/>
      <c r="Z187" s="1358"/>
      <c r="AA187" s="1535"/>
      <c r="AB187" s="1358"/>
      <c r="AC187" s="1535"/>
      <c r="AD187" s="1358"/>
      <c r="AE187" s="1358"/>
      <c r="AF187" s="1358"/>
      <c r="AG187" s="1360"/>
      <c r="AH187" s="1527"/>
      <c r="AI187" s="1529"/>
      <c r="AJ187" s="1531"/>
      <c r="AK187" s="1533"/>
      <c r="AL187" s="1522"/>
      <c r="AM187" s="1524"/>
      <c r="AN187" s="1342"/>
      <c r="AO187" s="1525"/>
      <c r="AP187" s="1342"/>
      <c r="AQ187" s="1491"/>
      <c r="AR187" s="1494"/>
      <c r="AS187" s="1492" t="str">
        <f t="shared" ref="AS187" si="295">IF(AU188="","",IF(OR(AA188="",AA188&lt;&gt;7,AC188="",AC188&lt;&gt;3),"！算定期間の終わりが令和７年３月になっていません。年度内の廃止予定等がなければ、算定対象月を令和７年３月にしてください。",""))</f>
        <v/>
      </c>
      <c r="AT187" s="580"/>
      <c r="AU187" s="1311"/>
      <c r="AV187" s="1312" t="str">
        <f>IF('別紙様式2-2（４・５月分）'!N144="","",'別紙様式2-2（４・５月分）'!N144)</f>
        <v/>
      </c>
      <c r="AW187" s="1313"/>
      <c r="AX187" s="1483"/>
      <c r="AY187" s="431"/>
      <c r="BD187" s="341"/>
      <c r="BE187" s="1311" t="str">
        <f>G186</f>
        <v/>
      </c>
      <c r="BF187" s="1311"/>
      <c r="BG187" s="1311"/>
    </row>
    <row r="188" spans="1:59" ht="15" customHeight="1">
      <c r="A188" s="1303"/>
      <c r="B188" s="1243"/>
      <c r="C188" s="1244"/>
      <c r="D188" s="1244"/>
      <c r="E188" s="1244"/>
      <c r="F188" s="1245"/>
      <c r="G188" s="1260"/>
      <c r="H188" s="1260"/>
      <c r="I188" s="1260"/>
      <c r="J188" s="1423"/>
      <c r="K188" s="1260"/>
      <c r="L188" s="1429"/>
      <c r="M188" s="1380"/>
      <c r="N188" s="1401"/>
      <c r="O188" s="1381" t="s">
        <v>2025</v>
      </c>
      <c r="P188" s="1433" t="str">
        <f>IFERROR(VLOOKUP('別紙様式2-2（４・５月分）'!AQ143,【参考】数式用!$AR$5:$AT$22,3,FALSE),"")</f>
        <v/>
      </c>
      <c r="Q188" s="1385" t="s">
        <v>2036</v>
      </c>
      <c r="R188" s="1517" t="str">
        <f>IFERROR(VLOOKUP(K186,【参考】数式用!$A$5:$AB$37,MATCH(P188,【参考】数式用!$B$4:$AB$4,0)+1,0),"")</f>
        <v/>
      </c>
      <c r="S188" s="1389" t="s">
        <v>2109</v>
      </c>
      <c r="T188" s="1519"/>
      <c r="U188" s="1515" t="str">
        <f>IFERROR(VLOOKUP(K186,【参考】数式用!$A$5:$AB$37,MATCH(T188,【参考】数式用!$B$4:$AB$4,0)+1,0),"")</f>
        <v/>
      </c>
      <c r="V188" s="1395" t="s">
        <v>15</v>
      </c>
      <c r="W188" s="1513"/>
      <c r="X188" s="1371" t="s">
        <v>10</v>
      </c>
      <c r="Y188" s="1513"/>
      <c r="Z188" s="1371" t="s">
        <v>38</v>
      </c>
      <c r="AA188" s="1513"/>
      <c r="AB188" s="1371" t="s">
        <v>10</v>
      </c>
      <c r="AC188" s="1513"/>
      <c r="AD188" s="1371" t="s">
        <v>2020</v>
      </c>
      <c r="AE188" s="1371" t="s">
        <v>20</v>
      </c>
      <c r="AF188" s="1371" t="str">
        <f>IF(W188&gt;=1,(AA188*12+AC188)-(W188*12+Y188)+1,"")</f>
        <v/>
      </c>
      <c r="AG188" s="1367" t="s">
        <v>33</v>
      </c>
      <c r="AH188" s="1373" t="str">
        <f t="shared" ref="AH188" si="296">IFERROR(ROUNDDOWN(ROUND(L186*U188,0),0)*AF188,"")</f>
        <v/>
      </c>
      <c r="AI188" s="1507" t="str">
        <f t="shared" ref="AI188" si="297">IFERROR(ROUNDDOWN(ROUND((L186*(U188-AW186)),0),0)*AF188,"")</f>
        <v/>
      </c>
      <c r="AJ188" s="1377" t="str">
        <f>IFERROR(ROUNDDOWN(ROUNDDOWN(ROUND(L186*VLOOKUP(K186,【参考】数式用!$A$5:$AB$27,MATCH("新加算Ⅳ",【参考】数式用!$B$4:$AB$4,0)+1,0),0),0)*AF188*0.5,0),"")</f>
        <v/>
      </c>
      <c r="AK188" s="1509"/>
      <c r="AL188" s="1511" t="str">
        <f>IFERROR(IF('別紙様式2-2（４・５月分）'!P188="ベア加算","", IF(OR(T188="新加算Ⅰ",T188="新加算Ⅱ",T188="新加算Ⅲ",T188="新加算Ⅳ"),ROUNDDOWN(ROUND(L186*VLOOKUP(K186,【参考】数式用!$A$5:$I$27,MATCH("ベア加算",【参考】数式用!$B$4:$I$4,0)+1,0),0),0)*AF188,"")),"")</f>
        <v/>
      </c>
      <c r="AM188" s="1503"/>
      <c r="AN188" s="1484"/>
      <c r="AO188" s="1505"/>
      <c r="AP188" s="1484"/>
      <c r="AQ188" s="1486"/>
      <c r="AR188" s="1488"/>
      <c r="AS188" s="1492"/>
      <c r="AT188" s="452"/>
      <c r="AU188" s="1311" t="str">
        <f>IF(AND(AA186&lt;&gt;7,AC186&lt;&gt;3),"V列に色付け","")</f>
        <v/>
      </c>
      <c r="AV188" s="1312"/>
      <c r="AW188" s="1313"/>
      <c r="AX188" s="577"/>
      <c r="AY188" s="1230" t="str">
        <f>IF(AL188&lt;&gt;"",IF(AM188="○","入力済","未入力"),"")</f>
        <v/>
      </c>
      <c r="AZ188" s="1230" t="str">
        <f>IF(OR(T188="新加算Ⅰ",T188="新加算Ⅱ",T188="新加算Ⅲ",T188="新加算Ⅳ",T188="新加算Ⅴ（１）",T188="新加算Ⅴ（２）",T188="新加算Ⅴ（３）",T188="新加算ⅠⅤ（４）",T188="新加算Ⅴ（５）",T188="新加算Ⅴ（６）",T188="新加算Ⅴ（８）",T188="新加算Ⅴ（11）"),IF(OR(AN188="○",AN188="令和６年度中に満たす"),"入力済","未入力"),"")</f>
        <v/>
      </c>
      <c r="BA188" s="1230" t="str">
        <f>IF(OR(T188="新加算Ⅴ（７）",T188="新加算Ⅴ（９）",T188="新加算Ⅴ（10）",T188="新加算Ⅴ（12）",T188="新加算Ⅴ（13）",T188="新加算Ⅴ（14）"),IF(OR(AO188="○",AO188="令和６年度中に満たす"),"入力済","未入力"),"")</f>
        <v/>
      </c>
      <c r="BB188" s="1230" t="str">
        <f>IF(OR(T188="新加算Ⅰ",T188="新加算Ⅱ",T188="新加算Ⅲ",T188="新加算Ⅴ（１）",T188="新加算Ⅴ（３）",T188="新加算Ⅴ（８）"),IF(OR(AP188="○",AP188="令和６年度中に満たす"),"入力済","未入力"),"")</f>
        <v/>
      </c>
      <c r="BC188" s="1481" t="str">
        <f t="shared" ref="BC188" si="298">IF(OR(T188="新加算Ⅰ",T188="新加算Ⅱ",T188="新加算Ⅴ（１）",T188="新加算Ⅴ（２）",T188="新加算Ⅴ（３）",T188="新加算Ⅴ（４）",T188="新加算Ⅴ（５）",T188="新加算Ⅴ（６）",T188="新加算Ⅴ（７）",T188="新加算Ⅴ（９）",T188="新加算Ⅴ（10）",T188="新加算Ⅴ（12）"),IF(AQ188&lt;&gt;"",1,""),"")</f>
        <v/>
      </c>
      <c r="BD188" s="1311" t="str">
        <f>IF(OR(T188="新加算Ⅰ",T188="新加算Ⅴ（１）",T188="新加算Ⅴ（２）",T188="新加算Ⅴ（５）",T188="新加算Ⅴ（７）",T188="新加算Ⅴ（10）"),IF(AR188="","未入力","入力済"),"")</f>
        <v/>
      </c>
      <c r="BE188" s="1311" t="str">
        <f>G186</f>
        <v/>
      </c>
      <c r="BF188" s="1311"/>
      <c r="BG188" s="1311"/>
    </row>
    <row r="189" spans="1:59" ht="30" customHeight="1" thickBot="1">
      <c r="A189" s="1276"/>
      <c r="B189" s="1419"/>
      <c r="C189" s="1420"/>
      <c r="D189" s="1420"/>
      <c r="E189" s="1420"/>
      <c r="F189" s="1421"/>
      <c r="G189" s="1261"/>
      <c r="H189" s="1261"/>
      <c r="I189" s="1261"/>
      <c r="J189" s="1424"/>
      <c r="K189" s="1261"/>
      <c r="L189" s="1430"/>
      <c r="M189" s="556" t="str">
        <f>IF('別紙様式2-2（４・５月分）'!P145="","",'別紙様式2-2（４・５月分）'!P145)</f>
        <v/>
      </c>
      <c r="N189" s="1402"/>
      <c r="O189" s="1382"/>
      <c r="P189" s="1434"/>
      <c r="Q189" s="1386"/>
      <c r="R189" s="1518"/>
      <c r="S189" s="1390"/>
      <c r="T189" s="1520"/>
      <c r="U189" s="1516"/>
      <c r="V189" s="1396"/>
      <c r="W189" s="1514"/>
      <c r="X189" s="1372"/>
      <c r="Y189" s="1514"/>
      <c r="Z189" s="1372"/>
      <c r="AA189" s="1514"/>
      <c r="AB189" s="1372"/>
      <c r="AC189" s="1514"/>
      <c r="AD189" s="1372"/>
      <c r="AE189" s="1372"/>
      <c r="AF189" s="1372"/>
      <c r="AG189" s="1368"/>
      <c r="AH189" s="1374"/>
      <c r="AI189" s="1508"/>
      <c r="AJ189" s="1378"/>
      <c r="AK189" s="1510"/>
      <c r="AL189" s="1512"/>
      <c r="AM189" s="1504"/>
      <c r="AN189" s="1485"/>
      <c r="AO189" s="1506"/>
      <c r="AP189" s="1485"/>
      <c r="AQ189" s="1487"/>
      <c r="AR189" s="1489"/>
      <c r="AS189" s="578" t="str">
        <f t="shared" ref="AS189" si="299">IF(AU188="","",IF(OR(T188="",AND(M189="ベア加算なし",OR(T188="新加算Ⅰ",T188="新加算Ⅱ",T188="新加算Ⅲ",T188="新加算Ⅳ"),AM188=""),AND(OR(T188="新加算Ⅰ",T188="新加算Ⅱ",T188="新加算Ⅲ",T188="新加算Ⅳ"),AN188=""),AND(OR(T188="新加算Ⅰ",T188="新加算Ⅱ",T188="新加算Ⅲ"),AP188=""),AND(OR(T188="新加算Ⅰ",T188="新加算Ⅱ"),AQ188=""),AND(OR(T188="新加算Ⅰ"),AR188="")),"！記入が必要な欄（ピンク色のセル）に空欄があります。空欄を埋めてください。",""))</f>
        <v/>
      </c>
      <c r="AT189" s="452"/>
      <c r="AU189" s="1311"/>
      <c r="AV189" s="558" t="str">
        <f>IF('別紙様式2-2（４・５月分）'!N145="","",'別紙様式2-2（４・５月分）'!N145)</f>
        <v/>
      </c>
      <c r="AW189" s="1313"/>
      <c r="AX189" s="579"/>
      <c r="AY189" s="1230" t="str">
        <f>IF(OR(T189="新加算Ⅰ",T189="新加算Ⅱ",T189="新加算Ⅲ",T189="新加算Ⅳ",T189="新加算Ⅴ（１）",T189="新加算Ⅴ（２）",T189="新加算Ⅴ（３）",T189="新加算ⅠⅤ（４）",T189="新加算Ⅴ（５）",T189="新加算Ⅴ（６）",T189="新加算Ⅴ（８）",T189="新加算Ⅴ（11）"),IF(AI189="○","","未入力"),"")</f>
        <v/>
      </c>
      <c r="AZ189" s="1230" t="str">
        <f>IF(OR(U189="新加算Ⅰ",U189="新加算Ⅱ",U189="新加算Ⅲ",U189="新加算Ⅳ",U189="新加算Ⅴ（１）",U189="新加算Ⅴ（２）",U189="新加算Ⅴ（３）",U189="新加算ⅠⅤ（４）",U189="新加算Ⅴ（５）",U189="新加算Ⅴ（６）",U189="新加算Ⅴ（８）",U189="新加算Ⅴ（11）"),IF(AJ189="○","","未入力"),"")</f>
        <v/>
      </c>
      <c r="BA189" s="1230" t="str">
        <f>IF(OR(U189="新加算Ⅴ（７）",U189="新加算Ⅴ（９）",U189="新加算Ⅴ（10）",U189="新加算Ⅴ（12）",U189="新加算Ⅴ（13）",U189="新加算Ⅴ（14）"),IF(AK189="○","","未入力"),"")</f>
        <v/>
      </c>
      <c r="BB189" s="1230" t="str">
        <f>IF(OR(U189="新加算Ⅰ",U189="新加算Ⅱ",U189="新加算Ⅲ",U189="新加算Ⅴ（１）",U189="新加算Ⅴ（３）",U189="新加算Ⅴ（８）"),IF(AL189="○","","未入力"),"")</f>
        <v/>
      </c>
      <c r="BC189" s="1481" t="str">
        <f t="shared" ref="BC189" si="300">IF(OR(U189="新加算Ⅰ",U189="新加算Ⅱ",U189="新加算Ⅴ（１）",U189="新加算Ⅴ（２）",U189="新加算Ⅴ（３）",U189="新加算Ⅴ（４）",U189="新加算Ⅴ（５）",U189="新加算Ⅴ（６）",U189="新加算Ⅴ（７）",U189="新加算Ⅴ（９）",U189="新加算Ⅴ（10）",U189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89" s="1311" t="str">
        <f>IF(AND(T189&lt;&gt;"（参考）令和７年度の移行予定",OR(U189="新加算Ⅰ",U189="新加算Ⅴ（１）",U189="新加算Ⅴ（２）",U189="新加算Ⅴ（５）",U189="新加算Ⅴ（７）",U189="新加算Ⅴ（10）")),IF(AN189="","未入力",IF(AN189="いずれも取得していない","要件を満たさない","")),"")</f>
        <v/>
      </c>
      <c r="BE189" s="1311" t="str">
        <f>G186</f>
        <v/>
      </c>
      <c r="BF189" s="1311"/>
      <c r="BG189" s="1311"/>
    </row>
    <row r="190" spans="1:59" ht="30" customHeight="1">
      <c r="A190" s="1274">
        <v>45</v>
      </c>
      <c r="B190" s="1240" t="str">
        <f>IF(基本情報入力シート!C98="","",基本情報入力シート!C98)</f>
        <v/>
      </c>
      <c r="C190" s="1241"/>
      <c r="D190" s="1241"/>
      <c r="E190" s="1241"/>
      <c r="F190" s="1242"/>
      <c r="G190" s="1259" t="str">
        <f>IF(基本情報入力シート!M98="","",基本情報入力シート!M98)</f>
        <v/>
      </c>
      <c r="H190" s="1259" t="str">
        <f>IF(基本情報入力シート!R98="","",基本情報入力シート!R98)</f>
        <v/>
      </c>
      <c r="I190" s="1259" t="str">
        <f>IF(基本情報入力シート!W98="","",基本情報入力シート!W98)</f>
        <v/>
      </c>
      <c r="J190" s="1422" t="str">
        <f>IF(基本情報入力シート!X98="","",基本情報入力シート!X98)</f>
        <v/>
      </c>
      <c r="K190" s="1259" t="str">
        <f>IF(基本情報入力シート!Y98="","",基本情報入力シート!Y98)</f>
        <v/>
      </c>
      <c r="L190" s="1435" t="str">
        <f>IF(基本情報入力シート!AB98="","",基本情報入力シート!AB98)</f>
        <v/>
      </c>
      <c r="M190" s="553" t="str">
        <f>IF('別紙様式2-2（４・５月分）'!P146="","",'別紙様式2-2（４・５月分）'!P146)</f>
        <v/>
      </c>
      <c r="N190" s="1399" t="str">
        <f>IF(SUM('別紙様式2-2（４・５月分）'!Q146:Q148)=0,"",SUM('別紙様式2-2（４・５月分）'!Q146:Q148))</f>
        <v/>
      </c>
      <c r="O190" s="1403" t="str">
        <f>IFERROR(VLOOKUP('別紙様式2-2（４・５月分）'!AQ146,【参考】数式用!$AR$5:$AS$22,2,FALSE),"")</f>
        <v/>
      </c>
      <c r="P190" s="1404"/>
      <c r="Q190" s="1405"/>
      <c r="R190" s="1540" t="str">
        <f>IFERROR(VLOOKUP(K190,【参考】数式用!$A$5:$AB$37,MATCH(O190,【参考】数式用!$B$4:$AB$4,0)+1,0),"")</f>
        <v/>
      </c>
      <c r="S190" s="1411" t="s">
        <v>2102</v>
      </c>
      <c r="T190" s="1536" t="str">
        <f>IF('別紙様式2-3（６月以降分）'!T190="","",'別紙様式2-3（６月以降分）'!T190)</f>
        <v/>
      </c>
      <c r="U190" s="1538" t="str">
        <f>IFERROR(VLOOKUP(K190,【参考】数式用!$A$5:$AB$37,MATCH(T190,【参考】数式用!$B$4:$AB$4,0)+1,0),"")</f>
        <v/>
      </c>
      <c r="V190" s="1417" t="s">
        <v>15</v>
      </c>
      <c r="W190" s="1534">
        <f>'別紙様式2-3（６月以降分）'!W190</f>
        <v>6</v>
      </c>
      <c r="X190" s="1357" t="s">
        <v>10</v>
      </c>
      <c r="Y190" s="1534">
        <f>'別紙様式2-3（６月以降分）'!Y190</f>
        <v>6</v>
      </c>
      <c r="Z190" s="1357" t="s">
        <v>38</v>
      </c>
      <c r="AA190" s="1534">
        <f>'別紙様式2-3（６月以降分）'!AA190</f>
        <v>7</v>
      </c>
      <c r="AB190" s="1357" t="s">
        <v>10</v>
      </c>
      <c r="AC190" s="1534">
        <f>'別紙様式2-3（６月以降分）'!AC190</f>
        <v>3</v>
      </c>
      <c r="AD190" s="1357" t="s">
        <v>2020</v>
      </c>
      <c r="AE190" s="1357" t="s">
        <v>20</v>
      </c>
      <c r="AF190" s="1357">
        <f>IF(W190&gt;=1,(AA190*12+AC190)-(W190*12+Y190)+1,"")</f>
        <v>10</v>
      </c>
      <c r="AG190" s="1359" t="s">
        <v>33</v>
      </c>
      <c r="AH190" s="1526" t="str">
        <f>'別紙様式2-3（６月以降分）'!AH190</f>
        <v/>
      </c>
      <c r="AI190" s="1528" t="str">
        <f>'別紙様式2-3（６月以降分）'!AI190</f>
        <v/>
      </c>
      <c r="AJ190" s="1530">
        <f>'別紙様式2-3（６月以降分）'!AJ190</f>
        <v>0</v>
      </c>
      <c r="AK190" s="1532" t="str">
        <f>IF('別紙様式2-3（６月以降分）'!AK190="","",'別紙様式2-3（６月以降分）'!AK190)</f>
        <v/>
      </c>
      <c r="AL190" s="1521">
        <f>'別紙様式2-3（６月以降分）'!AL190</f>
        <v>0</v>
      </c>
      <c r="AM190" s="1523" t="str">
        <f>IF('別紙様式2-3（６月以降分）'!AM190="","",'別紙様式2-3（６月以降分）'!AM190)</f>
        <v/>
      </c>
      <c r="AN190" s="1341" t="str">
        <f>IF('別紙様式2-3（６月以降分）'!AN190="","",'別紙様式2-3（６月以降分）'!AN190)</f>
        <v/>
      </c>
      <c r="AO190" s="1339" t="str">
        <f>IF('別紙様式2-3（６月以降分）'!AO190="","",'別紙様式2-3（６月以降分）'!AO190)</f>
        <v/>
      </c>
      <c r="AP190" s="1341" t="str">
        <f>IF('別紙様式2-3（６月以降分）'!AP190="","",'別紙様式2-3（６月以降分）'!AP190)</f>
        <v/>
      </c>
      <c r="AQ190" s="1490" t="str">
        <f>IF('別紙様式2-3（６月以降分）'!AQ190="","",'別紙様式2-3（６月以降分）'!AQ190)</f>
        <v/>
      </c>
      <c r="AR190" s="1493" t="str">
        <f>IF('別紙様式2-3（６月以降分）'!AR190="","",'別紙様式2-3（６月以降分）'!AR190)</f>
        <v/>
      </c>
      <c r="AS190" s="573" t="str">
        <f t="shared" ref="AS190" si="301">IF(AU192="","",IF(U192&lt;U190,"！加算の要件上は問題ありませんが、令和６年度当初の新加算の加算率と比較して、移行後の加算率が下がる計画になっています。",""))</f>
        <v/>
      </c>
      <c r="AT190" s="580"/>
      <c r="AU190" s="1309"/>
      <c r="AV190" s="558" t="str">
        <f>IF('別紙様式2-2（４・５月分）'!N146="","",'別紙様式2-2（４・５月分）'!N146)</f>
        <v/>
      </c>
      <c r="AW190" s="1313" t="str">
        <f>IF(SUM('別紙様式2-2（４・５月分）'!O146:O148)=0,"",SUM('別紙様式2-2（４・５月分）'!O146:O148))</f>
        <v/>
      </c>
      <c r="AX190" s="1482" t="str">
        <f>IFERROR(VLOOKUP(K190,【参考】数式用!$AH$2:$AI$34,2,FALSE),"")</f>
        <v/>
      </c>
      <c r="AY190" s="494"/>
      <c r="BD190" s="341"/>
      <c r="BE190" s="1311" t="str">
        <f>G190</f>
        <v/>
      </c>
      <c r="BF190" s="1311"/>
      <c r="BG190" s="1311"/>
    </row>
    <row r="191" spans="1:59" ht="15" customHeight="1">
      <c r="A191" s="1275"/>
      <c r="B191" s="1243"/>
      <c r="C191" s="1244"/>
      <c r="D191" s="1244"/>
      <c r="E191" s="1244"/>
      <c r="F191" s="1245"/>
      <c r="G191" s="1260"/>
      <c r="H191" s="1260"/>
      <c r="I191" s="1260"/>
      <c r="J191" s="1423"/>
      <c r="K191" s="1260"/>
      <c r="L191" s="1429"/>
      <c r="M191" s="1379" t="str">
        <f>IF('別紙様式2-2（４・５月分）'!P147="","",'別紙様式2-2（４・５月分）'!P147)</f>
        <v/>
      </c>
      <c r="N191" s="1400"/>
      <c r="O191" s="1406"/>
      <c r="P191" s="1407"/>
      <c r="Q191" s="1408"/>
      <c r="R191" s="1541"/>
      <c r="S191" s="1412"/>
      <c r="T191" s="1537"/>
      <c r="U191" s="1539"/>
      <c r="V191" s="1418"/>
      <c r="W191" s="1535"/>
      <c r="X191" s="1358"/>
      <c r="Y191" s="1535"/>
      <c r="Z191" s="1358"/>
      <c r="AA191" s="1535"/>
      <c r="AB191" s="1358"/>
      <c r="AC191" s="1535"/>
      <c r="AD191" s="1358"/>
      <c r="AE191" s="1358"/>
      <c r="AF191" s="1358"/>
      <c r="AG191" s="1360"/>
      <c r="AH191" s="1527"/>
      <c r="AI191" s="1529"/>
      <c r="AJ191" s="1531"/>
      <c r="AK191" s="1533"/>
      <c r="AL191" s="1522"/>
      <c r="AM191" s="1524"/>
      <c r="AN191" s="1342"/>
      <c r="AO191" s="1525"/>
      <c r="AP191" s="1342"/>
      <c r="AQ191" s="1491"/>
      <c r="AR191" s="1494"/>
      <c r="AS191" s="1492" t="str">
        <f t="shared" ref="AS191" si="302">IF(AU192="","",IF(OR(AA192="",AA192&lt;&gt;7,AC192="",AC192&lt;&gt;3),"！算定期間の終わりが令和７年３月になっていません。年度内の廃止予定等がなければ、算定対象月を令和７年３月にしてください。",""))</f>
        <v/>
      </c>
      <c r="AT191" s="580"/>
      <c r="AU191" s="1311"/>
      <c r="AV191" s="1312" t="str">
        <f>IF('別紙様式2-2（４・５月分）'!N147="","",'別紙様式2-2（４・５月分）'!N147)</f>
        <v/>
      </c>
      <c r="AW191" s="1313"/>
      <c r="AX191" s="1483"/>
      <c r="AY191" s="431"/>
      <c r="BD191" s="341"/>
      <c r="BE191" s="1311" t="str">
        <f>G190</f>
        <v/>
      </c>
      <c r="BF191" s="1311"/>
      <c r="BG191" s="1311"/>
    </row>
    <row r="192" spans="1:59" ht="15" customHeight="1">
      <c r="A192" s="1303"/>
      <c r="B192" s="1243"/>
      <c r="C192" s="1244"/>
      <c r="D192" s="1244"/>
      <c r="E192" s="1244"/>
      <c r="F192" s="1245"/>
      <c r="G192" s="1260"/>
      <c r="H192" s="1260"/>
      <c r="I192" s="1260"/>
      <c r="J192" s="1423"/>
      <c r="K192" s="1260"/>
      <c r="L192" s="1429"/>
      <c r="M192" s="1380"/>
      <c r="N192" s="1401"/>
      <c r="O192" s="1381" t="s">
        <v>2025</v>
      </c>
      <c r="P192" s="1433" t="str">
        <f>IFERROR(VLOOKUP('別紙様式2-2（４・５月分）'!AQ146,【参考】数式用!$AR$5:$AT$22,3,FALSE),"")</f>
        <v/>
      </c>
      <c r="Q192" s="1385" t="s">
        <v>2036</v>
      </c>
      <c r="R192" s="1517" t="str">
        <f>IFERROR(VLOOKUP(K190,【参考】数式用!$A$5:$AB$37,MATCH(P192,【参考】数式用!$B$4:$AB$4,0)+1,0),"")</f>
        <v/>
      </c>
      <c r="S192" s="1389" t="s">
        <v>2109</v>
      </c>
      <c r="T192" s="1519"/>
      <c r="U192" s="1515" t="str">
        <f>IFERROR(VLOOKUP(K190,【参考】数式用!$A$5:$AB$37,MATCH(T192,【参考】数式用!$B$4:$AB$4,0)+1,0),"")</f>
        <v/>
      </c>
      <c r="V192" s="1395" t="s">
        <v>15</v>
      </c>
      <c r="W192" s="1513"/>
      <c r="X192" s="1371" t="s">
        <v>10</v>
      </c>
      <c r="Y192" s="1513"/>
      <c r="Z192" s="1371" t="s">
        <v>38</v>
      </c>
      <c r="AA192" s="1513"/>
      <c r="AB192" s="1371" t="s">
        <v>10</v>
      </c>
      <c r="AC192" s="1513"/>
      <c r="AD192" s="1371" t="s">
        <v>2020</v>
      </c>
      <c r="AE192" s="1371" t="s">
        <v>20</v>
      </c>
      <c r="AF192" s="1371" t="str">
        <f>IF(W192&gt;=1,(AA192*12+AC192)-(W192*12+Y192)+1,"")</f>
        <v/>
      </c>
      <c r="AG192" s="1367" t="s">
        <v>33</v>
      </c>
      <c r="AH192" s="1373" t="str">
        <f t="shared" ref="AH192" si="303">IFERROR(ROUNDDOWN(ROUND(L190*U192,0),0)*AF192,"")</f>
        <v/>
      </c>
      <c r="AI192" s="1507" t="str">
        <f t="shared" ref="AI192" si="304">IFERROR(ROUNDDOWN(ROUND((L190*(U192-AW190)),0),0)*AF192,"")</f>
        <v/>
      </c>
      <c r="AJ192" s="1377" t="str">
        <f>IFERROR(ROUNDDOWN(ROUNDDOWN(ROUND(L190*VLOOKUP(K190,【参考】数式用!$A$5:$AB$27,MATCH("新加算Ⅳ",【参考】数式用!$B$4:$AB$4,0)+1,0),0),0)*AF192*0.5,0),"")</f>
        <v/>
      </c>
      <c r="AK192" s="1509"/>
      <c r="AL192" s="1511" t="str">
        <f>IFERROR(IF('別紙様式2-2（４・５月分）'!P192="ベア加算","", IF(OR(T192="新加算Ⅰ",T192="新加算Ⅱ",T192="新加算Ⅲ",T192="新加算Ⅳ"),ROUNDDOWN(ROUND(L190*VLOOKUP(K190,【参考】数式用!$A$5:$I$27,MATCH("ベア加算",【参考】数式用!$B$4:$I$4,0)+1,0),0),0)*AF192,"")),"")</f>
        <v/>
      </c>
      <c r="AM192" s="1503"/>
      <c r="AN192" s="1484"/>
      <c r="AO192" s="1505"/>
      <c r="AP192" s="1484"/>
      <c r="AQ192" s="1486"/>
      <c r="AR192" s="1488"/>
      <c r="AS192" s="1492"/>
      <c r="AT192" s="452"/>
      <c r="AU192" s="1311" t="str">
        <f>IF(AND(AA190&lt;&gt;7,AC190&lt;&gt;3),"V列に色付け","")</f>
        <v/>
      </c>
      <c r="AV192" s="1312"/>
      <c r="AW192" s="1313"/>
      <c r="AX192" s="577"/>
      <c r="AY192" s="1230" t="str">
        <f>IF(AL192&lt;&gt;"",IF(AM192="○","入力済","未入力"),"")</f>
        <v/>
      </c>
      <c r="AZ192" s="1230" t="str">
        <f>IF(OR(T192="新加算Ⅰ",T192="新加算Ⅱ",T192="新加算Ⅲ",T192="新加算Ⅳ",T192="新加算Ⅴ（１）",T192="新加算Ⅴ（２）",T192="新加算Ⅴ（３）",T192="新加算ⅠⅤ（４）",T192="新加算Ⅴ（５）",T192="新加算Ⅴ（６）",T192="新加算Ⅴ（８）",T192="新加算Ⅴ（11）"),IF(OR(AN192="○",AN192="令和６年度中に満たす"),"入力済","未入力"),"")</f>
        <v/>
      </c>
      <c r="BA192" s="1230" t="str">
        <f>IF(OR(T192="新加算Ⅴ（７）",T192="新加算Ⅴ（９）",T192="新加算Ⅴ（10）",T192="新加算Ⅴ（12）",T192="新加算Ⅴ（13）",T192="新加算Ⅴ（14）"),IF(OR(AO192="○",AO192="令和６年度中に満たす"),"入力済","未入力"),"")</f>
        <v/>
      </c>
      <c r="BB192" s="1230" t="str">
        <f>IF(OR(T192="新加算Ⅰ",T192="新加算Ⅱ",T192="新加算Ⅲ",T192="新加算Ⅴ（１）",T192="新加算Ⅴ（３）",T192="新加算Ⅴ（８）"),IF(OR(AP192="○",AP192="令和６年度中に満たす"),"入力済","未入力"),"")</f>
        <v/>
      </c>
      <c r="BC192" s="1481" t="str">
        <f t="shared" ref="BC192" si="305">IF(OR(T192="新加算Ⅰ",T192="新加算Ⅱ",T192="新加算Ⅴ（１）",T192="新加算Ⅴ（２）",T192="新加算Ⅴ（３）",T192="新加算Ⅴ（４）",T192="新加算Ⅴ（５）",T192="新加算Ⅴ（６）",T192="新加算Ⅴ（７）",T192="新加算Ⅴ（９）",T192="新加算Ⅴ（10）",T192="新加算Ⅴ（12）"),IF(AQ192&lt;&gt;"",1,""),"")</f>
        <v/>
      </c>
      <c r="BD192" s="1311" t="str">
        <f>IF(OR(T192="新加算Ⅰ",T192="新加算Ⅴ（１）",T192="新加算Ⅴ（２）",T192="新加算Ⅴ（５）",T192="新加算Ⅴ（７）",T192="新加算Ⅴ（10）"),IF(AR192="","未入力","入力済"),"")</f>
        <v/>
      </c>
      <c r="BE192" s="1311" t="str">
        <f>G190</f>
        <v/>
      </c>
      <c r="BF192" s="1311"/>
      <c r="BG192" s="1311"/>
    </row>
    <row r="193" spans="1:59" ht="30" customHeight="1" thickBot="1">
      <c r="A193" s="1276"/>
      <c r="B193" s="1419"/>
      <c r="C193" s="1420"/>
      <c r="D193" s="1420"/>
      <c r="E193" s="1420"/>
      <c r="F193" s="1421"/>
      <c r="G193" s="1261"/>
      <c r="H193" s="1261"/>
      <c r="I193" s="1261"/>
      <c r="J193" s="1424"/>
      <c r="K193" s="1261"/>
      <c r="L193" s="1430"/>
      <c r="M193" s="556" t="str">
        <f>IF('別紙様式2-2（４・５月分）'!P148="","",'別紙様式2-2（４・５月分）'!P148)</f>
        <v/>
      </c>
      <c r="N193" s="1402"/>
      <c r="O193" s="1382"/>
      <c r="P193" s="1434"/>
      <c r="Q193" s="1386"/>
      <c r="R193" s="1518"/>
      <c r="S193" s="1390"/>
      <c r="T193" s="1520"/>
      <c r="U193" s="1516"/>
      <c r="V193" s="1396"/>
      <c r="W193" s="1514"/>
      <c r="X193" s="1372"/>
      <c r="Y193" s="1514"/>
      <c r="Z193" s="1372"/>
      <c r="AA193" s="1514"/>
      <c r="AB193" s="1372"/>
      <c r="AC193" s="1514"/>
      <c r="AD193" s="1372"/>
      <c r="AE193" s="1372"/>
      <c r="AF193" s="1372"/>
      <c r="AG193" s="1368"/>
      <c r="AH193" s="1374"/>
      <c r="AI193" s="1508"/>
      <c r="AJ193" s="1378"/>
      <c r="AK193" s="1510"/>
      <c r="AL193" s="1512"/>
      <c r="AM193" s="1504"/>
      <c r="AN193" s="1485"/>
      <c r="AO193" s="1506"/>
      <c r="AP193" s="1485"/>
      <c r="AQ193" s="1487"/>
      <c r="AR193" s="1489"/>
      <c r="AS193" s="578" t="str">
        <f t="shared" ref="AS193" si="306">IF(AU192="","",IF(OR(T192="",AND(M193="ベア加算なし",OR(T192="新加算Ⅰ",T192="新加算Ⅱ",T192="新加算Ⅲ",T192="新加算Ⅳ"),AM192=""),AND(OR(T192="新加算Ⅰ",T192="新加算Ⅱ",T192="新加算Ⅲ",T192="新加算Ⅳ"),AN192=""),AND(OR(T192="新加算Ⅰ",T192="新加算Ⅱ",T192="新加算Ⅲ"),AP192=""),AND(OR(T192="新加算Ⅰ",T192="新加算Ⅱ"),AQ192=""),AND(OR(T192="新加算Ⅰ"),AR192="")),"！記入が必要な欄（ピンク色のセル）に空欄があります。空欄を埋めてください。",""))</f>
        <v/>
      </c>
      <c r="AT193" s="452"/>
      <c r="AU193" s="1311"/>
      <c r="AV193" s="558" t="str">
        <f>IF('別紙様式2-2（４・５月分）'!N148="","",'別紙様式2-2（４・５月分）'!N148)</f>
        <v/>
      </c>
      <c r="AW193" s="1313"/>
      <c r="AX193" s="579"/>
      <c r="AY193" s="1230" t="str">
        <f>IF(OR(T193="新加算Ⅰ",T193="新加算Ⅱ",T193="新加算Ⅲ",T193="新加算Ⅳ",T193="新加算Ⅴ（１）",T193="新加算Ⅴ（２）",T193="新加算Ⅴ（３）",T193="新加算ⅠⅤ（４）",T193="新加算Ⅴ（５）",T193="新加算Ⅴ（６）",T193="新加算Ⅴ（８）",T193="新加算Ⅴ（11）"),IF(AI193="○","","未入力"),"")</f>
        <v/>
      </c>
      <c r="AZ193" s="1230" t="str">
        <f>IF(OR(U193="新加算Ⅰ",U193="新加算Ⅱ",U193="新加算Ⅲ",U193="新加算Ⅳ",U193="新加算Ⅴ（１）",U193="新加算Ⅴ（２）",U193="新加算Ⅴ（３）",U193="新加算ⅠⅤ（４）",U193="新加算Ⅴ（５）",U193="新加算Ⅴ（６）",U193="新加算Ⅴ（８）",U193="新加算Ⅴ（11）"),IF(AJ193="○","","未入力"),"")</f>
        <v/>
      </c>
      <c r="BA193" s="1230" t="str">
        <f>IF(OR(U193="新加算Ⅴ（７）",U193="新加算Ⅴ（９）",U193="新加算Ⅴ（10）",U193="新加算Ⅴ（12）",U193="新加算Ⅴ（13）",U193="新加算Ⅴ（14）"),IF(AK193="○","","未入力"),"")</f>
        <v/>
      </c>
      <c r="BB193" s="1230" t="str">
        <f>IF(OR(U193="新加算Ⅰ",U193="新加算Ⅱ",U193="新加算Ⅲ",U193="新加算Ⅴ（１）",U193="新加算Ⅴ（３）",U193="新加算Ⅴ（８）"),IF(AL193="○","","未入力"),"")</f>
        <v/>
      </c>
      <c r="BC193" s="1481" t="str">
        <f t="shared" ref="BC193" si="307">IF(OR(U193="新加算Ⅰ",U193="新加算Ⅱ",U193="新加算Ⅴ（１）",U193="新加算Ⅴ（２）",U193="新加算Ⅴ（３）",U193="新加算Ⅴ（４）",U193="新加算Ⅴ（５）",U193="新加算Ⅴ（６）",U193="新加算Ⅴ（７）",U193="新加算Ⅴ（９）",U193="新加算Ⅴ（10）",U193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93" s="1311" t="str">
        <f>IF(AND(T193&lt;&gt;"（参考）令和７年度の移行予定",OR(U193="新加算Ⅰ",U193="新加算Ⅴ（１）",U193="新加算Ⅴ（２）",U193="新加算Ⅴ（５）",U193="新加算Ⅴ（７）",U193="新加算Ⅴ（10）")),IF(AN193="","未入力",IF(AN193="いずれも取得していない","要件を満たさない","")),"")</f>
        <v/>
      </c>
      <c r="BE193" s="1311" t="str">
        <f>G190</f>
        <v/>
      </c>
      <c r="BF193" s="1311"/>
      <c r="BG193" s="1311"/>
    </row>
    <row r="194" spans="1:59" ht="30" customHeight="1">
      <c r="A194" s="1301">
        <v>46</v>
      </c>
      <c r="B194" s="1243" t="str">
        <f>IF(基本情報入力シート!C99="","",基本情報入力シート!C99)</f>
        <v/>
      </c>
      <c r="C194" s="1244"/>
      <c r="D194" s="1244"/>
      <c r="E194" s="1244"/>
      <c r="F194" s="1245"/>
      <c r="G194" s="1260" t="str">
        <f>IF(基本情報入力シート!M99="","",基本情報入力シート!M99)</f>
        <v/>
      </c>
      <c r="H194" s="1260" t="str">
        <f>IF(基本情報入力シート!R99="","",基本情報入力シート!R99)</f>
        <v/>
      </c>
      <c r="I194" s="1260" t="str">
        <f>IF(基本情報入力シート!W99="","",基本情報入力シート!W99)</f>
        <v/>
      </c>
      <c r="J194" s="1423" t="str">
        <f>IF(基本情報入力シート!X99="","",基本情報入力シート!X99)</f>
        <v/>
      </c>
      <c r="K194" s="1260" t="str">
        <f>IF(基本情報入力シート!Y99="","",基本情報入力シート!Y99)</f>
        <v/>
      </c>
      <c r="L194" s="1429" t="str">
        <f>IF(基本情報入力シート!AB99="","",基本情報入力シート!AB99)</f>
        <v/>
      </c>
      <c r="M194" s="553" t="str">
        <f>IF('別紙様式2-2（４・５月分）'!P149="","",'別紙様式2-2（４・５月分）'!P149)</f>
        <v/>
      </c>
      <c r="N194" s="1399" t="str">
        <f>IF(SUM('別紙様式2-2（４・５月分）'!Q149:Q151)=0,"",SUM('別紙様式2-2（４・５月分）'!Q149:Q151))</f>
        <v/>
      </c>
      <c r="O194" s="1403" t="str">
        <f>IFERROR(VLOOKUP('別紙様式2-2（４・５月分）'!AQ149,【参考】数式用!$AR$5:$AS$22,2,FALSE),"")</f>
        <v/>
      </c>
      <c r="P194" s="1404"/>
      <c r="Q194" s="1405"/>
      <c r="R194" s="1540" t="str">
        <f>IFERROR(VLOOKUP(K194,【参考】数式用!$A$5:$AB$37,MATCH(O194,【参考】数式用!$B$4:$AB$4,0)+1,0),"")</f>
        <v/>
      </c>
      <c r="S194" s="1411" t="s">
        <v>2102</v>
      </c>
      <c r="T194" s="1536" t="str">
        <f>IF('別紙様式2-3（６月以降分）'!T194="","",'別紙様式2-3（６月以降分）'!T194)</f>
        <v/>
      </c>
      <c r="U194" s="1538" t="str">
        <f>IFERROR(VLOOKUP(K194,【参考】数式用!$A$5:$AB$37,MATCH(T194,【参考】数式用!$B$4:$AB$4,0)+1,0),"")</f>
        <v/>
      </c>
      <c r="V194" s="1417" t="s">
        <v>15</v>
      </c>
      <c r="W194" s="1534">
        <f>'別紙様式2-3（６月以降分）'!W194</f>
        <v>6</v>
      </c>
      <c r="X194" s="1357" t="s">
        <v>10</v>
      </c>
      <c r="Y194" s="1534">
        <f>'別紙様式2-3（６月以降分）'!Y194</f>
        <v>6</v>
      </c>
      <c r="Z194" s="1357" t="s">
        <v>38</v>
      </c>
      <c r="AA194" s="1534">
        <f>'別紙様式2-3（６月以降分）'!AA194</f>
        <v>7</v>
      </c>
      <c r="AB194" s="1357" t="s">
        <v>10</v>
      </c>
      <c r="AC194" s="1534">
        <f>'別紙様式2-3（６月以降分）'!AC194</f>
        <v>3</v>
      </c>
      <c r="AD194" s="1357" t="s">
        <v>2020</v>
      </c>
      <c r="AE194" s="1357" t="s">
        <v>20</v>
      </c>
      <c r="AF194" s="1357">
        <f>IF(W194&gt;=1,(AA194*12+AC194)-(W194*12+Y194)+1,"")</f>
        <v>10</v>
      </c>
      <c r="AG194" s="1359" t="s">
        <v>33</v>
      </c>
      <c r="AH194" s="1526" t="str">
        <f>'別紙様式2-3（６月以降分）'!AH194</f>
        <v/>
      </c>
      <c r="AI194" s="1528" t="str">
        <f>'別紙様式2-3（６月以降分）'!AI194</f>
        <v/>
      </c>
      <c r="AJ194" s="1530">
        <f>'別紙様式2-3（６月以降分）'!AJ194</f>
        <v>0</v>
      </c>
      <c r="AK194" s="1532" t="str">
        <f>IF('別紙様式2-3（６月以降分）'!AK194="","",'別紙様式2-3（６月以降分）'!AK194)</f>
        <v/>
      </c>
      <c r="AL194" s="1521">
        <f>'別紙様式2-3（６月以降分）'!AL194</f>
        <v>0</v>
      </c>
      <c r="AM194" s="1523" t="str">
        <f>IF('別紙様式2-3（６月以降分）'!AM194="","",'別紙様式2-3（６月以降分）'!AM194)</f>
        <v/>
      </c>
      <c r="AN194" s="1341" t="str">
        <f>IF('別紙様式2-3（６月以降分）'!AN194="","",'別紙様式2-3（６月以降分）'!AN194)</f>
        <v/>
      </c>
      <c r="AO194" s="1339" t="str">
        <f>IF('別紙様式2-3（６月以降分）'!AO194="","",'別紙様式2-3（６月以降分）'!AO194)</f>
        <v/>
      </c>
      <c r="AP194" s="1341" t="str">
        <f>IF('別紙様式2-3（６月以降分）'!AP194="","",'別紙様式2-3（６月以降分）'!AP194)</f>
        <v/>
      </c>
      <c r="AQ194" s="1490" t="str">
        <f>IF('別紙様式2-3（６月以降分）'!AQ194="","",'別紙様式2-3（６月以降分）'!AQ194)</f>
        <v/>
      </c>
      <c r="AR194" s="1493" t="str">
        <f>IF('別紙様式2-3（６月以降分）'!AR194="","",'別紙様式2-3（６月以降分）'!AR194)</f>
        <v/>
      </c>
      <c r="AS194" s="573" t="str">
        <f t="shared" ref="AS194" si="308">IF(AU196="","",IF(U196&lt;U194,"！加算の要件上は問題ありませんが、令和６年度当初の新加算の加算率と比較して、移行後の加算率が下がる計画になっています。",""))</f>
        <v/>
      </c>
      <c r="AT194" s="580"/>
      <c r="AU194" s="1309"/>
      <c r="AV194" s="558" t="str">
        <f>IF('別紙様式2-2（４・５月分）'!N149="","",'別紙様式2-2（４・５月分）'!N149)</f>
        <v/>
      </c>
      <c r="AW194" s="1313" t="str">
        <f>IF(SUM('別紙様式2-2（４・５月分）'!O149:O151)=0,"",SUM('別紙様式2-2（４・５月分）'!O149:O151))</f>
        <v/>
      </c>
      <c r="AX194" s="1482" t="str">
        <f>IFERROR(VLOOKUP(K194,【参考】数式用!$AH$2:$AI$34,2,FALSE),"")</f>
        <v/>
      </c>
      <c r="AY194" s="494"/>
      <c r="BD194" s="341"/>
      <c r="BE194" s="1311" t="str">
        <f>G194</f>
        <v/>
      </c>
      <c r="BF194" s="1311"/>
      <c r="BG194" s="1311"/>
    </row>
    <row r="195" spans="1:59" ht="15" customHeight="1">
      <c r="A195" s="1275"/>
      <c r="B195" s="1243"/>
      <c r="C195" s="1244"/>
      <c r="D195" s="1244"/>
      <c r="E195" s="1244"/>
      <c r="F195" s="1245"/>
      <c r="G195" s="1260"/>
      <c r="H195" s="1260"/>
      <c r="I195" s="1260"/>
      <c r="J195" s="1423"/>
      <c r="K195" s="1260"/>
      <c r="L195" s="1429"/>
      <c r="M195" s="1379" t="str">
        <f>IF('別紙様式2-2（４・５月分）'!P150="","",'別紙様式2-2（４・５月分）'!P150)</f>
        <v/>
      </c>
      <c r="N195" s="1400"/>
      <c r="O195" s="1406"/>
      <c r="P195" s="1407"/>
      <c r="Q195" s="1408"/>
      <c r="R195" s="1541"/>
      <c r="S195" s="1412"/>
      <c r="T195" s="1537"/>
      <c r="U195" s="1539"/>
      <c r="V195" s="1418"/>
      <c r="W195" s="1535"/>
      <c r="X195" s="1358"/>
      <c r="Y195" s="1535"/>
      <c r="Z195" s="1358"/>
      <c r="AA195" s="1535"/>
      <c r="AB195" s="1358"/>
      <c r="AC195" s="1535"/>
      <c r="AD195" s="1358"/>
      <c r="AE195" s="1358"/>
      <c r="AF195" s="1358"/>
      <c r="AG195" s="1360"/>
      <c r="AH195" s="1527"/>
      <c r="AI195" s="1529"/>
      <c r="AJ195" s="1531"/>
      <c r="AK195" s="1533"/>
      <c r="AL195" s="1522"/>
      <c r="AM195" s="1524"/>
      <c r="AN195" s="1342"/>
      <c r="AO195" s="1525"/>
      <c r="AP195" s="1342"/>
      <c r="AQ195" s="1491"/>
      <c r="AR195" s="1494"/>
      <c r="AS195" s="1492" t="str">
        <f t="shared" ref="AS195" si="309">IF(AU196="","",IF(OR(AA196="",AA196&lt;&gt;7,AC196="",AC196&lt;&gt;3),"！算定期間の終わりが令和７年３月になっていません。年度内の廃止予定等がなければ、算定対象月を令和７年３月にしてください。",""))</f>
        <v/>
      </c>
      <c r="AT195" s="580"/>
      <c r="AU195" s="1311"/>
      <c r="AV195" s="1312" t="str">
        <f>IF('別紙様式2-2（４・５月分）'!N150="","",'別紙様式2-2（４・５月分）'!N150)</f>
        <v/>
      </c>
      <c r="AW195" s="1313"/>
      <c r="AX195" s="1483"/>
      <c r="AY195" s="431"/>
      <c r="BD195" s="341"/>
      <c r="BE195" s="1311" t="str">
        <f>G194</f>
        <v/>
      </c>
      <c r="BF195" s="1311"/>
      <c r="BG195" s="1311"/>
    </row>
    <row r="196" spans="1:59" ht="15" customHeight="1">
      <c r="A196" s="1303"/>
      <c r="B196" s="1243"/>
      <c r="C196" s="1244"/>
      <c r="D196" s="1244"/>
      <c r="E196" s="1244"/>
      <c r="F196" s="1245"/>
      <c r="G196" s="1260"/>
      <c r="H196" s="1260"/>
      <c r="I196" s="1260"/>
      <c r="J196" s="1423"/>
      <c r="K196" s="1260"/>
      <c r="L196" s="1429"/>
      <c r="M196" s="1380"/>
      <c r="N196" s="1401"/>
      <c r="O196" s="1381" t="s">
        <v>2025</v>
      </c>
      <c r="P196" s="1433" t="str">
        <f>IFERROR(VLOOKUP('別紙様式2-2（４・５月分）'!AQ149,【参考】数式用!$AR$5:$AT$22,3,FALSE),"")</f>
        <v/>
      </c>
      <c r="Q196" s="1385" t="s">
        <v>2036</v>
      </c>
      <c r="R196" s="1517" t="str">
        <f>IFERROR(VLOOKUP(K194,【参考】数式用!$A$5:$AB$37,MATCH(P196,【参考】数式用!$B$4:$AB$4,0)+1,0),"")</f>
        <v/>
      </c>
      <c r="S196" s="1389" t="s">
        <v>2109</v>
      </c>
      <c r="T196" s="1519"/>
      <c r="U196" s="1515" t="str">
        <f>IFERROR(VLOOKUP(K194,【参考】数式用!$A$5:$AB$37,MATCH(T196,【参考】数式用!$B$4:$AB$4,0)+1,0),"")</f>
        <v/>
      </c>
      <c r="V196" s="1395" t="s">
        <v>15</v>
      </c>
      <c r="W196" s="1513"/>
      <c r="X196" s="1371" t="s">
        <v>10</v>
      </c>
      <c r="Y196" s="1513"/>
      <c r="Z196" s="1371" t="s">
        <v>38</v>
      </c>
      <c r="AA196" s="1513"/>
      <c r="AB196" s="1371" t="s">
        <v>10</v>
      </c>
      <c r="AC196" s="1513"/>
      <c r="AD196" s="1371" t="s">
        <v>2020</v>
      </c>
      <c r="AE196" s="1371" t="s">
        <v>20</v>
      </c>
      <c r="AF196" s="1371" t="str">
        <f>IF(W196&gt;=1,(AA196*12+AC196)-(W196*12+Y196)+1,"")</f>
        <v/>
      </c>
      <c r="AG196" s="1367" t="s">
        <v>33</v>
      </c>
      <c r="AH196" s="1373" t="str">
        <f t="shared" ref="AH196" si="310">IFERROR(ROUNDDOWN(ROUND(L194*U196,0),0)*AF196,"")</f>
        <v/>
      </c>
      <c r="AI196" s="1507" t="str">
        <f t="shared" ref="AI196" si="311">IFERROR(ROUNDDOWN(ROUND((L194*(U196-AW194)),0),0)*AF196,"")</f>
        <v/>
      </c>
      <c r="AJ196" s="1377" t="str">
        <f>IFERROR(ROUNDDOWN(ROUNDDOWN(ROUND(L194*VLOOKUP(K194,【参考】数式用!$A$5:$AB$27,MATCH("新加算Ⅳ",【参考】数式用!$B$4:$AB$4,0)+1,0),0),0)*AF196*0.5,0),"")</f>
        <v/>
      </c>
      <c r="AK196" s="1509"/>
      <c r="AL196" s="1511" t="str">
        <f>IFERROR(IF('別紙様式2-2（４・５月分）'!P196="ベア加算","", IF(OR(T196="新加算Ⅰ",T196="新加算Ⅱ",T196="新加算Ⅲ",T196="新加算Ⅳ"),ROUNDDOWN(ROUND(L194*VLOOKUP(K194,【参考】数式用!$A$5:$I$27,MATCH("ベア加算",【参考】数式用!$B$4:$I$4,0)+1,0),0),0)*AF196,"")),"")</f>
        <v/>
      </c>
      <c r="AM196" s="1503"/>
      <c r="AN196" s="1484"/>
      <c r="AO196" s="1505"/>
      <c r="AP196" s="1484"/>
      <c r="AQ196" s="1486"/>
      <c r="AR196" s="1488"/>
      <c r="AS196" s="1492"/>
      <c r="AT196" s="452"/>
      <c r="AU196" s="1311" t="str">
        <f>IF(AND(AA194&lt;&gt;7,AC194&lt;&gt;3),"V列に色付け","")</f>
        <v/>
      </c>
      <c r="AV196" s="1312"/>
      <c r="AW196" s="1313"/>
      <c r="AX196" s="577"/>
      <c r="AY196" s="1230" t="str">
        <f>IF(AL196&lt;&gt;"",IF(AM196="○","入力済","未入力"),"")</f>
        <v/>
      </c>
      <c r="AZ196" s="1230" t="str">
        <f>IF(OR(T196="新加算Ⅰ",T196="新加算Ⅱ",T196="新加算Ⅲ",T196="新加算Ⅳ",T196="新加算Ⅴ（１）",T196="新加算Ⅴ（２）",T196="新加算Ⅴ（３）",T196="新加算ⅠⅤ（４）",T196="新加算Ⅴ（５）",T196="新加算Ⅴ（６）",T196="新加算Ⅴ（８）",T196="新加算Ⅴ（11）"),IF(OR(AN196="○",AN196="令和６年度中に満たす"),"入力済","未入力"),"")</f>
        <v/>
      </c>
      <c r="BA196" s="1230" t="str">
        <f>IF(OR(T196="新加算Ⅴ（７）",T196="新加算Ⅴ（９）",T196="新加算Ⅴ（10）",T196="新加算Ⅴ（12）",T196="新加算Ⅴ（13）",T196="新加算Ⅴ（14）"),IF(OR(AO196="○",AO196="令和６年度中に満たす"),"入力済","未入力"),"")</f>
        <v/>
      </c>
      <c r="BB196" s="1230" t="str">
        <f>IF(OR(T196="新加算Ⅰ",T196="新加算Ⅱ",T196="新加算Ⅲ",T196="新加算Ⅴ（１）",T196="新加算Ⅴ（３）",T196="新加算Ⅴ（８）"),IF(OR(AP196="○",AP196="令和６年度中に満たす"),"入力済","未入力"),"")</f>
        <v/>
      </c>
      <c r="BC196" s="1481" t="str">
        <f t="shared" ref="BC196" si="312">IF(OR(T196="新加算Ⅰ",T196="新加算Ⅱ",T196="新加算Ⅴ（１）",T196="新加算Ⅴ（２）",T196="新加算Ⅴ（３）",T196="新加算Ⅴ（４）",T196="新加算Ⅴ（５）",T196="新加算Ⅴ（６）",T196="新加算Ⅴ（７）",T196="新加算Ⅴ（９）",T196="新加算Ⅴ（10）",T196="新加算Ⅴ（12）"),IF(AQ196&lt;&gt;"",1,""),"")</f>
        <v/>
      </c>
      <c r="BD196" s="1311" t="str">
        <f>IF(OR(T196="新加算Ⅰ",T196="新加算Ⅴ（１）",T196="新加算Ⅴ（２）",T196="新加算Ⅴ（５）",T196="新加算Ⅴ（７）",T196="新加算Ⅴ（10）"),IF(AR196="","未入力","入力済"),"")</f>
        <v/>
      </c>
      <c r="BE196" s="1311" t="str">
        <f>G194</f>
        <v/>
      </c>
      <c r="BF196" s="1311"/>
      <c r="BG196" s="1311"/>
    </row>
    <row r="197" spans="1:59" ht="30" customHeight="1" thickBot="1">
      <c r="A197" s="1276"/>
      <c r="B197" s="1419"/>
      <c r="C197" s="1420"/>
      <c r="D197" s="1420"/>
      <c r="E197" s="1420"/>
      <c r="F197" s="1421"/>
      <c r="G197" s="1261"/>
      <c r="H197" s="1261"/>
      <c r="I197" s="1261"/>
      <c r="J197" s="1424"/>
      <c r="K197" s="1261"/>
      <c r="L197" s="1430"/>
      <c r="M197" s="556" t="str">
        <f>IF('別紙様式2-2（４・５月分）'!P151="","",'別紙様式2-2（４・５月分）'!P151)</f>
        <v/>
      </c>
      <c r="N197" s="1402"/>
      <c r="O197" s="1382"/>
      <c r="P197" s="1434"/>
      <c r="Q197" s="1386"/>
      <c r="R197" s="1518"/>
      <c r="S197" s="1390"/>
      <c r="T197" s="1520"/>
      <c r="U197" s="1516"/>
      <c r="V197" s="1396"/>
      <c r="W197" s="1514"/>
      <c r="X197" s="1372"/>
      <c r="Y197" s="1514"/>
      <c r="Z197" s="1372"/>
      <c r="AA197" s="1514"/>
      <c r="AB197" s="1372"/>
      <c r="AC197" s="1514"/>
      <c r="AD197" s="1372"/>
      <c r="AE197" s="1372"/>
      <c r="AF197" s="1372"/>
      <c r="AG197" s="1368"/>
      <c r="AH197" s="1374"/>
      <c r="AI197" s="1508"/>
      <c r="AJ197" s="1378"/>
      <c r="AK197" s="1510"/>
      <c r="AL197" s="1512"/>
      <c r="AM197" s="1504"/>
      <c r="AN197" s="1485"/>
      <c r="AO197" s="1506"/>
      <c r="AP197" s="1485"/>
      <c r="AQ197" s="1487"/>
      <c r="AR197" s="1489"/>
      <c r="AS197" s="578" t="str">
        <f t="shared" ref="AS197" si="313">IF(AU196="","",IF(OR(T196="",AND(M197="ベア加算なし",OR(T196="新加算Ⅰ",T196="新加算Ⅱ",T196="新加算Ⅲ",T196="新加算Ⅳ"),AM196=""),AND(OR(T196="新加算Ⅰ",T196="新加算Ⅱ",T196="新加算Ⅲ",T196="新加算Ⅳ"),AN196=""),AND(OR(T196="新加算Ⅰ",T196="新加算Ⅱ",T196="新加算Ⅲ"),AP196=""),AND(OR(T196="新加算Ⅰ",T196="新加算Ⅱ"),AQ196=""),AND(OR(T196="新加算Ⅰ"),AR196="")),"！記入が必要な欄（ピンク色のセル）に空欄があります。空欄を埋めてください。",""))</f>
        <v/>
      </c>
      <c r="AT197" s="452"/>
      <c r="AU197" s="1311"/>
      <c r="AV197" s="558" t="str">
        <f>IF('別紙様式2-2（４・５月分）'!N151="","",'別紙様式2-2（４・５月分）'!N151)</f>
        <v/>
      </c>
      <c r="AW197" s="1313"/>
      <c r="AX197" s="579"/>
      <c r="AY197" s="1230" t="str">
        <f>IF(OR(T197="新加算Ⅰ",T197="新加算Ⅱ",T197="新加算Ⅲ",T197="新加算Ⅳ",T197="新加算Ⅴ（１）",T197="新加算Ⅴ（２）",T197="新加算Ⅴ（３）",T197="新加算ⅠⅤ（４）",T197="新加算Ⅴ（５）",T197="新加算Ⅴ（６）",T197="新加算Ⅴ（８）",T197="新加算Ⅴ（11）"),IF(AI197="○","","未入力"),"")</f>
        <v/>
      </c>
      <c r="AZ197" s="1230" t="str">
        <f>IF(OR(U197="新加算Ⅰ",U197="新加算Ⅱ",U197="新加算Ⅲ",U197="新加算Ⅳ",U197="新加算Ⅴ（１）",U197="新加算Ⅴ（２）",U197="新加算Ⅴ（３）",U197="新加算ⅠⅤ（４）",U197="新加算Ⅴ（５）",U197="新加算Ⅴ（６）",U197="新加算Ⅴ（８）",U197="新加算Ⅴ（11）"),IF(AJ197="○","","未入力"),"")</f>
        <v/>
      </c>
      <c r="BA197" s="1230" t="str">
        <f>IF(OR(U197="新加算Ⅴ（７）",U197="新加算Ⅴ（９）",U197="新加算Ⅴ（10）",U197="新加算Ⅴ（12）",U197="新加算Ⅴ（13）",U197="新加算Ⅴ（14）"),IF(AK197="○","","未入力"),"")</f>
        <v/>
      </c>
      <c r="BB197" s="1230" t="str">
        <f>IF(OR(U197="新加算Ⅰ",U197="新加算Ⅱ",U197="新加算Ⅲ",U197="新加算Ⅴ（１）",U197="新加算Ⅴ（３）",U197="新加算Ⅴ（８）"),IF(AL197="○","","未入力"),"")</f>
        <v/>
      </c>
      <c r="BC197" s="1481" t="str">
        <f t="shared" ref="BC197" si="314">IF(OR(U197="新加算Ⅰ",U197="新加算Ⅱ",U197="新加算Ⅴ（１）",U197="新加算Ⅴ（２）",U197="新加算Ⅴ（３）",U197="新加算Ⅴ（４）",U197="新加算Ⅴ（５）",U197="新加算Ⅴ（６）",U197="新加算Ⅴ（７）",U197="新加算Ⅴ（９）",U197="新加算Ⅴ（10）",U197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97" s="1311" t="str">
        <f>IF(AND(T197&lt;&gt;"（参考）令和７年度の移行予定",OR(U197="新加算Ⅰ",U197="新加算Ⅴ（１）",U197="新加算Ⅴ（２）",U197="新加算Ⅴ（５）",U197="新加算Ⅴ（７）",U197="新加算Ⅴ（10）")),IF(AN197="","未入力",IF(AN197="いずれも取得していない","要件を満たさない","")),"")</f>
        <v/>
      </c>
      <c r="BE197" s="1311" t="str">
        <f>G194</f>
        <v/>
      </c>
      <c r="BF197" s="1311"/>
      <c r="BG197" s="1311"/>
    </row>
    <row r="198" spans="1:59" ht="30" customHeight="1">
      <c r="A198" s="1274">
        <v>47</v>
      </c>
      <c r="B198" s="1240" t="str">
        <f>IF(基本情報入力シート!C100="","",基本情報入力シート!C100)</f>
        <v/>
      </c>
      <c r="C198" s="1241"/>
      <c r="D198" s="1241"/>
      <c r="E198" s="1241"/>
      <c r="F198" s="1242"/>
      <c r="G198" s="1259" t="str">
        <f>IF(基本情報入力シート!M100="","",基本情報入力シート!M100)</f>
        <v/>
      </c>
      <c r="H198" s="1259" t="str">
        <f>IF(基本情報入力シート!R100="","",基本情報入力シート!R100)</f>
        <v/>
      </c>
      <c r="I198" s="1259" t="str">
        <f>IF(基本情報入力シート!W100="","",基本情報入力シート!W100)</f>
        <v/>
      </c>
      <c r="J198" s="1422" t="str">
        <f>IF(基本情報入力シート!X100="","",基本情報入力シート!X100)</f>
        <v/>
      </c>
      <c r="K198" s="1259" t="str">
        <f>IF(基本情報入力シート!Y100="","",基本情報入力シート!Y100)</f>
        <v/>
      </c>
      <c r="L198" s="1435" t="str">
        <f>IF(基本情報入力シート!AB100="","",基本情報入力シート!AB100)</f>
        <v/>
      </c>
      <c r="M198" s="553" t="str">
        <f>IF('別紙様式2-2（４・５月分）'!P152="","",'別紙様式2-2（４・５月分）'!P152)</f>
        <v/>
      </c>
      <c r="N198" s="1399" t="str">
        <f>IF(SUM('別紙様式2-2（４・５月分）'!Q152:Q154)=0,"",SUM('別紙様式2-2（４・５月分）'!Q152:Q154))</f>
        <v/>
      </c>
      <c r="O198" s="1403" t="str">
        <f>IFERROR(VLOOKUP('別紙様式2-2（４・５月分）'!AQ152,【参考】数式用!$AR$5:$AS$22,2,FALSE),"")</f>
        <v/>
      </c>
      <c r="P198" s="1404"/>
      <c r="Q198" s="1405"/>
      <c r="R198" s="1540" t="str">
        <f>IFERROR(VLOOKUP(K198,【参考】数式用!$A$5:$AB$37,MATCH(O198,【参考】数式用!$B$4:$AB$4,0)+1,0),"")</f>
        <v/>
      </c>
      <c r="S198" s="1411" t="s">
        <v>2102</v>
      </c>
      <c r="T198" s="1536" t="str">
        <f>IF('別紙様式2-3（６月以降分）'!T198="","",'別紙様式2-3（６月以降分）'!T198)</f>
        <v/>
      </c>
      <c r="U198" s="1538" t="str">
        <f>IFERROR(VLOOKUP(K198,【参考】数式用!$A$5:$AB$37,MATCH(T198,【参考】数式用!$B$4:$AB$4,0)+1,0),"")</f>
        <v/>
      </c>
      <c r="V198" s="1417" t="s">
        <v>15</v>
      </c>
      <c r="W198" s="1534">
        <f>'別紙様式2-3（６月以降分）'!W198</f>
        <v>6</v>
      </c>
      <c r="X198" s="1357" t="s">
        <v>10</v>
      </c>
      <c r="Y198" s="1534">
        <f>'別紙様式2-3（６月以降分）'!Y198</f>
        <v>6</v>
      </c>
      <c r="Z198" s="1357" t="s">
        <v>38</v>
      </c>
      <c r="AA198" s="1534">
        <f>'別紙様式2-3（６月以降分）'!AA198</f>
        <v>7</v>
      </c>
      <c r="AB198" s="1357" t="s">
        <v>10</v>
      </c>
      <c r="AC198" s="1534">
        <f>'別紙様式2-3（６月以降分）'!AC198</f>
        <v>3</v>
      </c>
      <c r="AD198" s="1357" t="s">
        <v>2020</v>
      </c>
      <c r="AE198" s="1357" t="s">
        <v>20</v>
      </c>
      <c r="AF198" s="1357">
        <f>IF(W198&gt;=1,(AA198*12+AC198)-(W198*12+Y198)+1,"")</f>
        <v>10</v>
      </c>
      <c r="AG198" s="1359" t="s">
        <v>33</v>
      </c>
      <c r="AH198" s="1526" t="str">
        <f>'別紙様式2-3（６月以降分）'!AH198</f>
        <v/>
      </c>
      <c r="AI198" s="1528" t="str">
        <f>'別紙様式2-3（６月以降分）'!AI198</f>
        <v/>
      </c>
      <c r="AJ198" s="1530">
        <f>'別紙様式2-3（６月以降分）'!AJ198</f>
        <v>0</v>
      </c>
      <c r="AK198" s="1532" t="str">
        <f>IF('別紙様式2-3（６月以降分）'!AK198="","",'別紙様式2-3（６月以降分）'!AK198)</f>
        <v/>
      </c>
      <c r="AL198" s="1521">
        <f>'別紙様式2-3（６月以降分）'!AL198</f>
        <v>0</v>
      </c>
      <c r="AM198" s="1523" t="str">
        <f>IF('別紙様式2-3（６月以降分）'!AM198="","",'別紙様式2-3（６月以降分）'!AM198)</f>
        <v/>
      </c>
      <c r="AN198" s="1341" t="str">
        <f>IF('別紙様式2-3（６月以降分）'!AN198="","",'別紙様式2-3（６月以降分）'!AN198)</f>
        <v/>
      </c>
      <c r="AO198" s="1339" t="str">
        <f>IF('別紙様式2-3（６月以降分）'!AO198="","",'別紙様式2-3（６月以降分）'!AO198)</f>
        <v/>
      </c>
      <c r="AP198" s="1341" t="str">
        <f>IF('別紙様式2-3（６月以降分）'!AP198="","",'別紙様式2-3（６月以降分）'!AP198)</f>
        <v/>
      </c>
      <c r="AQ198" s="1490" t="str">
        <f>IF('別紙様式2-3（６月以降分）'!AQ198="","",'別紙様式2-3（６月以降分）'!AQ198)</f>
        <v/>
      </c>
      <c r="AR198" s="1493" t="str">
        <f>IF('別紙様式2-3（６月以降分）'!AR198="","",'別紙様式2-3（６月以降分）'!AR198)</f>
        <v/>
      </c>
      <c r="AS198" s="573" t="str">
        <f t="shared" ref="AS198" si="315">IF(AU200="","",IF(U200&lt;U198,"！加算の要件上は問題ありませんが、令和６年度当初の新加算の加算率と比較して、移行後の加算率が下がる計画になっています。",""))</f>
        <v/>
      </c>
      <c r="AT198" s="580"/>
      <c r="AU198" s="1309"/>
      <c r="AV198" s="558" t="str">
        <f>IF('別紙様式2-2（４・５月分）'!N152="","",'別紙様式2-2（４・５月分）'!N152)</f>
        <v/>
      </c>
      <c r="AW198" s="1313" t="str">
        <f>IF(SUM('別紙様式2-2（４・５月分）'!O152:O154)=0,"",SUM('別紙様式2-2（４・５月分）'!O152:O154))</f>
        <v/>
      </c>
      <c r="AX198" s="1482" t="str">
        <f>IFERROR(VLOOKUP(K198,【参考】数式用!$AH$2:$AI$34,2,FALSE),"")</f>
        <v/>
      </c>
      <c r="AY198" s="494"/>
      <c r="BD198" s="341"/>
      <c r="BE198" s="1311" t="str">
        <f>G198</f>
        <v/>
      </c>
      <c r="BF198" s="1311"/>
      <c r="BG198" s="1311"/>
    </row>
    <row r="199" spans="1:59" ht="15" customHeight="1">
      <c r="A199" s="1275"/>
      <c r="B199" s="1243"/>
      <c r="C199" s="1244"/>
      <c r="D199" s="1244"/>
      <c r="E199" s="1244"/>
      <c r="F199" s="1245"/>
      <c r="G199" s="1260"/>
      <c r="H199" s="1260"/>
      <c r="I199" s="1260"/>
      <c r="J199" s="1423"/>
      <c r="K199" s="1260"/>
      <c r="L199" s="1429"/>
      <c r="M199" s="1379" t="str">
        <f>IF('別紙様式2-2（４・５月分）'!P153="","",'別紙様式2-2（４・５月分）'!P153)</f>
        <v/>
      </c>
      <c r="N199" s="1400"/>
      <c r="O199" s="1406"/>
      <c r="P199" s="1407"/>
      <c r="Q199" s="1408"/>
      <c r="R199" s="1541"/>
      <c r="S199" s="1412"/>
      <c r="T199" s="1537"/>
      <c r="U199" s="1539"/>
      <c r="V199" s="1418"/>
      <c r="W199" s="1535"/>
      <c r="X199" s="1358"/>
      <c r="Y199" s="1535"/>
      <c r="Z199" s="1358"/>
      <c r="AA199" s="1535"/>
      <c r="AB199" s="1358"/>
      <c r="AC199" s="1535"/>
      <c r="AD199" s="1358"/>
      <c r="AE199" s="1358"/>
      <c r="AF199" s="1358"/>
      <c r="AG199" s="1360"/>
      <c r="AH199" s="1527"/>
      <c r="AI199" s="1529"/>
      <c r="AJ199" s="1531"/>
      <c r="AK199" s="1533"/>
      <c r="AL199" s="1522"/>
      <c r="AM199" s="1524"/>
      <c r="AN199" s="1342"/>
      <c r="AO199" s="1525"/>
      <c r="AP199" s="1342"/>
      <c r="AQ199" s="1491"/>
      <c r="AR199" s="1494"/>
      <c r="AS199" s="1492" t="str">
        <f t="shared" ref="AS199" si="316">IF(AU200="","",IF(OR(AA200="",AA200&lt;&gt;7,AC200="",AC200&lt;&gt;3),"！算定期間の終わりが令和７年３月になっていません。年度内の廃止予定等がなければ、算定対象月を令和７年３月にしてください。",""))</f>
        <v/>
      </c>
      <c r="AT199" s="580"/>
      <c r="AU199" s="1311"/>
      <c r="AV199" s="1312" t="str">
        <f>IF('別紙様式2-2（４・５月分）'!N153="","",'別紙様式2-2（４・５月分）'!N153)</f>
        <v/>
      </c>
      <c r="AW199" s="1313"/>
      <c r="AX199" s="1483"/>
      <c r="AY199" s="431"/>
      <c r="BD199" s="341"/>
      <c r="BE199" s="1311" t="str">
        <f>G198</f>
        <v/>
      </c>
      <c r="BF199" s="1311"/>
      <c r="BG199" s="1311"/>
    </row>
    <row r="200" spans="1:59" ht="15" customHeight="1">
      <c r="A200" s="1303"/>
      <c r="B200" s="1243"/>
      <c r="C200" s="1244"/>
      <c r="D200" s="1244"/>
      <c r="E200" s="1244"/>
      <c r="F200" s="1245"/>
      <c r="G200" s="1260"/>
      <c r="H200" s="1260"/>
      <c r="I200" s="1260"/>
      <c r="J200" s="1423"/>
      <c r="K200" s="1260"/>
      <c r="L200" s="1429"/>
      <c r="M200" s="1380"/>
      <c r="N200" s="1401"/>
      <c r="O200" s="1381" t="s">
        <v>2025</v>
      </c>
      <c r="P200" s="1433" t="str">
        <f>IFERROR(VLOOKUP('別紙様式2-2（４・５月分）'!AQ152,【参考】数式用!$AR$5:$AT$22,3,FALSE),"")</f>
        <v/>
      </c>
      <c r="Q200" s="1385" t="s">
        <v>2036</v>
      </c>
      <c r="R200" s="1517" t="str">
        <f>IFERROR(VLOOKUP(K198,【参考】数式用!$A$5:$AB$37,MATCH(P200,【参考】数式用!$B$4:$AB$4,0)+1,0),"")</f>
        <v/>
      </c>
      <c r="S200" s="1389" t="s">
        <v>2109</v>
      </c>
      <c r="T200" s="1519"/>
      <c r="U200" s="1515" t="str">
        <f>IFERROR(VLOOKUP(K198,【参考】数式用!$A$5:$AB$37,MATCH(T200,【参考】数式用!$B$4:$AB$4,0)+1,0),"")</f>
        <v/>
      </c>
      <c r="V200" s="1395" t="s">
        <v>15</v>
      </c>
      <c r="W200" s="1513"/>
      <c r="X200" s="1371" t="s">
        <v>10</v>
      </c>
      <c r="Y200" s="1513"/>
      <c r="Z200" s="1371" t="s">
        <v>38</v>
      </c>
      <c r="AA200" s="1513"/>
      <c r="AB200" s="1371" t="s">
        <v>10</v>
      </c>
      <c r="AC200" s="1513"/>
      <c r="AD200" s="1371" t="s">
        <v>2020</v>
      </c>
      <c r="AE200" s="1371" t="s">
        <v>20</v>
      </c>
      <c r="AF200" s="1371" t="str">
        <f>IF(W200&gt;=1,(AA200*12+AC200)-(W200*12+Y200)+1,"")</f>
        <v/>
      </c>
      <c r="AG200" s="1367" t="s">
        <v>33</v>
      </c>
      <c r="AH200" s="1373" t="str">
        <f t="shared" ref="AH200" si="317">IFERROR(ROUNDDOWN(ROUND(L198*U200,0),0)*AF200,"")</f>
        <v/>
      </c>
      <c r="AI200" s="1507" t="str">
        <f t="shared" ref="AI200" si="318">IFERROR(ROUNDDOWN(ROUND((L198*(U200-AW198)),0),0)*AF200,"")</f>
        <v/>
      </c>
      <c r="AJ200" s="1377" t="str">
        <f>IFERROR(ROUNDDOWN(ROUNDDOWN(ROUND(L198*VLOOKUP(K198,【参考】数式用!$A$5:$AB$27,MATCH("新加算Ⅳ",【参考】数式用!$B$4:$AB$4,0)+1,0),0),0)*AF200*0.5,0),"")</f>
        <v/>
      </c>
      <c r="AK200" s="1509"/>
      <c r="AL200" s="1511" t="str">
        <f>IFERROR(IF('別紙様式2-2（４・５月分）'!P200="ベア加算","", IF(OR(T200="新加算Ⅰ",T200="新加算Ⅱ",T200="新加算Ⅲ",T200="新加算Ⅳ"),ROUNDDOWN(ROUND(L198*VLOOKUP(K198,【参考】数式用!$A$5:$I$27,MATCH("ベア加算",【参考】数式用!$B$4:$I$4,0)+1,0),0),0)*AF200,"")),"")</f>
        <v/>
      </c>
      <c r="AM200" s="1503"/>
      <c r="AN200" s="1484"/>
      <c r="AO200" s="1505"/>
      <c r="AP200" s="1484"/>
      <c r="AQ200" s="1486"/>
      <c r="AR200" s="1488"/>
      <c r="AS200" s="1492"/>
      <c r="AT200" s="452"/>
      <c r="AU200" s="1311" t="str">
        <f>IF(AND(AA198&lt;&gt;7,AC198&lt;&gt;3),"V列に色付け","")</f>
        <v/>
      </c>
      <c r="AV200" s="1312"/>
      <c r="AW200" s="1313"/>
      <c r="AX200" s="577"/>
      <c r="AY200" s="1230" t="str">
        <f>IF(AL200&lt;&gt;"",IF(AM200="○","入力済","未入力"),"")</f>
        <v/>
      </c>
      <c r="AZ200" s="1230" t="str">
        <f>IF(OR(T200="新加算Ⅰ",T200="新加算Ⅱ",T200="新加算Ⅲ",T200="新加算Ⅳ",T200="新加算Ⅴ（１）",T200="新加算Ⅴ（２）",T200="新加算Ⅴ（３）",T200="新加算ⅠⅤ（４）",T200="新加算Ⅴ（５）",T200="新加算Ⅴ（６）",T200="新加算Ⅴ（８）",T200="新加算Ⅴ（11）"),IF(OR(AN200="○",AN200="令和６年度中に満たす"),"入力済","未入力"),"")</f>
        <v/>
      </c>
      <c r="BA200" s="1230" t="str">
        <f>IF(OR(T200="新加算Ⅴ（７）",T200="新加算Ⅴ（９）",T200="新加算Ⅴ（10）",T200="新加算Ⅴ（12）",T200="新加算Ⅴ（13）",T200="新加算Ⅴ（14）"),IF(OR(AO200="○",AO200="令和６年度中に満たす"),"入力済","未入力"),"")</f>
        <v/>
      </c>
      <c r="BB200" s="1230" t="str">
        <f>IF(OR(T200="新加算Ⅰ",T200="新加算Ⅱ",T200="新加算Ⅲ",T200="新加算Ⅴ（１）",T200="新加算Ⅴ（３）",T200="新加算Ⅴ（８）"),IF(OR(AP200="○",AP200="令和６年度中に満たす"),"入力済","未入力"),"")</f>
        <v/>
      </c>
      <c r="BC200" s="1481" t="str">
        <f t="shared" ref="BC200" si="319">IF(OR(T200="新加算Ⅰ",T200="新加算Ⅱ",T200="新加算Ⅴ（１）",T200="新加算Ⅴ（２）",T200="新加算Ⅴ（３）",T200="新加算Ⅴ（４）",T200="新加算Ⅴ（５）",T200="新加算Ⅴ（６）",T200="新加算Ⅴ（７）",T200="新加算Ⅴ（９）",T200="新加算Ⅴ（10）",T200="新加算Ⅴ（12）"),IF(AQ200&lt;&gt;"",1,""),"")</f>
        <v/>
      </c>
      <c r="BD200" s="1311" t="str">
        <f>IF(OR(T200="新加算Ⅰ",T200="新加算Ⅴ（１）",T200="新加算Ⅴ（２）",T200="新加算Ⅴ（５）",T200="新加算Ⅴ（７）",T200="新加算Ⅴ（10）"),IF(AR200="","未入力","入力済"),"")</f>
        <v/>
      </c>
      <c r="BE200" s="1311" t="str">
        <f>G198</f>
        <v/>
      </c>
      <c r="BF200" s="1311"/>
      <c r="BG200" s="1311"/>
    </row>
    <row r="201" spans="1:59" ht="30" customHeight="1" thickBot="1">
      <c r="A201" s="1276"/>
      <c r="B201" s="1419"/>
      <c r="C201" s="1420"/>
      <c r="D201" s="1420"/>
      <c r="E201" s="1420"/>
      <c r="F201" s="1421"/>
      <c r="G201" s="1261"/>
      <c r="H201" s="1261"/>
      <c r="I201" s="1261"/>
      <c r="J201" s="1424"/>
      <c r="K201" s="1261"/>
      <c r="L201" s="1430"/>
      <c r="M201" s="556" t="str">
        <f>IF('別紙様式2-2（４・５月分）'!P154="","",'別紙様式2-2（４・５月分）'!P154)</f>
        <v/>
      </c>
      <c r="N201" s="1402"/>
      <c r="O201" s="1382"/>
      <c r="P201" s="1434"/>
      <c r="Q201" s="1386"/>
      <c r="R201" s="1518"/>
      <c r="S201" s="1390"/>
      <c r="T201" s="1520"/>
      <c r="U201" s="1516"/>
      <c r="V201" s="1396"/>
      <c r="W201" s="1514"/>
      <c r="X201" s="1372"/>
      <c r="Y201" s="1514"/>
      <c r="Z201" s="1372"/>
      <c r="AA201" s="1514"/>
      <c r="AB201" s="1372"/>
      <c r="AC201" s="1514"/>
      <c r="AD201" s="1372"/>
      <c r="AE201" s="1372"/>
      <c r="AF201" s="1372"/>
      <c r="AG201" s="1368"/>
      <c r="AH201" s="1374"/>
      <c r="AI201" s="1508"/>
      <c r="AJ201" s="1378"/>
      <c r="AK201" s="1510"/>
      <c r="AL201" s="1512"/>
      <c r="AM201" s="1504"/>
      <c r="AN201" s="1485"/>
      <c r="AO201" s="1506"/>
      <c r="AP201" s="1485"/>
      <c r="AQ201" s="1487"/>
      <c r="AR201" s="1489"/>
      <c r="AS201" s="578" t="str">
        <f t="shared" ref="AS201" si="320">IF(AU200="","",IF(OR(T200="",AND(M201="ベア加算なし",OR(T200="新加算Ⅰ",T200="新加算Ⅱ",T200="新加算Ⅲ",T200="新加算Ⅳ"),AM200=""),AND(OR(T200="新加算Ⅰ",T200="新加算Ⅱ",T200="新加算Ⅲ",T200="新加算Ⅳ"),AN200=""),AND(OR(T200="新加算Ⅰ",T200="新加算Ⅱ",T200="新加算Ⅲ"),AP200=""),AND(OR(T200="新加算Ⅰ",T200="新加算Ⅱ"),AQ200=""),AND(OR(T200="新加算Ⅰ"),AR200="")),"！記入が必要な欄（ピンク色のセル）に空欄があります。空欄を埋めてください。",""))</f>
        <v/>
      </c>
      <c r="AT201" s="452"/>
      <c r="AU201" s="1311"/>
      <c r="AV201" s="558" t="str">
        <f>IF('別紙様式2-2（４・５月分）'!N154="","",'別紙様式2-2（４・５月分）'!N154)</f>
        <v/>
      </c>
      <c r="AW201" s="1313"/>
      <c r="AX201" s="579"/>
      <c r="AY201" s="1230" t="str">
        <f>IF(OR(T201="新加算Ⅰ",T201="新加算Ⅱ",T201="新加算Ⅲ",T201="新加算Ⅳ",T201="新加算Ⅴ（１）",T201="新加算Ⅴ（２）",T201="新加算Ⅴ（３）",T201="新加算ⅠⅤ（４）",T201="新加算Ⅴ（５）",T201="新加算Ⅴ（６）",T201="新加算Ⅴ（８）",T201="新加算Ⅴ（11）"),IF(AI201="○","","未入力"),"")</f>
        <v/>
      </c>
      <c r="AZ201" s="1230" t="str">
        <f>IF(OR(U201="新加算Ⅰ",U201="新加算Ⅱ",U201="新加算Ⅲ",U201="新加算Ⅳ",U201="新加算Ⅴ（１）",U201="新加算Ⅴ（２）",U201="新加算Ⅴ（３）",U201="新加算ⅠⅤ（４）",U201="新加算Ⅴ（５）",U201="新加算Ⅴ（６）",U201="新加算Ⅴ（８）",U201="新加算Ⅴ（11）"),IF(AJ201="○","","未入力"),"")</f>
        <v/>
      </c>
      <c r="BA201" s="1230" t="str">
        <f>IF(OR(U201="新加算Ⅴ（７）",U201="新加算Ⅴ（９）",U201="新加算Ⅴ（10）",U201="新加算Ⅴ（12）",U201="新加算Ⅴ（13）",U201="新加算Ⅴ（14）"),IF(AK201="○","","未入力"),"")</f>
        <v/>
      </c>
      <c r="BB201" s="1230" t="str">
        <f>IF(OR(U201="新加算Ⅰ",U201="新加算Ⅱ",U201="新加算Ⅲ",U201="新加算Ⅴ（１）",U201="新加算Ⅴ（３）",U201="新加算Ⅴ（８）"),IF(AL201="○","","未入力"),"")</f>
        <v/>
      </c>
      <c r="BC201" s="1481" t="str">
        <f t="shared" ref="BC201" si="321">IF(OR(U201="新加算Ⅰ",U201="新加算Ⅱ",U201="新加算Ⅴ（１）",U201="新加算Ⅴ（２）",U201="新加算Ⅴ（３）",U201="新加算Ⅴ（４）",U201="新加算Ⅴ（５）",U201="新加算Ⅴ（６）",U201="新加算Ⅴ（７）",U201="新加算Ⅴ（９）",U201="新加算Ⅴ（10）",U201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01" s="1311" t="str">
        <f>IF(AND(T201&lt;&gt;"（参考）令和７年度の移行予定",OR(U201="新加算Ⅰ",U201="新加算Ⅴ（１）",U201="新加算Ⅴ（２）",U201="新加算Ⅴ（５）",U201="新加算Ⅴ（７）",U201="新加算Ⅴ（10）")),IF(AN201="","未入力",IF(AN201="いずれも取得していない","要件を満たさない","")),"")</f>
        <v/>
      </c>
      <c r="BE201" s="1311" t="str">
        <f>G198</f>
        <v/>
      </c>
      <c r="BF201" s="1311"/>
      <c r="BG201" s="1311"/>
    </row>
    <row r="202" spans="1:59" ht="30" customHeight="1">
      <c r="A202" s="1301">
        <v>48</v>
      </c>
      <c r="B202" s="1243" t="str">
        <f>IF(基本情報入力シート!C101="","",基本情報入力シート!C101)</f>
        <v/>
      </c>
      <c r="C202" s="1244"/>
      <c r="D202" s="1244"/>
      <c r="E202" s="1244"/>
      <c r="F202" s="1245"/>
      <c r="G202" s="1260" t="str">
        <f>IF(基本情報入力シート!M101="","",基本情報入力シート!M101)</f>
        <v/>
      </c>
      <c r="H202" s="1260" t="str">
        <f>IF(基本情報入力シート!R101="","",基本情報入力シート!R101)</f>
        <v/>
      </c>
      <c r="I202" s="1260" t="str">
        <f>IF(基本情報入力シート!W101="","",基本情報入力シート!W101)</f>
        <v/>
      </c>
      <c r="J202" s="1423" t="str">
        <f>IF(基本情報入力シート!X101="","",基本情報入力シート!X101)</f>
        <v/>
      </c>
      <c r="K202" s="1260" t="str">
        <f>IF(基本情報入力シート!Y101="","",基本情報入力シート!Y101)</f>
        <v/>
      </c>
      <c r="L202" s="1429" t="str">
        <f>IF(基本情報入力シート!AB101="","",基本情報入力シート!AB101)</f>
        <v/>
      </c>
      <c r="M202" s="553" t="str">
        <f>IF('別紙様式2-2（４・５月分）'!P155="","",'別紙様式2-2（４・５月分）'!P155)</f>
        <v/>
      </c>
      <c r="N202" s="1399" t="str">
        <f>IF(SUM('別紙様式2-2（４・５月分）'!Q155:Q157)=0,"",SUM('別紙様式2-2（４・５月分）'!Q155:Q157))</f>
        <v/>
      </c>
      <c r="O202" s="1403" t="str">
        <f>IFERROR(VLOOKUP('別紙様式2-2（４・５月分）'!AQ155,【参考】数式用!$AR$5:$AS$22,2,FALSE),"")</f>
        <v/>
      </c>
      <c r="P202" s="1404"/>
      <c r="Q202" s="1405"/>
      <c r="R202" s="1540" t="str">
        <f>IFERROR(VLOOKUP(K202,【参考】数式用!$A$5:$AB$37,MATCH(O202,【参考】数式用!$B$4:$AB$4,0)+1,0),"")</f>
        <v/>
      </c>
      <c r="S202" s="1411" t="s">
        <v>2102</v>
      </c>
      <c r="T202" s="1536" t="str">
        <f>IF('別紙様式2-3（６月以降分）'!T202="","",'別紙様式2-3（６月以降分）'!T202)</f>
        <v/>
      </c>
      <c r="U202" s="1538" t="str">
        <f>IFERROR(VLOOKUP(K202,【参考】数式用!$A$5:$AB$37,MATCH(T202,【参考】数式用!$B$4:$AB$4,0)+1,0),"")</f>
        <v/>
      </c>
      <c r="V202" s="1417" t="s">
        <v>15</v>
      </c>
      <c r="W202" s="1534">
        <f>'別紙様式2-3（６月以降分）'!W202</f>
        <v>6</v>
      </c>
      <c r="X202" s="1357" t="s">
        <v>10</v>
      </c>
      <c r="Y202" s="1534">
        <f>'別紙様式2-3（６月以降分）'!Y202</f>
        <v>6</v>
      </c>
      <c r="Z202" s="1357" t="s">
        <v>38</v>
      </c>
      <c r="AA202" s="1534">
        <f>'別紙様式2-3（６月以降分）'!AA202</f>
        <v>7</v>
      </c>
      <c r="AB202" s="1357" t="s">
        <v>10</v>
      </c>
      <c r="AC202" s="1534">
        <f>'別紙様式2-3（６月以降分）'!AC202</f>
        <v>3</v>
      </c>
      <c r="AD202" s="1357" t="s">
        <v>2020</v>
      </c>
      <c r="AE202" s="1357" t="s">
        <v>20</v>
      </c>
      <c r="AF202" s="1357">
        <f>IF(W202&gt;=1,(AA202*12+AC202)-(W202*12+Y202)+1,"")</f>
        <v>10</v>
      </c>
      <c r="AG202" s="1359" t="s">
        <v>33</v>
      </c>
      <c r="AH202" s="1526" t="str">
        <f>'別紙様式2-3（６月以降分）'!AH202</f>
        <v/>
      </c>
      <c r="AI202" s="1528" t="str">
        <f>'別紙様式2-3（６月以降分）'!AI202</f>
        <v/>
      </c>
      <c r="AJ202" s="1530">
        <f>'別紙様式2-3（６月以降分）'!AJ202</f>
        <v>0</v>
      </c>
      <c r="AK202" s="1532" t="str">
        <f>IF('別紙様式2-3（６月以降分）'!AK202="","",'別紙様式2-3（６月以降分）'!AK202)</f>
        <v/>
      </c>
      <c r="AL202" s="1521">
        <f>'別紙様式2-3（６月以降分）'!AL202</f>
        <v>0</v>
      </c>
      <c r="AM202" s="1523" t="str">
        <f>IF('別紙様式2-3（６月以降分）'!AM202="","",'別紙様式2-3（６月以降分）'!AM202)</f>
        <v/>
      </c>
      <c r="AN202" s="1341" t="str">
        <f>IF('別紙様式2-3（６月以降分）'!AN202="","",'別紙様式2-3（６月以降分）'!AN202)</f>
        <v/>
      </c>
      <c r="AO202" s="1339" t="str">
        <f>IF('別紙様式2-3（６月以降分）'!AO202="","",'別紙様式2-3（６月以降分）'!AO202)</f>
        <v/>
      </c>
      <c r="AP202" s="1341" t="str">
        <f>IF('別紙様式2-3（６月以降分）'!AP202="","",'別紙様式2-3（６月以降分）'!AP202)</f>
        <v/>
      </c>
      <c r="AQ202" s="1490" t="str">
        <f>IF('別紙様式2-3（６月以降分）'!AQ202="","",'別紙様式2-3（６月以降分）'!AQ202)</f>
        <v/>
      </c>
      <c r="AR202" s="1493" t="str">
        <f>IF('別紙様式2-3（６月以降分）'!AR202="","",'別紙様式2-3（６月以降分）'!AR202)</f>
        <v/>
      </c>
      <c r="AS202" s="573" t="str">
        <f t="shared" ref="AS202" si="322">IF(AU204="","",IF(U204&lt;U202,"！加算の要件上は問題ありませんが、令和６年度当初の新加算の加算率と比較して、移行後の加算率が下がる計画になっています。",""))</f>
        <v/>
      </c>
      <c r="AT202" s="580"/>
      <c r="AU202" s="1309"/>
      <c r="AV202" s="558" t="str">
        <f>IF('別紙様式2-2（４・５月分）'!N155="","",'別紙様式2-2（４・５月分）'!N155)</f>
        <v/>
      </c>
      <c r="AW202" s="1313" t="str">
        <f>IF(SUM('別紙様式2-2（４・５月分）'!O155:O157)=0,"",SUM('別紙様式2-2（４・５月分）'!O155:O157))</f>
        <v/>
      </c>
      <c r="AX202" s="1482" t="str">
        <f>IFERROR(VLOOKUP(K202,【参考】数式用!$AH$2:$AI$34,2,FALSE),"")</f>
        <v/>
      </c>
      <c r="AY202" s="494"/>
      <c r="BD202" s="341"/>
      <c r="BE202" s="1311" t="str">
        <f>G202</f>
        <v/>
      </c>
      <c r="BF202" s="1311"/>
      <c r="BG202" s="1311"/>
    </row>
    <row r="203" spans="1:59" ht="15" customHeight="1">
      <c r="A203" s="1275"/>
      <c r="B203" s="1243"/>
      <c r="C203" s="1244"/>
      <c r="D203" s="1244"/>
      <c r="E203" s="1244"/>
      <c r="F203" s="1245"/>
      <c r="G203" s="1260"/>
      <c r="H203" s="1260"/>
      <c r="I203" s="1260"/>
      <c r="J203" s="1423"/>
      <c r="K203" s="1260"/>
      <c r="L203" s="1429"/>
      <c r="M203" s="1379" t="str">
        <f>IF('別紙様式2-2（４・５月分）'!P156="","",'別紙様式2-2（４・５月分）'!P156)</f>
        <v/>
      </c>
      <c r="N203" s="1400"/>
      <c r="O203" s="1406"/>
      <c r="P203" s="1407"/>
      <c r="Q203" s="1408"/>
      <c r="R203" s="1541"/>
      <c r="S203" s="1412"/>
      <c r="T203" s="1537"/>
      <c r="U203" s="1539"/>
      <c r="V203" s="1418"/>
      <c r="W203" s="1535"/>
      <c r="X203" s="1358"/>
      <c r="Y203" s="1535"/>
      <c r="Z203" s="1358"/>
      <c r="AA203" s="1535"/>
      <c r="AB203" s="1358"/>
      <c r="AC203" s="1535"/>
      <c r="AD203" s="1358"/>
      <c r="AE203" s="1358"/>
      <c r="AF203" s="1358"/>
      <c r="AG203" s="1360"/>
      <c r="AH203" s="1527"/>
      <c r="AI203" s="1529"/>
      <c r="AJ203" s="1531"/>
      <c r="AK203" s="1533"/>
      <c r="AL203" s="1522"/>
      <c r="AM203" s="1524"/>
      <c r="AN203" s="1342"/>
      <c r="AO203" s="1525"/>
      <c r="AP203" s="1342"/>
      <c r="AQ203" s="1491"/>
      <c r="AR203" s="1494"/>
      <c r="AS203" s="1492" t="str">
        <f t="shared" ref="AS203" si="323">IF(AU204="","",IF(OR(AA204="",AA204&lt;&gt;7,AC204="",AC204&lt;&gt;3),"！算定期間の終わりが令和７年３月になっていません。年度内の廃止予定等がなければ、算定対象月を令和７年３月にしてください。",""))</f>
        <v/>
      </c>
      <c r="AT203" s="580"/>
      <c r="AU203" s="1311"/>
      <c r="AV203" s="1312" t="str">
        <f>IF('別紙様式2-2（４・５月分）'!N156="","",'別紙様式2-2（４・５月分）'!N156)</f>
        <v/>
      </c>
      <c r="AW203" s="1313"/>
      <c r="AX203" s="1483"/>
      <c r="AY203" s="431"/>
      <c r="BD203" s="341"/>
      <c r="BE203" s="1311" t="str">
        <f>G202</f>
        <v/>
      </c>
      <c r="BF203" s="1311"/>
      <c r="BG203" s="1311"/>
    </row>
    <row r="204" spans="1:59" ht="15" customHeight="1">
      <c r="A204" s="1303"/>
      <c r="B204" s="1243"/>
      <c r="C204" s="1244"/>
      <c r="D204" s="1244"/>
      <c r="E204" s="1244"/>
      <c r="F204" s="1245"/>
      <c r="G204" s="1260"/>
      <c r="H204" s="1260"/>
      <c r="I204" s="1260"/>
      <c r="J204" s="1423"/>
      <c r="K204" s="1260"/>
      <c r="L204" s="1429"/>
      <c r="M204" s="1380"/>
      <c r="N204" s="1401"/>
      <c r="O204" s="1381" t="s">
        <v>2025</v>
      </c>
      <c r="P204" s="1433" t="str">
        <f>IFERROR(VLOOKUP('別紙様式2-2（４・５月分）'!AQ155,【参考】数式用!$AR$5:$AT$22,3,FALSE),"")</f>
        <v/>
      </c>
      <c r="Q204" s="1385" t="s">
        <v>2036</v>
      </c>
      <c r="R204" s="1517" t="str">
        <f>IFERROR(VLOOKUP(K202,【参考】数式用!$A$5:$AB$37,MATCH(P204,【参考】数式用!$B$4:$AB$4,0)+1,0),"")</f>
        <v/>
      </c>
      <c r="S204" s="1389" t="s">
        <v>2109</v>
      </c>
      <c r="T204" s="1519"/>
      <c r="U204" s="1515" t="str">
        <f>IFERROR(VLOOKUP(K202,【参考】数式用!$A$5:$AB$37,MATCH(T204,【参考】数式用!$B$4:$AB$4,0)+1,0),"")</f>
        <v/>
      </c>
      <c r="V204" s="1395" t="s">
        <v>15</v>
      </c>
      <c r="W204" s="1513"/>
      <c r="X204" s="1371" t="s">
        <v>10</v>
      </c>
      <c r="Y204" s="1513"/>
      <c r="Z204" s="1371" t="s">
        <v>38</v>
      </c>
      <c r="AA204" s="1513"/>
      <c r="AB204" s="1371" t="s">
        <v>10</v>
      </c>
      <c r="AC204" s="1513"/>
      <c r="AD204" s="1371" t="s">
        <v>2020</v>
      </c>
      <c r="AE204" s="1371" t="s">
        <v>20</v>
      </c>
      <c r="AF204" s="1371" t="str">
        <f>IF(W204&gt;=1,(AA204*12+AC204)-(W204*12+Y204)+1,"")</f>
        <v/>
      </c>
      <c r="AG204" s="1367" t="s">
        <v>33</v>
      </c>
      <c r="AH204" s="1373" t="str">
        <f t="shared" ref="AH204" si="324">IFERROR(ROUNDDOWN(ROUND(L202*U204,0),0)*AF204,"")</f>
        <v/>
      </c>
      <c r="AI204" s="1507" t="str">
        <f t="shared" ref="AI204" si="325">IFERROR(ROUNDDOWN(ROUND((L202*(U204-AW202)),0),0)*AF204,"")</f>
        <v/>
      </c>
      <c r="AJ204" s="1377" t="str">
        <f>IFERROR(ROUNDDOWN(ROUNDDOWN(ROUND(L202*VLOOKUP(K202,【参考】数式用!$A$5:$AB$27,MATCH("新加算Ⅳ",【参考】数式用!$B$4:$AB$4,0)+1,0),0),0)*AF204*0.5,0),"")</f>
        <v/>
      </c>
      <c r="AK204" s="1509"/>
      <c r="AL204" s="1511" t="str">
        <f>IFERROR(IF('別紙様式2-2（４・５月分）'!P204="ベア加算","", IF(OR(T204="新加算Ⅰ",T204="新加算Ⅱ",T204="新加算Ⅲ",T204="新加算Ⅳ"),ROUNDDOWN(ROUND(L202*VLOOKUP(K202,【参考】数式用!$A$5:$I$27,MATCH("ベア加算",【参考】数式用!$B$4:$I$4,0)+1,0),0),0)*AF204,"")),"")</f>
        <v/>
      </c>
      <c r="AM204" s="1503"/>
      <c r="AN204" s="1484"/>
      <c r="AO204" s="1505"/>
      <c r="AP204" s="1484"/>
      <c r="AQ204" s="1486"/>
      <c r="AR204" s="1488"/>
      <c r="AS204" s="1492"/>
      <c r="AT204" s="452"/>
      <c r="AU204" s="1311" t="str">
        <f>IF(AND(AA202&lt;&gt;7,AC202&lt;&gt;3),"V列に色付け","")</f>
        <v/>
      </c>
      <c r="AV204" s="1312"/>
      <c r="AW204" s="1313"/>
      <c r="AX204" s="577"/>
      <c r="AY204" s="1230" t="str">
        <f>IF(AL204&lt;&gt;"",IF(AM204="○","入力済","未入力"),"")</f>
        <v/>
      </c>
      <c r="AZ204" s="1230" t="str">
        <f>IF(OR(T204="新加算Ⅰ",T204="新加算Ⅱ",T204="新加算Ⅲ",T204="新加算Ⅳ",T204="新加算Ⅴ（１）",T204="新加算Ⅴ（２）",T204="新加算Ⅴ（３）",T204="新加算ⅠⅤ（４）",T204="新加算Ⅴ（５）",T204="新加算Ⅴ（６）",T204="新加算Ⅴ（８）",T204="新加算Ⅴ（11）"),IF(OR(AN204="○",AN204="令和６年度中に満たす"),"入力済","未入力"),"")</f>
        <v/>
      </c>
      <c r="BA204" s="1230" t="str">
        <f>IF(OR(T204="新加算Ⅴ（７）",T204="新加算Ⅴ（９）",T204="新加算Ⅴ（10）",T204="新加算Ⅴ（12）",T204="新加算Ⅴ（13）",T204="新加算Ⅴ（14）"),IF(OR(AO204="○",AO204="令和６年度中に満たす"),"入力済","未入力"),"")</f>
        <v/>
      </c>
      <c r="BB204" s="1230" t="str">
        <f>IF(OR(T204="新加算Ⅰ",T204="新加算Ⅱ",T204="新加算Ⅲ",T204="新加算Ⅴ（１）",T204="新加算Ⅴ（３）",T204="新加算Ⅴ（８）"),IF(OR(AP204="○",AP204="令和６年度中に満たす"),"入力済","未入力"),"")</f>
        <v/>
      </c>
      <c r="BC204" s="1481" t="str">
        <f t="shared" ref="BC204" si="326">IF(OR(T204="新加算Ⅰ",T204="新加算Ⅱ",T204="新加算Ⅴ（１）",T204="新加算Ⅴ（２）",T204="新加算Ⅴ（３）",T204="新加算Ⅴ（４）",T204="新加算Ⅴ（５）",T204="新加算Ⅴ（６）",T204="新加算Ⅴ（７）",T204="新加算Ⅴ（９）",T204="新加算Ⅴ（10）",T204="新加算Ⅴ（12）"),IF(AQ204&lt;&gt;"",1,""),"")</f>
        <v/>
      </c>
      <c r="BD204" s="1311" t="str">
        <f>IF(OR(T204="新加算Ⅰ",T204="新加算Ⅴ（１）",T204="新加算Ⅴ（２）",T204="新加算Ⅴ（５）",T204="新加算Ⅴ（７）",T204="新加算Ⅴ（10）"),IF(AR204="","未入力","入力済"),"")</f>
        <v/>
      </c>
      <c r="BE204" s="1311" t="str">
        <f>G202</f>
        <v/>
      </c>
      <c r="BF204" s="1311"/>
      <c r="BG204" s="1311"/>
    </row>
    <row r="205" spans="1:59" ht="30" customHeight="1" thickBot="1">
      <c r="A205" s="1276"/>
      <c r="B205" s="1419"/>
      <c r="C205" s="1420"/>
      <c r="D205" s="1420"/>
      <c r="E205" s="1420"/>
      <c r="F205" s="1421"/>
      <c r="G205" s="1261"/>
      <c r="H205" s="1261"/>
      <c r="I205" s="1261"/>
      <c r="J205" s="1424"/>
      <c r="K205" s="1261"/>
      <c r="L205" s="1430"/>
      <c r="M205" s="556" t="str">
        <f>IF('別紙様式2-2（４・５月分）'!P157="","",'別紙様式2-2（４・５月分）'!P157)</f>
        <v/>
      </c>
      <c r="N205" s="1402"/>
      <c r="O205" s="1382"/>
      <c r="P205" s="1434"/>
      <c r="Q205" s="1386"/>
      <c r="R205" s="1518"/>
      <c r="S205" s="1390"/>
      <c r="T205" s="1520"/>
      <c r="U205" s="1516"/>
      <c r="V205" s="1396"/>
      <c r="W205" s="1514"/>
      <c r="X205" s="1372"/>
      <c r="Y205" s="1514"/>
      <c r="Z205" s="1372"/>
      <c r="AA205" s="1514"/>
      <c r="AB205" s="1372"/>
      <c r="AC205" s="1514"/>
      <c r="AD205" s="1372"/>
      <c r="AE205" s="1372"/>
      <c r="AF205" s="1372"/>
      <c r="AG205" s="1368"/>
      <c r="AH205" s="1374"/>
      <c r="AI205" s="1508"/>
      <c r="AJ205" s="1378"/>
      <c r="AK205" s="1510"/>
      <c r="AL205" s="1512"/>
      <c r="AM205" s="1504"/>
      <c r="AN205" s="1485"/>
      <c r="AO205" s="1506"/>
      <c r="AP205" s="1485"/>
      <c r="AQ205" s="1487"/>
      <c r="AR205" s="1489"/>
      <c r="AS205" s="578" t="str">
        <f t="shared" ref="AS205" si="327">IF(AU204="","",IF(OR(T204="",AND(M205="ベア加算なし",OR(T204="新加算Ⅰ",T204="新加算Ⅱ",T204="新加算Ⅲ",T204="新加算Ⅳ"),AM204=""),AND(OR(T204="新加算Ⅰ",T204="新加算Ⅱ",T204="新加算Ⅲ",T204="新加算Ⅳ"),AN204=""),AND(OR(T204="新加算Ⅰ",T204="新加算Ⅱ",T204="新加算Ⅲ"),AP204=""),AND(OR(T204="新加算Ⅰ",T204="新加算Ⅱ"),AQ204=""),AND(OR(T204="新加算Ⅰ"),AR204="")),"！記入が必要な欄（ピンク色のセル）に空欄があります。空欄を埋めてください。",""))</f>
        <v/>
      </c>
      <c r="AT205" s="452"/>
      <c r="AU205" s="1311"/>
      <c r="AV205" s="558" t="str">
        <f>IF('別紙様式2-2（４・５月分）'!N157="","",'別紙様式2-2（４・５月分）'!N157)</f>
        <v/>
      </c>
      <c r="AW205" s="1313"/>
      <c r="AX205" s="579"/>
      <c r="AY205" s="1230" t="str">
        <f>IF(OR(T205="新加算Ⅰ",T205="新加算Ⅱ",T205="新加算Ⅲ",T205="新加算Ⅳ",T205="新加算Ⅴ（１）",T205="新加算Ⅴ（２）",T205="新加算Ⅴ（３）",T205="新加算ⅠⅤ（４）",T205="新加算Ⅴ（５）",T205="新加算Ⅴ（６）",T205="新加算Ⅴ（８）",T205="新加算Ⅴ（11）"),IF(AI205="○","","未入力"),"")</f>
        <v/>
      </c>
      <c r="AZ205" s="1230" t="str">
        <f>IF(OR(U205="新加算Ⅰ",U205="新加算Ⅱ",U205="新加算Ⅲ",U205="新加算Ⅳ",U205="新加算Ⅴ（１）",U205="新加算Ⅴ（２）",U205="新加算Ⅴ（３）",U205="新加算ⅠⅤ（４）",U205="新加算Ⅴ（５）",U205="新加算Ⅴ（６）",U205="新加算Ⅴ（８）",U205="新加算Ⅴ（11）"),IF(AJ205="○","","未入力"),"")</f>
        <v/>
      </c>
      <c r="BA205" s="1230" t="str">
        <f>IF(OR(U205="新加算Ⅴ（７）",U205="新加算Ⅴ（９）",U205="新加算Ⅴ（10）",U205="新加算Ⅴ（12）",U205="新加算Ⅴ（13）",U205="新加算Ⅴ（14）"),IF(AK205="○","","未入力"),"")</f>
        <v/>
      </c>
      <c r="BB205" s="1230" t="str">
        <f>IF(OR(U205="新加算Ⅰ",U205="新加算Ⅱ",U205="新加算Ⅲ",U205="新加算Ⅴ（１）",U205="新加算Ⅴ（３）",U205="新加算Ⅴ（８）"),IF(AL205="○","","未入力"),"")</f>
        <v/>
      </c>
      <c r="BC205" s="1481" t="str">
        <f t="shared" ref="BC205" si="328">IF(OR(U205="新加算Ⅰ",U205="新加算Ⅱ",U205="新加算Ⅴ（１）",U205="新加算Ⅴ（２）",U205="新加算Ⅴ（３）",U205="新加算Ⅴ（４）",U205="新加算Ⅴ（５）",U205="新加算Ⅴ（６）",U205="新加算Ⅴ（７）",U205="新加算Ⅴ（９）",U205="新加算Ⅴ（10）",U205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05" s="1311" t="str">
        <f>IF(AND(T205&lt;&gt;"（参考）令和７年度の移行予定",OR(U205="新加算Ⅰ",U205="新加算Ⅴ（１）",U205="新加算Ⅴ（２）",U205="新加算Ⅴ（５）",U205="新加算Ⅴ（７）",U205="新加算Ⅴ（10）")),IF(AN205="","未入力",IF(AN205="いずれも取得していない","要件を満たさない","")),"")</f>
        <v/>
      </c>
      <c r="BE205" s="1311" t="str">
        <f>G202</f>
        <v/>
      </c>
      <c r="BF205" s="1311"/>
      <c r="BG205" s="1311"/>
    </row>
    <row r="206" spans="1:59" ht="30" customHeight="1">
      <c r="A206" s="1274">
        <v>49</v>
      </c>
      <c r="B206" s="1240" t="str">
        <f>IF(基本情報入力シート!C102="","",基本情報入力シート!C102)</f>
        <v/>
      </c>
      <c r="C206" s="1241"/>
      <c r="D206" s="1241"/>
      <c r="E206" s="1241"/>
      <c r="F206" s="1242"/>
      <c r="G206" s="1259" t="str">
        <f>IF(基本情報入力シート!M102="","",基本情報入力シート!M102)</f>
        <v/>
      </c>
      <c r="H206" s="1259" t="str">
        <f>IF(基本情報入力シート!R102="","",基本情報入力シート!R102)</f>
        <v/>
      </c>
      <c r="I206" s="1259" t="str">
        <f>IF(基本情報入力シート!W102="","",基本情報入力シート!W102)</f>
        <v/>
      </c>
      <c r="J206" s="1422" t="str">
        <f>IF(基本情報入力シート!X102="","",基本情報入力シート!X102)</f>
        <v/>
      </c>
      <c r="K206" s="1259" t="str">
        <f>IF(基本情報入力シート!Y102="","",基本情報入力シート!Y102)</f>
        <v/>
      </c>
      <c r="L206" s="1435" t="str">
        <f>IF(基本情報入力シート!AB102="","",基本情報入力シート!AB102)</f>
        <v/>
      </c>
      <c r="M206" s="553" t="str">
        <f>IF('別紙様式2-2（４・５月分）'!P158="","",'別紙様式2-2（４・５月分）'!P158)</f>
        <v/>
      </c>
      <c r="N206" s="1399" t="str">
        <f>IF(SUM('別紙様式2-2（４・５月分）'!Q158:Q160)=0,"",SUM('別紙様式2-2（４・５月分）'!Q158:Q160))</f>
        <v/>
      </c>
      <c r="O206" s="1403" t="str">
        <f>IFERROR(VLOOKUP('別紙様式2-2（４・５月分）'!AQ158,【参考】数式用!$AR$5:$AS$22,2,FALSE),"")</f>
        <v/>
      </c>
      <c r="P206" s="1404"/>
      <c r="Q206" s="1405"/>
      <c r="R206" s="1540" t="str">
        <f>IFERROR(VLOOKUP(K206,【参考】数式用!$A$5:$AB$37,MATCH(O206,【参考】数式用!$B$4:$AB$4,0)+1,0),"")</f>
        <v/>
      </c>
      <c r="S206" s="1411" t="s">
        <v>2102</v>
      </c>
      <c r="T206" s="1536" t="str">
        <f>IF('別紙様式2-3（６月以降分）'!T206="","",'別紙様式2-3（６月以降分）'!T206)</f>
        <v/>
      </c>
      <c r="U206" s="1538" t="str">
        <f>IFERROR(VLOOKUP(K206,【参考】数式用!$A$5:$AB$37,MATCH(T206,【参考】数式用!$B$4:$AB$4,0)+1,0),"")</f>
        <v/>
      </c>
      <c r="V206" s="1417" t="s">
        <v>15</v>
      </c>
      <c r="W206" s="1534">
        <f>'別紙様式2-3（６月以降分）'!W206</f>
        <v>6</v>
      </c>
      <c r="X206" s="1357" t="s">
        <v>10</v>
      </c>
      <c r="Y206" s="1534">
        <f>'別紙様式2-3（６月以降分）'!Y206</f>
        <v>6</v>
      </c>
      <c r="Z206" s="1357" t="s">
        <v>38</v>
      </c>
      <c r="AA206" s="1534">
        <f>'別紙様式2-3（６月以降分）'!AA206</f>
        <v>7</v>
      </c>
      <c r="AB206" s="1357" t="s">
        <v>10</v>
      </c>
      <c r="AC206" s="1534">
        <f>'別紙様式2-3（６月以降分）'!AC206</f>
        <v>3</v>
      </c>
      <c r="AD206" s="1357" t="s">
        <v>2020</v>
      </c>
      <c r="AE206" s="1357" t="s">
        <v>20</v>
      </c>
      <c r="AF206" s="1357">
        <f>IF(W206&gt;=1,(AA206*12+AC206)-(W206*12+Y206)+1,"")</f>
        <v>10</v>
      </c>
      <c r="AG206" s="1359" t="s">
        <v>33</v>
      </c>
      <c r="AH206" s="1526" t="str">
        <f>'別紙様式2-3（６月以降分）'!AH206</f>
        <v/>
      </c>
      <c r="AI206" s="1528" t="str">
        <f>'別紙様式2-3（６月以降分）'!AI206</f>
        <v/>
      </c>
      <c r="AJ206" s="1530">
        <f>'別紙様式2-3（６月以降分）'!AJ206</f>
        <v>0</v>
      </c>
      <c r="AK206" s="1532" t="str">
        <f>IF('別紙様式2-3（６月以降分）'!AK206="","",'別紙様式2-3（６月以降分）'!AK206)</f>
        <v/>
      </c>
      <c r="AL206" s="1521">
        <f>'別紙様式2-3（６月以降分）'!AL206</f>
        <v>0</v>
      </c>
      <c r="AM206" s="1523" t="str">
        <f>IF('別紙様式2-3（６月以降分）'!AM206="","",'別紙様式2-3（６月以降分）'!AM206)</f>
        <v/>
      </c>
      <c r="AN206" s="1341" t="str">
        <f>IF('別紙様式2-3（６月以降分）'!AN206="","",'別紙様式2-3（６月以降分）'!AN206)</f>
        <v/>
      </c>
      <c r="AO206" s="1339" t="str">
        <f>IF('別紙様式2-3（６月以降分）'!AO206="","",'別紙様式2-3（６月以降分）'!AO206)</f>
        <v/>
      </c>
      <c r="AP206" s="1341" t="str">
        <f>IF('別紙様式2-3（６月以降分）'!AP206="","",'別紙様式2-3（６月以降分）'!AP206)</f>
        <v/>
      </c>
      <c r="AQ206" s="1490" t="str">
        <f>IF('別紙様式2-3（６月以降分）'!AQ206="","",'別紙様式2-3（６月以降分）'!AQ206)</f>
        <v/>
      </c>
      <c r="AR206" s="1493" t="str">
        <f>IF('別紙様式2-3（６月以降分）'!AR206="","",'別紙様式2-3（６月以降分）'!AR206)</f>
        <v/>
      </c>
      <c r="AS206" s="573" t="str">
        <f t="shared" ref="AS206" si="329">IF(AU208="","",IF(U208&lt;U206,"！加算の要件上は問題ありませんが、令和６年度当初の新加算の加算率と比較して、移行後の加算率が下がる計画になっています。",""))</f>
        <v/>
      </c>
      <c r="AT206" s="580"/>
      <c r="AU206" s="1309"/>
      <c r="AV206" s="558" t="str">
        <f>IF('別紙様式2-2（４・５月分）'!N158="","",'別紙様式2-2（４・５月分）'!N158)</f>
        <v/>
      </c>
      <c r="AW206" s="1313" t="str">
        <f>IF(SUM('別紙様式2-2（４・５月分）'!O158:O160)=0,"",SUM('別紙様式2-2（４・５月分）'!O158:O160))</f>
        <v/>
      </c>
      <c r="AX206" s="1482" t="str">
        <f>IFERROR(VLOOKUP(K206,【参考】数式用!$AH$2:$AI$34,2,FALSE),"")</f>
        <v/>
      </c>
      <c r="AY206" s="494"/>
      <c r="BD206" s="341"/>
      <c r="BE206" s="1311" t="str">
        <f>G206</f>
        <v/>
      </c>
      <c r="BF206" s="1311"/>
      <c r="BG206" s="1311"/>
    </row>
    <row r="207" spans="1:59" ht="15" customHeight="1">
      <c r="A207" s="1275"/>
      <c r="B207" s="1243"/>
      <c r="C207" s="1244"/>
      <c r="D207" s="1244"/>
      <c r="E207" s="1244"/>
      <c r="F207" s="1245"/>
      <c r="G207" s="1260"/>
      <c r="H207" s="1260"/>
      <c r="I207" s="1260"/>
      <c r="J207" s="1423"/>
      <c r="K207" s="1260"/>
      <c r="L207" s="1429"/>
      <c r="M207" s="1379" t="str">
        <f>IF('別紙様式2-2（４・５月分）'!P159="","",'別紙様式2-2（４・５月分）'!P159)</f>
        <v/>
      </c>
      <c r="N207" s="1400"/>
      <c r="O207" s="1406"/>
      <c r="P207" s="1407"/>
      <c r="Q207" s="1408"/>
      <c r="R207" s="1541"/>
      <c r="S207" s="1412"/>
      <c r="T207" s="1537"/>
      <c r="U207" s="1539"/>
      <c r="V207" s="1418"/>
      <c r="W207" s="1535"/>
      <c r="X207" s="1358"/>
      <c r="Y207" s="1535"/>
      <c r="Z207" s="1358"/>
      <c r="AA207" s="1535"/>
      <c r="AB207" s="1358"/>
      <c r="AC207" s="1535"/>
      <c r="AD207" s="1358"/>
      <c r="AE207" s="1358"/>
      <c r="AF207" s="1358"/>
      <c r="AG207" s="1360"/>
      <c r="AH207" s="1527"/>
      <c r="AI207" s="1529"/>
      <c r="AJ207" s="1531"/>
      <c r="AK207" s="1533"/>
      <c r="AL207" s="1522"/>
      <c r="AM207" s="1524"/>
      <c r="AN207" s="1342"/>
      <c r="AO207" s="1525"/>
      <c r="AP207" s="1342"/>
      <c r="AQ207" s="1491"/>
      <c r="AR207" s="1494"/>
      <c r="AS207" s="1492" t="str">
        <f t="shared" ref="AS207" si="330">IF(AU208="","",IF(OR(AA208="",AA208&lt;&gt;7,AC208="",AC208&lt;&gt;3),"！算定期間の終わりが令和７年３月になっていません。年度内の廃止予定等がなければ、算定対象月を令和７年３月にしてください。",""))</f>
        <v/>
      </c>
      <c r="AT207" s="580"/>
      <c r="AU207" s="1311"/>
      <c r="AV207" s="1312" t="str">
        <f>IF('別紙様式2-2（４・５月分）'!N159="","",'別紙様式2-2（４・５月分）'!N159)</f>
        <v/>
      </c>
      <c r="AW207" s="1313"/>
      <c r="AX207" s="1483"/>
      <c r="AY207" s="431"/>
      <c r="BD207" s="341"/>
      <c r="BE207" s="1311" t="str">
        <f>G206</f>
        <v/>
      </c>
      <c r="BF207" s="1311"/>
      <c r="BG207" s="1311"/>
    </row>
    <row r="208" spans="1:59" ht="15" customHeight="1">
      <c r="A208" s="1303"/>
      <c r="B208" s="1243"/>
      <c r="C208" s="1244"/>
      <c r="D208" s="1244"/>
      <c r="E208" s="1244"/>
      <c r="F208" s="1245"/>
      <c r="G208" s="1260"/>
      <c r="H208" s="1260"/>
      <c r="I208" s="1260"/>
      <c r="J208" s="1423"/>
      <c r="K208" s="1260"/>
      <c r="L208" s="1429"/>
      <c r="M208" s="1380"/>
      <c r="N208" s="1401"/>
      <c r="O208" s="1381" t="s">
        <v>2025</v>
      </c>
      <c r="P208" s="1433" t="str">
        <f>IFERROR(VLOOKUP('別紙様式2-2（４・５月分）'!AQ158,【参考】数式用!$AR$5:$AT$22,3,FALSE),"")</f>
        <v/>
      </c>
      <c r="Q208" s="1385" t="s">
        <v>2036</v>
      </c>
      <c r="R208" s="1517" t="str">
        <f>IFERROR(VLOOKUP(K206,【参考】数式用!$A$5:$AB$37,MATCH(P208,【参考】数式用!$B$4:$AB$4,0)+1,0),"")</f>
        <v/>
      </c>
      <c r="S208" s="1389" t="s">
        <v>2109</v>
      </c>
      <c r="T208" s="1519"/>
      <c r="U208" s="1515" t="str">
        <f>IFERROR(VLOOKUP(K206,【参考】数式用!$A$5:$AB$37,MATCH(T208,【参考】数式用!$B$4:$AB$4,0)+1,0),"")</f>
        <v/>
      </c>
      <c r="V208" s="1395" t="s">
        <v>15</v>
      </c>
      <c r="W208" s="1513"/>
      <c r="X208" s="1371" t="s">
        <v>10</v>
      </c>
      <c r="Y208" s="1513"/>
      <c r="Z208" s="1371" t="s">
        <v>38</v>
      </c>
      <c r="AA208" s="1513"/>
      <c r="AB208" s="1371" t="s">
        <v>10</v>
      </c>
      <c r="AC208" s="1513"/>
      <c r="AD208" s="1371" t="s">
        <v>2020</v>
      </c>
      <c r="AE208" s="1371" t="s">
        <v>20</v>
      </c>
      <c r="AF208" s="1371" t="str">
        <f>IF(W208&gt;=1,(AA208*12+AC208)-(W208*12+Y208)+1,"")</f>
        <v/>
      </c>
      <c r="AG208" s="1367" t="s">
        <v>33</v>
      </c>
      <c r="AH208" s="1373" t="str">
        <f t="shared" ref="AH208" si="331">IFERROR(ROUNDDOWN(ROUND(L206*U208,0),0)*AF208,"")</f>
        <v/>
      </c>
      <c r="AI208" s="1507" t="str">
        <f t="shared" ref="AI208" si="332">IFERROR(ROUNDDOWN(ROUND((L206*(U208-AW206)),0),0)*AF208,"")</f>
        <v/>
      </c>
      <c r="AJ208" s="1377" t="str">
        <f>IFERROR(ROUNDDOWN(ROUNDDOWN(ROUND(L206*VLOOKUP(K206,【参考】数式用!$A$5:$AB$27,MATCH("新加算Ⅳ",【参考】数式用!$B$4:$AB$4,0)+1,0),0),0)*AF208*0.5,0),"")</f>
        <v/>
      </c>
      <c r="AK208" s="1509"/>
      <c r="AL208" s="1511" t="str">
        <f>IFERROR(IF('別紙様式2-2（４・５月分）'!P208="ベア加算","", IF(OR(T208="新加算Ⅰ",T208="新加算Ⅱ",T208="新加算Ⅲ",T208="新加算Ⅳ"),ROUNDDOWN(ROUND(L206*VLOOKUP(K206,【参考】数式用!$A$5:$I$27,MATCH("ベア加算",【参考】数式用!$B$4:$I$4,0)+1,0),0),0)*AF208,"")),"")</f>
        <v/>
      </c>
      <c r="AM208" s="1503"/>
      <c r="AN208" s="1484"/>
      <c r="AO208" s="1505"/>
      <c r="AP208" s="1484"/>
      <c r="AQ208" s="1486"/>
      <c r="AR208" s="1488"/>
      <c r="AS208" s="1492"/>
      <c r="AT208" s="452"/>
      <c r="AU208" s="1311" t="str">
        <f>IF(AND(AA206&lt;&gt;7,AC206&lt;&gt;3),"V列に色付け","")</f>
        <v/>
      </c>
      <c r="AV208" s="1312"/>
      <c r="AW208" s="1313"/>
      <c r="AX208" s="577"/>
      <c r="AY208" s="1230" t="str">
        <f>IF(AL208&lt;&gt;"",IF(AM208="○","入力済","未入力"),"")</f>
        <v/>
      </c>
      <c r="AZ208" s="1230" t="str">
        <f>IF(OR(T208="新加算Ⅰ",T208="新加算Ⅱ",T208="新加算Ⅲ",T208="新加算Ⅳ",T208="新加算Ⅴ（１）",T208="新加算Ⅴ（２）",T208="新加算Ⅴ（３）",T208="新加算ⅠⅤ（４）",T208="新加算Ⅴ（５）",T208="新加算Ⅴ（６）",T208="新加算Ⅴ（８）",T208="新加算Ⅴ（11）"),IF(OR(AN208="○",AN208="令和６年度中に満たす"),"入力済","未入力"),"")</f>
        <v/>
      </c>
      <c r="BA208" s="1230" t="str">
        <f>IF(OR(T208="新加算Ⅴ（７）",T208="新加算Ⅴ（９）",T208="新加算Ⅴ（10）",T208="新加算Ⅴ（12）",T208="新加算Ⅴ（13）",T208="新加算Ⅴ（14）"),IF(OR(AO208="○",AO208="令和６年度中に満たす"),"入力済","未入力"),"")</f>
        <v/>
      </c>
      <c r="BB208" s="1230" t="str">
        <f>IF(OR(T208="新加算Ⅰ",T208="新加算Ⅱ",T208="新加算Ⅲ",T208="新加算Ⅴ（１）",T208="新加算Ⅴ（３）",T208="新加算Ⅴ（８）"),IF(OR(AP208="○",AP208="令和６年度中に満たす"),"入力済","未入力"),"")</f>
        <v/>
      </c>
      <c r="BC208" s="1481" t="str">
        <f t="shared" ref="BC208" si="333">IF(OR(T208="新加算Ⅰ",T208="新加算Ⅱ",T208="新加算Ⅴ（１）",T208="新加算Ⅴ（２）",T208="新加算Ⅴ（３）",T208="新加算Ⅴ（４）",T208="新加算Ⅴ（５）",T208="新加算Ⅴ（６）",T208="新加算Ⅴ（７）",T208="新加算Ⅴ（９）",T208="新加算Ⅴ（10）",T208="新加算Ⅴ（12）"),IF(AQ208&lt;&gt;"",1,""),"")</f>
        <v/>
      </c>
      <c r="BD208" s="1311" t="str">
        <f>IF(OR(T208="新加算Ⅰ",T208="新加算Ⅴ（１）",T208="新加算Ⅴ（２）",T208="新加算Ⅴ（５）",T208="新加算Ⅴ（７）",T208="新加算Ⅴ（10）"),IF(AR208="","未入力","入力済"),"")</f>
        <v/>
      </c>
      <c r="BE208" s="1311" t="str">
        <f>G206</f>
        <v/>
      </c>
      <c r="BF208" s="1311"/>
      <c r="BG208" s="1311"/>
    </row>
    <row r="209" spans="1:59" ht="30" customHeight="1" thickBot="1">
      <c r="A209" s="1276"/>
      <c r="B209" s="1419"/>
      <c r="C209" s="1420"/>
      <c r="D209" s="1420"/>
      <c r="E209" s="1420"/>
      <c r="F209" s="1421"/>
      <c r="G209" s="1261"/>
      <c r="H209" s="1261"/>
      <c r="I209" s="1261"/>
      <c r="J209" s="1424"/>
      <c r="K209" s="1261"/>
      <c r="L209" s="1430"/>
      <c r="M209" s="556" t="str">
        <f>IF('別紙様式2-2（４・５月分）'!P160="","",'別紙様式2-2（４・５月分）'!P160)</f>
        <v/>
      </c>
      <c r="N209" s="1402"/>
      <c r="O209" s="1382"/>
      <c r="P209" s="1434"/>
      <c r="Q209" s="1386"/>
      <c r="R209" s="1518"/>
      <c r="S209" s="1390"/>
      <c r="T209" s="1520"/>
      <c r="U209" s="1516"/>
      <c r="V209" s="1396"/>
      <c r="W209" s="1514"/>
      <c r="X209" s="1372"/>
      <c r="Y209" s="1514"/>
      <c r="Z209" s="1372"/>
      <c r="AA209" s="1514"/>
      <c r="AB209" s="1372"/>
      <c r="AC209" s="1514"/>
      <c r="AD209" s="1372"/>
      <c r="AE209" s="1372"/>
      <c r="AF209" s="1372"/>
      <c r="AG209" s="1368"/>
      <c r="AH209" s="1374"/>
      <c r="AI209" s="1508"/>
      <c r="AJ209" s="1378"/>
      <c r="AK209" s="1510"/>
      <c r="AL209" s="1512"/>
      <c r="AM209" s="1504"/>
      <c r="AN209" s="1485"/>
      <c r="AO209" s="1506"/>
      <c r="AP209" s="1485"/>
      <c r="AQ209" s="1487"/>
      <c r="AR209" s="1489"/>
      <c r="AS209" s="578" t="str">
        <f t="shared" ref="AS209" si="334">IF(AU208="","",IF(OR(T208="",AND(M209="ベア加算なし",OR(T208="新加算Ⅰ",T208="新加算Ⅱ",T208="新加算Ⅲ",T208="新加算Ⅳ"),AM208=""),AND(OR(T208="新加算Ⅰ",T208="新加算Ⅱ",T208="新加算Ⅲ",T208="新加算Ⅳ"),AN208=""),AND(OR(T208="新加算Ⅰ",T208="新加算Ⅱ",T208="新加算Ⅲ"),AP208=""),AND(OR(T208="新加算Ⅰ",T208="新加算Ⅱ"),AQ208=""),AND(OR(T208="新加算Ⅰ"),AR208="")),"！記入が必要な欄（ピンク色のセル）に空欄があります。空欄を埋めてください。",""))</f>
        <v/>
      </c>
      <c r="AT209" s="452"/>
      <c r="AU209" s="1311"/>
      <c r="AV209" s="558" t="str">
        <f>IF('別紙様式2-2（４・５月分）'!N160="","",'別紙様式2-2（４・５月分）'!N160)</f>
        <v/>
      </c>
      <c r="AW209" s="1313"/>
      <c r="AX209" s="579"/>
      <c r="AY209" s="1230" t="str">
        <f>IF(OR(T209="新加算Ⅰ",T209="新加算Ⅱ",T209="新加算Ⅲ",T209="新加算Ⅳ",T209="新加算Ⅴ（１）",T209="新加算Ⅴ（２）",T209="新加算Ⅴ（３）",T209="新加算ⅠⅤ（４）",T209="新加算Ⅴ（５）",T209="新加算Ⅴ（６）",T209="新加算Ⅴ（８）",T209="新加算Ⅴ（11）"),IF(AI209="○","","未入力"),"")</f>
        <v/>
      </c>
      <c r="AZ209" s="1230" t="str">
        <f>IF(OR(U209="新加算Ⅰ",U209="新加算Ⅱ",U209="新加算Ⅲ",U209="新加算Ⅳ",U209="新加算Ⅴ（１）",U209="新加算Ⅴ（２）",U209="新加算Ⅴ（３）",U209="新加算ⅠⅤ（４）",U209="新加算Ⅴ（５）",U209="新加算Ⅴ（６）",U209="新加算Ⅴ（８）",U209="新加算Ⅴ（11）"),IF(AJ209="○","","未入力"),"")</f>
        <v/>
      </c>
      <c r="BA209" s="1230" t="str">
        <f>IF(OR(U209="新加算Ⅴ（７）",U209="新加算Ⅴ（９）",U209="新加算Ⅴ（10）",U209="新加算Ⅴ（12）",U209="新加算Ⅴ（13）",U209="新加算Ⅴ（14）"),IF(AK209="○","","未入力"),"")</f>
        <v/>
      </c>
      <c r="BB209" s="1230" t="str">
        <f>IF(OR(U209="新加算Ⅰ",U209="新加算Ⅱ",U209="新加算Ⅲ",U209="新加算Ⅴ（１）",U209="新加算Ⅴ（３）",U209="新加算Ⅴ（８）"),IF(AL209="○","","未入力"),"")</f>
        <v/>
      </c>
      <c r="BC209" s="1481" t="str">
        <f t="shared" ref="BC209" si="335">IF(OR(U209="新加算Ⅰ",U209="新加算Ⅱ",U209="新加算Ⅴ（１）",U209="新加算Ⅴ（２）",U209="新加算Ⅴ（３）",U209="新加算Ⅴ（４）",U209="新加算Ⅴ（５）",U209="新加算Ⅴ（６）",U209="新加算Ⅴ（７）",U209="新加算Ⅴ（９）",U209="新加算Ⅴ（10）",U209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09" s="1311" t="str">
        <f>IF(AND(T209&lt;&gt;"（参考）令和７年度の移行予定",OR(U209="新加算Ⅰ",U209="新加算Ⅴ（１）",U209="新加算Ⅴ（２）",U209="新加算Ⅴ（５）",U209="新加算Ⅴ（７）",U209="新加算Ⅴ（10）")),IF(AN209="","未入力",IF(AN209="いずれも取得していない","要件を満たさない","")),"")</f>
        <v/>
      </c>
      <c r="BE209" s="1311" t="str">
        <f>G206</f>
        <v/>
      </c>
      <c r="BF209" s="1311"/>
      <c r="BG209" s="1311"/>
    </row>
    <row r="210" spans="1:59" ht="30" customHeight="1">
      <c r="A210" s="1301">
        <v>50</v>
      </c>
      <c r="B210" s="1243" t="str">
        <f>IF(基本情報入力シート!C103="","",基本情報入力シート!C103)</f>
        <v/>
      </c>
      <c r="C210" s="1244"/>
      <c r="D210" s="1244"/>
      <c r="E210" s="1244"/>
      <c r="F210" s="1245"/>
      <c r="G210" s="1260" t="str">
        <f>IF(基本情報入力シート!M103="","",基本情報入力シート!M103)</f>
        <v/>
      </c>
      <c r="H210" s="1260" t="str">
        <f>IF(基本情報入力シート!R103="","",基本情報入力シート!R103)</f>
        <v/>
      </c>
      <c r="I210" s="1260" t="str">
        <f>IF(基本情報入力シート!W103="","",基本情報入力シート!W103)</f>
        <v/>
      </c>
      <c r="J210" s="1423" t="str">
        <f>IF(基本情報入力シート!X103="","",基本情報入力シート!X103)</f>
        <v/>
      </c>
      <c r="K210" s="1260" t="str">
        <f>IF(基本情報入力シート!Y103="","",基本情報入力シート!Y103)</f>
        <v/>
      </c>
      <c r="L210" s="1429" t="str">
        <f>IF(基本情報入力シート!AB103="","",基本情報入力シート!AB103)</f>
        <v/>
      </c>
      <c r="M210" s="553" t="str">
        <f>IF('別紙様式2-2（４・５月分）'!P161="","",'別紙様式2-2（４・５月分）'!P161)</f>
        <v/>
      </c>
      <c r="N210" s="1399" t="str">
        <f>IF(SUM('別紙様式2-2（４・５月分）'!Q161:Q163)=0,"",SUM('別紙様式2-2（４・５月分）'!Q161:Q163))</f>
        <v/>
      </c>
      <c r="O210" s="1403" t="str">
        <f>IFERROR(VLOOKUP('別紙様式2-2（４・５月分）'!AQ161,【参考】数式用!$AR$5:$AS$22,2,FALSE),"")</f>
        <v/>
      </c>
      <c r="P210" s="1404"/>
      <c r="Q210" s="1405"/>
      <c r="R210" s="1540" t="str">
        <f>IFERROR(VLOOKUP(K210,【参考】数式用!$A$5:$AB$37,MATCH(O210,【参考】数式用!$B$4:$AB$4,0)+1,0),"")</f>
        <v/>
      </c>
      <c r="S210" s="1411" t="s">
        <v>2102</v>
      </c>
      <c r="T210" s="1536" t="str">
        <f>IF('別紙様式2-3（６月以降分）'!T210="","",'別紙様式2-3（６月以降分）'!T210)</f>
        <v/>
      </c>
      <c r="U210" s="1538" t="str">
        <f>IFERROR(VLOOKUP(K210,【参考】数式用!$A$5:$AB$37,MATCH(T210,【参考】数式用!$B$4:$AB$4,0)+1,0),"")</f>
        <v/>
      </c>
      <c r="V210" s="1417" t="s">
        <v>15</v>
      </c>
      <c r="W210" s="1534">
        <f>'別紙様式2-3（６月以降分）'!W210</f>
        <v>6</v>
      </c>
      <c r="X210" s="1357" t="s">
        <v>10</v>
      </c>
      <c r="Y210" s="1534">
        <f>'別紙様式2-3（６月以降分）'!Y210</f>
        <v>6</v>
      </c>
      <c r="Z210" s="1357" t="s">
        <v>38</v>
      </c>
      <c r="AA210" s="1534">
        <f>'別紙様式2-3（６月以降分）'!AA210</f>
        <v>7</v>
      </c>
      <c r="AB210" s="1357" t="s">
        <v>10</v>
      </c>
      <c r="AC210" s="1534">
        <f>'別紙様式2-3（６月以降分）'!AC210</f>
        <v>3</v>
      </c>
      <c r="AD210" s="1357" t="s">
        <v>2020</v>
      </c>
      <c r="AE210" s="1357" t="s">
        <v>20</v>
      </c>
      <c r="AF210" s="1357">
        <f>IF(W210&gt;=1,(AA210*12+AC210)-(W210*12+Y210)+1,"")</f>
        <v>10</v>
      </c>
      <c r="AG210" s="1359" t="s">
        <v>33</v>
      </c>
      <c r="AH210" s="1526" t="str">
        <f>'別紙様式2-3（６月以降分）'!AH210</f>
        <v/>
      </c>
      <c r="AI210" s="1528" t="str">
        <f>'別紙様式2-3（６月以降分）'!AI210</f>
        <v/>
      </c>
      <c r="AJ210" s="1530">
        <f>'別紙様式2-3（６月以降分）'!AJ210</f>
        <v>0</v>
      </c>
      <c r="AK210" s="1532" t="str">
        <f>IF('別紙様式2-3（６月以降分）'!AK210="","",'別紙様式2-3（６月以降分）'!AK210)</f>
        <v/>
      </c>
      <c r="AL210" s="1521">
        <f>'別紙様式2-3（６月以降分）'!AL210</f>
        <v>0</v>
      </c>
      <c r="AM210" s="1523" t="str">
        <f>IF('別紙様式2-3（６月以降分）'!AM210="","",'別紙様式2-3（６月以降分）'!AM210)</f>
        <v/>
      </c>
      <c r="AN210" s="1341" t="str">
        <f>IF('別紙様式2-3（６月以降分）'!AN210="","",'別紙様式2-3（６月以降分）'!AN210)</f>
        <v/>
      </c>
      <c r="AO210" s="1339" t="str">
        <f>IF('別紙様式2-3（６月以降分）'!AO210="","",'別紙様式2-3（６月以降分）'!AO210)</f>
        <v/>
      </c>
      <c r="AP210" s="1341" t="str">
        <f>IF('別紙様式2-3（６月以降分）'!AP210="","",'別紙様式2-3（６月以降分）'!AP210)</f>
        <v/>
      </c>
      <c r="AQ210" s="1490" t="str">
        <f>IF('別紙様式2-3（６月以降分）'!AQ210="","",'別紙様式2-3（６月以降分）'!AQ210)</f>
        <v/>
      </c>
      <c r="AR210" s="1493" t="str">
        <f>IF('別紙様式2-3（６月以降分）'!AR210="","",'別紙様式2-3（６月以降分）'!AR210)</f>
        <v/>
      </c>
      <c r="AS210" s="573" t="str">
        <f t="shared" ref="AS210" si="336">IF(AU212="","",IF(U212&lt;U210,"！加算の要件上は問題ありませんが、令和６年度当初の新加算の加算率と比較して、移行後の加算率が下がる計画になっています。",""))</f>
        <v/>
      </c>
      <c r="AT210" s="580"/>
      <c r="AU210" s="1309"/>
      <c r="AV210" s="558" t="str">
        <f>IF('別紙様式2-2（４・５月分）'!N161="","",'別紙様式2-2（４・５月分）'!N161)</f>
        <v/>
      </c>
      <c r="AW210" s="1313" t="str">
        <f>IF(SUM('別紙様式2-2（４・５月分）'!O161:O163)=0,"",SUM('別紙様式2-2（４・５月分）'!O161:O163))</f>
        <v/>
      </c>
      <c r="AX210" s="1482" t="str">
        <f>IFERROR(VLOOKUP(K210,【参考】数式用!$AH$2:$AI$34,2,FALSE),"")</f>
        <v/>
      </c>
      <c r="AY210" s="494"/>
      <c r="BD210" s="341"/>
      <c r="BE210" s="1311" t="str">
        <f>G210</f>
        <v/>
      </c>
      <c r="BF210" s="1311"/>
      <c r="BG210" s="1311"/>
    </row>
    <row r="211" spans="1:59" ht="15" customHeight="1">
      <c r="A211" s="1275"/>
      <c r="B211" s="1243"/>
      <c r="C211" s="1244"/>
      <c r="D211" s="1244"/>
      <c r="E211" s="1244"/>
      <c r="F211" s="1245"/>
      <c r="G211" s="1260"/>
      <c r="H211" s="1260"/>
      <c r="I211" s="1260"/>
      <c r="J211" s="1423"/>
      <c r="K211" s="1260"/>
      <c r="L211" s="1429"/>
      <c r="M211" s="1379" t="str">
        <f>IF('別紙様式2-2（４・５月分）'!P162="","",'別紙様式2-2（４・５月分）'!P162)</f>
        <v/>
      </c>
      <c r="N211" s="1400"/>
      <c r="O211" s="1406"/>
      <c r="P211" s="1407"/>
      <c r="Q211" s="1408"/>
      <c r="R211" s="1541"/>
      <c r="S211" s="1412"/>
      <c r="T211" s="1537"/>
      <c r="U211" s="1539"/>
      <c r="V211" s="1418"/>
      <c r="W211" s="1535"/>
      <c r="X211" s="1358"/>
      <c r="Y211" s="1535"/>
      <c r="Z211" s="1358"/>
      <c r="AA211" s="1535"/>
      <c r="AB211" s="1358"/>
      <c r="AC211" s="1535"/>
      <c r="AD211" s="1358"/>
      <c r="AE211" s="1358"/>
      <c r="AF211" s="1358"/>
      <c r="AG211" s="1360"/>
      <c r="AH211" s="1527"/>
      <c r="AI211" s="1529"/>
      <c r="AJ211" s="1531"/>
      <c r="AK211" s="1533"/>
      <c r="AL211" s="1522"/>
      <c r="AM211" s="1524"/>
      <c r="AN211" s="1342"/>
      <c r="AO211" s="1525"/>
      <c r="AP211" s="1342"/>
      <c r="AQ211" s="1491"/>
      <c r="AR211" s="1494"/>
      <c r="AS211" s="1492" t="str">
        <f t="shared" ref="AS211" si="337">IF(AU212="","",IF(OR(AA212="",AA212&lt;&gt;7,AC212="",AC212&lt;&gt;3),"！算定期間の終わりが令和７年３月になっていません。年度内の廃止予定等がなければ、算定対象月を令和７年３月にしてください。",""))</f>
        <v/>
      </c>
      <c r="AT211" s="580"/>
      <c r="AU211" s="1311"/>
      <c r="AV211" s="1312" t="str">
        <f>IF('別紙様式2-2（４・５月分）'!N162="","",'別紙様式2-2（４・５月分）'!N162)</f>
        <v/>
      </c>
      <c r="AW211" s="1313"/>
      <c r="AX211" s="1483"/>
      <c r="AY211" s="431"/>
      <c r="BD211" s="341"/>
      <c r="BE211" s="1311" t="str">
        <f>G210</f>
        <v/>
      </c>
      <c r="BF211" s="1311"/>
      <c r="BG211" s="1311"/>
    </row>
    <row r="212" spans="1:59" ht="15" customHeight="1">
      <c r="A212" s="1303"/>
      <c r="B212" s="1243"/>
      <c r="C212" s="1244"/>
      <c r="D212" s="1244"/>
      <c r="E212" s="1244"/>
      <c r="F212" s="1245"/>
      <c r="G212" s="1260"/>
      <c r="H212" s="1260"/>
      <c r="I212" s="1260"/>
      <c r="J212" s="1423"/>
      <c r="K212" s="1260"/>
      <c r="L212" s="1429"/>
      <c r="M212" s="1380"/>
      <c r="N212" s="1401"/>
      <c r="O212" s="1381" t="s">
        <v>2025</v>
      </c>
      <c r="P212" s="1433" t="str">
        <f>IFERROR(VLOOKUP('別紙様式2-2（４・５月分）'!AQ161,【参考】数式用!$AR$5:$AT$22,3,FALSE),"")</f>
        <v/>
      </c>
      <c r="Q212" s="1385" t="s">
        <v>2036</v>
      </c>
      <c r="R212" s="1517" t="str">
        <f>IFERROR(VLOOKUP(K210,【参考】数式用!$A$5:$AB$37,MATCH(P212,【参考】数式用!$B$4:$AB$4,0)+1,0),"")</f>
        <v/>
      </c>
      <c r="S212" s="1389" t="s">
        <v>2109</v>
      </c>
      <c r="T212" s="1519"/>
      <c r="U212" s="1515" t="str">
        <f>IFERROR(VLOOKUP(K210,【参考】数式用!$A$5:$AB$37,MATCH(T212,【参考】数式用!$B$4:$AB$4,0)+1,0),"")</f>
        <v/>
      </c>
      <c r="V212" s="1395" t="s">
        <v>15</v>
      </c>
      <c r="W212" s="1513"/>
      <c r="X212" s="1371" t="s">
        <v>10</v>
      </c>
      <c r="Y212" s="1513"/>
      <c r="Z212" s="1371" t="s">
        <v>38</v>
      </c>
      <c r="AA212" s="1513"/>
      <c r="AB212" s="1371" t="s">
        <v>10</v>
      </c>
      <c r="AC212" s="1513"/>
      <c r="AD212" s="1371" t="s">
        <v>2020</v>
      </c>
      <c r="AE212" s="1371" t="s">
        <v>20</v>
      </c>
      <c r="AF212" s="1371" t="str">
        <f>IF(W212&gt;=1,(AA212*12+AC212)-(W212*12+Y212)+1,"")</f>
        <v/>
      </c>
      <c r="AG212" s="1367" t="s">
        <v>33</v>
      </c>
      <c r="AH212" s="1373" t="str">
        <f t="shared" ref="AH212" si="338">IFERROR(ROUNDDOWN(ROUND(L210*U212,0),0)*AF212,"")</f>
        <v/>
      </c>
      <c r="AI212" s="1507" t="str">
        <f t="shared" ref="AI212" si="339">IFERROR(ROUNDDOWN(ROUND((L210*(U212-AW210)),0),0)*AF212,"")</f>
        <v/>
      </c>
      <c r="AJ212" s="1377" t="str">
        <f>IFERROR(ROUNDDOWN(ROUNDDOWN(ROUND(L210*VLOOKUP(K210,【参考】数式用!$A$5:$AB$27,MATCH("新加算Ⅳ",【参考】数式用!$B$4:$AB$4,0)+1,0),0),0)*AF212*0.5,0),"")</f>
        <v/>
      </c>
      <c r="AK212" s="1509"/>
      <c r="AL212" s="1511" t="str">
        <f>IFERROR(IF('別紙様式2-2（４・５月分）'!P212="ベア加算","", IF(OR(T212="新加算Ⅰ",T212="新加算Ⅱ",T212="新加算Ⅲ",T212="新加算Ⅳ"),ROUNDDOWN(ROUND(L210*VLOOKUP(K210,【参考】数式用!$A$5:$I$27,MATCH("ベア加算",【参考】数式用!$B$4:$I$4,0)+1,0),0),0)*AF212,"")),"")</f>
        <v/>
      </c>
      <c r="AM212" s="1503"/>
      <c r="AN212" s="1484"/>
      <c r="AO212" s="1505"/>
      <c r="AP212" s="1484"/>
      <c r="AQ212" s="1486"/>
      <c r="AR212" s="1488"/>
      <c r="AS212" s="1492"/>
      <c r="AT212" s="452"/>
      <c r="AU212" s="1311" t="str">
        <f>IF(AND(AA210&lt;&gt;7,AC210&lt;&gt;3),"V列に色付け","")</f>
        <v/>
      </c>
      <c r="AV212" s="1312"/>
      <c r="AW212" s="1313"/>
      <c r="AX212" s="577"/>
      <c r="AY212" s="1230" t="str">
        <f>IF(AL212&lt;&gt;"",IF(AM212="○","入力済","未入力"),"")</f>
        <v/>
      </c>
      <c r="AZ212" s="1230" t="str">
        <f>IF(OR(T212="新加算Ⅰ",T212="新加算Ⅱ",T212="新加算Ⅲ",T212="新加算Ⅳ",T212="新加算Ⅴ（１）",T212="新加算Ⅴ（２）",T212="新加算Ⅴ（３）",T212="新加算ⅠⅤ（４）",T212="新加算Ⅴ（５）",T212="新加算Ⅴ（６）",T212="新加算Ⅴ（８）",T212="新加算Ⅴ（11）"),IF(OR(AN212="○",AN212="令和６年度中に満たす"),"入力済","未入力"),"")</f>
        <v/>
      </c>
      <c r="BA212" s="1230" t="str">
        <f>IF(OR(T212="新加算Ⅴ（７）",T212="新加算Ⅴ（９）",T212="新加算Ⅴ（10）",T212="新加算Ⅴ（12）",T212="新加算Ⅴ（13）",T212="新加算Ⅴ（14）"),IF(OR(AO212="○",AO212="令和６年度中に満たす"),"入力済","未入力"),"")</f>
        <v/>
      </c>
      <c r="BB212" s="1230" t="str">
        <f>IF(OR(T212="新加算Ⅰ",T212="新加算Ⅱ",T212="新加算Ⅲ",T212="新加算Ⅴ（１）",T212="新加算Ⅴ（３）",T212="新加算Ⅴ（８）"),IF(OR(AP212="○",AP212="令和６年度中に満たす"),"入力済","未入力"),"")</f>
        <v/>
      </c>
      <c r="BC212" s="1481" t="str">
        <f t="shared" ref="BC212" si="340">IF(OR(T212="新加算Ⅰ",T212="新加算Ⅱ",T212="新加算Ⅴ（１）",T212="新加算Ⅴ（２）",T212="新加算Ⅴ（３）",T212="新加算Ⅴ（４）",T212="新加算Ⅴ（５）",T212="新加算Ⅴ（６）",T212="新加算Ⅴ（７）",T212="新加算Ⅴ（９）",T212="新加算Ⅴ（10）",T212="新加算Ⅴ（12）"),IF(AQ212&lt;&gt;"",1,""),"")</f>
        <v/>
      </c>
      <c r="BD212" s="1311" t="str">
        <f>IF(OR(T212="新加算Ⅰ",T212="新加算Ⅴ（１）",T212="新加算Ⅴ（２）",T212="新加算Ⅴ（５）",T212="新加算Ⅴ（７）",T212="新加算Ⅴ（10）"),IF(AR212="","未入力","入力済"),"")</f>
        <v/>
      </c>
      <c r="BE212" s="1311" t="str">
        <f>G210</f>
        <v/>
      </c>
      <c r="BF212" s="1311"/>
      <c r="BG212" s="1311"/>
    </row>
    <row r="213" spans="1:59" ht="30" customHeight="1" thickBot="1">
      <c r="A213" s="1276"/>
      <c r="B213" s="1419"/>
      <c r="C213" s="1420"/>
      <c r="D213" s="1420"/>
      <c r="E213" s="1420"/>
      <c r="F213" s="1421"/>
      <c r="G213" s="1261"/>
      <c r="H213" s="1261"/>
      <c r="I213" s="1261"/>
      <c r="J213" s="1424"/>
      <c r="K213" s="1261"/>
      <c r="L213" s="1430"/>
      <c r="M213" s="556" t="str">
        <f>IF('別紙様式2-2（４・５月分）'!P163="","",'別紙様式2-2（４・５月分）'!P163)</f>
        <v/>
      </c>
      <c r="N213" s="1402"/>
      <c r="O213" s="1382"/>
      <c r="P213" s="1434"/>
      <c r="Q213" s="1386"/>
      <c r="R213" s="1518"/>
      <c r="S213" s="1390"/>
      <c r="T213" s="1520"/>
      <c r="U213" s="1516"/>
      <c r="V213" s="1396"/>
      <c r="W213" s="1514"/>
      <c r="X213" s="1372"/>
      <c r="Y213" s="1514"/>
      <c r="Z213" s="1372"/>
      <c r="AA213" s="1514"/>
      <c r="AB213" s="1372"/>
      <c r="AC213" s="1514"/>
      <c r="AD213" s="1372"/>
      <c r="AE213" s="1372"/>
      <c r="AF213" s="1372"/>
      <c r="AG213" s="1368"/>
      <c r="AH213" s="1374"/>
      <c r="AI213" s="1508"/>
      <c r="AJ213" s="1378"/>
      <c r="AK213" s="1510"/>
      <c r="AL213" s="1512"/>
      <c r="AM213" s="1504"/>
      <c r="AN213" s="1485"/>
      <c r="AO213" s="1506"/>
      <c r="AP213" s="1485"/>
      <c r="AQ213" s="1487"/>
      <c r="AR213" s="1489"/>
      <c r="AS213" s="578" t="str">
        <f t="shared" ref="AS213" si="341">IF(AU212="","",IF(OR(T212="",AND(M213="ベア加算なし",OR(T212="新加算Ⅰ",T212="新加算Ⅱ",T212="新加算Ⅲ",T212="新加算Ⅳ"),AM212=""),AND(OR(T212="新加算Ⅰ",T212="新加算Ⅱ",T212="新加算Ⅲ",T212="新加算Ⅳ"),AN212=""),AND(OR(T212="新加算Ⅰ",T212="新加算Ⅱ",T212="新加算Ⅲ"),AP212=""),AND(OR(T212="新加算Ⅰ",T212="新加算Ⅱ"),AQ212=""),AND(OR(T212="新加算Ⅰ"),AR212="")),"！記入が必要な欄（ピンク色のセル）に空欄があります。空欄を埋めてください。",""))</f>
        <v/>
      </c>
      <c r="AT213" s="452"/>
      <c r="AU213" s="1311"/>
      <c r="AV213" s="558" t="str">
        <f>IF('別紙様式2-2（４・５月分）'!N163="","",'別紙様式2-2（４・５月分）'!N163)</f>
        <v/>
      </c>
      <c r="AW213" s="1313"/>
      <c r="AX213" s="579"/>
      <c r="AY213" s="1230" t="str">
        <f>IF(OR(T213="新加算Ⅰ",T213="新加算Ⅱ",T213="新加算Ⅲ",T213="新加算Ⅳ",T213="新加算Ⅴ（１）",T213="新加算Ⅴ（２）",T213="新加算Ⅴ（３）",T213="新加算ⅠⅤ（４）",T213="新加算Ⅴ（５）",T213="新加算Ⅴ（６）",T213="新加算Ⅴ（８）",T213="新加算Ⅴ（11）"),IF(AI213="○","","未入力"),"")</f>
        <v/>
      </c>
      <c r="AZ213" s="1230" t="str">
        <f>IF(OR(U213="新加算Ⅰ",U213="新加算Ⅱ",U213="新加算Ⅲ",U213="新加算Ⅳ",U213="新加算Ⅴ（１）",U213="新加算Ⅴ（２）",U213="新加算Ⅴ（３）",U213="新加算ⅠⅤ（４）",U213="新加算Ⅴ（５）",U213="新加算Ⅴ（６）",U213="新加算Ⅴ（８）",U213="新加算Ⅴ（11）"),IF(AJ213="○","","未入力"),"")</f>
        <v/>
      </c>
      <c r="BA213" s="1230" t="str">
        <f>IF(OR(U213="新加算Ⅴ（７）",U213="新加算Ⅴ（９）",U213="新加算Ⅴ（10）",U213="新加算Ⅴ（12）",U213="新加算Ⅴ（13）",U213="新加算Ⅴ（14）"),IF(AK213="○","","未入力"),"")</f>
        <v/>
      </c>
      <c r="BB213" s="1230" t="str">
        <f>IF(OR(U213="新加算Ⅰ",U213="新加算Ⅱ",U213="新加算Ⅲ",U213="新加算Ⅴ（１）",U213="新加算Ⅴ（３）",U213="新加算Ⅴ（８）"),IF(AL213="○","","未入力"),"")</f>
        <v/>
      </c>
      <c r="BC213" s="1481" t="str">
        <f t="shared" ref="BC213" si="342">IF(OR(U213="新加算Ⅰ",U213="新加算Ⅱ",U213="新加算Ⅴ（１）",U213="新加算Ⅴ（２）",U213="新加算Ⅴ（３）",U213="新加算Ⅴ（４）",U213="新加算Ⅴ（５）",U213="新加算Ⅴ（６）",U213="新加算Ⅴ（７）",U213="新加算Ⅴ（９）",U213="新加算Ⅴ（10）",U213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13" s="1311" t="str">
        <f>IF(AND(T213&lt;&gt;"（参考）令和７年度の移行予定",OR(U213="新加算Ⅰ",U213="新加算Ⅴ（１）",U213="新加算Ⅴ（２）",U213="新加算Ⅴ（５）",U213="新加算Ⅴ（７）",U213="新加算Ⅴ（10）")),IF(AN213="","未入力",IF(AN213="いずれも取得していない","要件を満たさない","")),"")</f>
        <v/>
      </c>
      <c r="BE213" s="1311" t="str">
        <f>G210</f>
        <v/>
      </c>
      <c r="BF213" s="1311"/>
      <c r="BG213" s="1311"/>
    </row>
    <row r="214" spans="1:59" ht="30" customHeight="1">
      <c r="A214" s="1274">
        <v>51</v>
      </c>
      <c r="B214" s="1240" t="str">
        <f>IF(基本情報入力シート!C104="","",基本情報入力シート!C104)</f>
        <v/>
      </c>
      <c r="C214" s="1241"/>
      <c r="D214" s="1241"/>
      <c r="E214" s="1241"/>
      <c r="F214" s="1242"/>
      <c r="G214" s="1259" t="str">
        <f>IF(基本情報入力シート!M104="","",基本情報入力シート!M104)</f>
        <v/>
      </c>
      <c r="H214" s="1259" t="str">
        <f>IF(基本情報入力シート!R104="","",基本情報入力シート!R104)</f>
        <v/>
      </c>
      <c r="I214" s="1259" t="str">
        <f>IF(基本情報入力シート!W104="","",基本情報入力シート!W104)</f>
        <v/>
      </c>
      <c r="J214" s="1422" t="str">
        <f>IF(基本情報入力シート!X104="","",基本情報入力シート!X104)</f>
        <v/>
      </c>
      <c r="K214" s="1259" t="str">
        <f>IF(基本情報入力シート!Y104="","",基本情報入力シート!Y104)</f>
        <v/>
      </c>
      <c r="L214" s="1435" t="str">
        <f>IF(基本情報入力シート!AB104="","",基本情報入力シート!AB104)</f>
        <v/>
      </c>
      <c r="M214" s="553" t="str">
        <f>IF('別紙様式2-2（４・５月分）'!P164="","",'別紙様式2-2（４・５月分）'!P164)</f>
        <v/>
      </c>
      <c r="N214" s="1399" t="str">
        <f>IF(SUM('別紙様式2-2（４・５月分）'!Q164:Q166)=0,"",SUM('別紙様式2-2（４・５月分）'!Q164:Q166))</f>
        <v/>
      </c>
      <c r="O214" s="1403" t="str">
        <f>IFERROR(VLOOKUP('別紙様式2-2（４・５月分）'!AQ164,【参考】数式用!$AR$5:$AS$22,2,FALSE),"")</f>
        <v/>
      </c>
      <c r="P214" s="1404"/>
      <c r="Q214" s="1405"/>
      <c r="R214" s="1540" t="str">
        <f>IFERROR(VLOOKUP(K214,【参考】数式用!$A$5:$AB$37,MATCH(O214,【参考】数式用!$B$4:$AB$4,0)+1,0),"")</f>
        <v/>
      </c>
      <c r="S214" s="1411" t="s">
        <v>2102</v>
      </c>
      <c r="T214" s="1536" t="str">
        <f>IF('別紙様式2-3（６月以降分）'!T214="","",'別紙様式2-3（６月以降分）'!T214)</f>
        <v/>
      </c>
      <c r="U214" s="1538" t="str">
        <f>IFERROR(VLOOKUP(K214,【参考】数式用!$A$5:$AB$37,MATCH(T214,【参考】数式用!$B$4:$AB$4,0)+1,0),"")</f>
        <v/>
      </c>
      <c r="V214" s="1417" t="s">
        <v>15</v>
      </c>
      <c r="W214" s="1534">
        <f>'別紙様式2-3（６月以降分）'!W214</f>
        <v>6</v>
      </c>
      <c r="X214" s="1357" t="s">
        <v>10</v>
      </c>
      <c r="Y214" s="1534">
        <f>'別紙様式2-3（６月以降分）'!Y214</f>
        <v>6</v>
      </c>
      <c r="Z214" s="1357" t="s">
        <v>38</v>
      </c>
      <c r="AA214" s="1534">
        <f>'別紙様式2-3（６月以降分）'!AA214</f>
        <v>7</v>
      </c>
      <c r="AB214" s="1357" t="s">
        <v>10</v>
      </c>
      <c r="AC214" s="1534">
        <f>'別紙様式2-3（６月以降分）'!AC214</f>
        <v>3</v>
      </c>
      <c r="AD214" s="1357" t="s">
        <v>2020</v>
      </c>
      <c r="AE214" s="1357" t="s">
        <v>20</v>
      </c>
      <c r="AF214" s="1357">
        <f>IF(W214&gt;=1,(AA214*12+AC214)-(W214*12+Y214)+1,"")</f>
        <v>10</v>
      </c>
      <c r="AG214" s="1359" t="s">
        <v>33</v>
      </c>
      <c r="AH214" s="1526" t="str">
        <f>'別紙様式2-3（６月以降分）'!AH214</f>
        <v/>
      </c>
      <c r="AI214" s="1528" t="str">
        <f>'別紙様式2-3（６月以降分）'!AI214</f>
        <v/>
      </c>
      <c r="AJ214" s="1530">
        <f>'別紙様式2-3（６月以降分）'!AJ214</f>
        <v>0</v>
      </c>
      <c r="AK214" s="1532" t="str">
        <f>IF('別紙様式2-3（６月以降分）'!AK214="","",'別紙様式2-3（６月以降分）'!AK214)</f>
        <v/>
      </c>
      <c r="AL214" s="1521">
        <f>'別紙様式2-3（６月以降分）'!AL214</f>
        <v>0</v>
      </c>
      <c r="AM214" s="1523" t="str">
        <f>IF('別紙様式2-3（６月以降分）'!AM214="","",'別紙様式2-3（６月以降分）'!AM214)</f>
        <v/>
      </c>
      <c r="AN214" s="1341" t="str">
        <f>IF('別紙様式2-3（６月以降分）'!AN214="","",'別紙様式2-3（６月以降分）'!AN214)</f>
        <v/>
      </c>
      <c r="AO214" s="1339" t="str">
        <f>IF('別紙様式2-3（６月以降分）'!AO214="","",'別紙様式2-3（６月以降分）'!AO214)</f>
        <v/>
      </c>
      <c r="AP214" s="1341" t="str">
        <f>IF('別紙様式2-3（６月以降分）'!AP214="","",'別紙様式2-3（６月以降分）'!AP214)</f>
        <v/>
      </c>
      <c r="AQ214" s="1490" t="str">
        <f>IF('別紙様式2-3（６月以降分）'!AQ214="","",'別紙様式2-3（６月以降分）'!AQ214)</f>
        <v/>
      </c>
      <c r="AR214" s="1493" t="str">
        <f>IF('別紙様式2-3（６月以降分）'!AR214="","",'別紙様式2-3（６月以降分）'!AR214)</f>
        <v/>
      </c>
      <c r="AS214" s="573" t="str">
        <f t="shared" ref="AS214" si="343">IF(AU216="","",IF(U216&lt;U214,"！加算の要件上は問題ありませんが、令和６年度当初の新加算の加算率と比較して、移行後の加算率が下がる計画になっています。",""))</f>
        <v/>
      </c>
      <c r="AT214" s="580"/>
      <c r="AU214" s="1309"/>
      <c r="AV214" s="558" t="str">
        <f>IF('別紙様式2-2（４・５月分）'!N164="","",'別紙様式2-2（４・５月分）'!N164)</f>
        <v/>
      </c>
      <c r="AW214" s="1313" t="str">
        <f>IF(SUM('別紙様式2-2（４・５月分）'!O164:O166)=0,"",SUM('別紙様式2-2（４・５月分）'!O164:O166))</f>
        <v/>
      </c>
      <c r="AX214" s="1482" t="str">
        <f>IFERROR(VLOOKUP(K214,【参考】数式用!$AH$2:$AI$34,2,FALSE),"")</f>
        <v/>
      </c>
      <c r="AY214" s="494"/>
      <c r="BD214" s="341"/>
      <c r="BE214" s="1311" t="str">
        <f>G214</f>
        <v/>
      </c>
      <c r="BF214" s="1311"/>
      <c r="BG214" s="1311"/>
    </row>
    <row r="215" spans="1:59" ht="15" customHeight="1">
      <c r="A215" s="1275"/>
      <c r="B215" s="1243"/>
      <c r="C215" s="1244"/>
      <c r="D215" s="1244"/>
      <c r="E215" s="1244"/>
      <c r="F215" s="1245"/>
      <c r="G215" s="1260"/>
      <c r="H215" s="1260"/>
      <c r="I215" s="1260"/>
      <c r="J215" s="1423"/>
      <c r="K215" s="1260"/>
      <c r="L215" s="1429"/>
      <c r="M215" s="1379" t="str">
        <f>IF('別紙様式2-2（４・５月分）'!P165="","",'別紙様式2-2（４・５月分）'!P165)</f>
        <v/>
      </c>
      <c r="N215" s="1400"/>
      <c r="O215" s="1406"/>
      <c r="P215" s="1407"/>
      <c r="Q215" s="1408"/>
      <c r="R215" s="1541"/>
      <c r="S215" s="1412"/>
      <c r="T215" s="1537"/>
      <c r="U215" s="1539"/>
      <c r="V215" s="1418"/>
      <c r="W215" s="1535"/>
      <c r="X215" s="1358"/>
      <c r="Y215" s="1535"/>
      <c r="Z215" s="1358"/>
      <c r="AA215" s="1535"/>
      <c r="AB215" s="1358"/>
      <c r="AC215" s="1535"/>
      <c r="AD215" s="1358"/>
      <c r="AE215" s="1358"/>
      <c r="AF215" s="1358"/>
      <c r="AG215" s="1360"/>
      <c r="AH215" s="1527"/>
      <c r="AI215" s="1529"/>
      <c r="AJ215" s="1531"/>
      <c r="AK215" s="1533"/>
      <c r="AL215" s="1522"/>
      <c r="AM215" s="1524"/>
      <c r="AN215" s="1342"/>
      <c r="AO215" s="1525"/>
      <c r="AP215" s="1342"/>
      <c r="AQ215" s="1491"/>
      <c r="AR215" s="1494"/>
      <c r="AS215" s="1492" t="str">
        <f t="shared" ref="AS215" si="344">IF(AU216="","",IF(OR(AA216="",AA216&lt;&gt;7,AC216="",AC216&lt;&gt;3),"！算定期間の終わりが令和７年３月になっていません。年度内の廃止予定等がなければ、算定対象月を令和７年３月にしてください。",""))</f>
        <v/>
      </c>
      <c r="AT215" s="580"/>
      <c r="AU215" s="1311"/>
      <c r="AV215" s="1312" t="str">
        <f>IF('別紙様式2-2（４・５月分）'!N165="","",'別紙様式2-2（４・５月分）'!N165)</f>
        <v/>
      </c>
      <c r="AW215" s="1313"/>
      <c r="AX215" s="1483"/>
      <c r="AY215" s="431"/>
      <c r="BD215" s="341"/>
      <c r="BE215" s="1311" t="str">
        <f>G214</f>
        <v/>
      </c>
      <c r="BF215" s="1311"/>
      <c r="BG215" s="1311"/>
    </row>
    <row r="216" spans="1:59" ht="15" customHeight="1">
      <c r="A216" s="1303"/>
      <c r="B216" s="1243"/>
      <c r="C216" s="1244"/>
      <c r="D216" s="1244"/>
      <c r="E216" s="1244"/>
      <c r="F216" s="1245"/>
      <c r="G216" s="1260"/>
      <c r="H216" s="1260"/>
      <c r="I216" s="1260"/>
      <c r="J216" s="1423"/>
      <c r="K216" s="1260"/>
      <c r="L216" s="1429"/>
      <c r="M216" s="1380"/>
      <c r="N216" s="1401"/>
      <c r="O216" s="1381" t="s">
        <v>2025</v>
      </c>
      <c r="P216" s="1433" t="str">
        <f>IFERROR(VLOOKUP('別紙様式2-2（４・５月分）'!AQ164,【参考】数式用!$AR$5:$AT$22,3,FALSE),"")</f>
        <v/>
      </c>
      <c r="Q216" s="1385" t="s">
        <v>2036</v>
      </c>
      <c r="R216" s="1517" t="str">
        <f>IFERROR(VLOOKUP(K214,【参考】数式用!$A$5:$AB$37,MATCH(P216,【参考】数式用!$B$4:$AB$4,0)+1,0),"")</f>
        <v/>
      </c>
      <c r="S216" s="1389" t="s">
        <v>2109</v>
      </c>
      <c r="T216" s="1519"/>
      <c r="U216" s="1515" t="str">
        <f>IFERROR(VLOOKUP(K214,【参考】数式用!$A$5:$AB$37,MATCH(T216,【参考】数式用!$B$4:$AB$4,0)+1,0),"")</f>
        <v/>
      </c>
      <c r="V216" s="1395" t="s">
        <v>15</v>
      </c>
      <c r="W216" s="1513"/>
      <c r="X216" s="1371" t="s">
        <v>10</v>
      </c>
      <c r="Y216" s="1513"/>
      <c r="Z216" s="1371" t="s">
        <v>38</v>
      </c>
      <c r="AA216" s="1513"/>
      <c r="AB216" s="1371" t="s">
        <v>10</v>
      </c>
      <c r="AC216" s="1513"/>
      <c r="AD216" s="1371" t="s">
        <v>2020</v>
      </c>
      <c r="AE216" s="1371" t="s">
        <v>20</v>
      </c>
      <c r="AF216" s="1371" t="str">
        <f>IF(W216&gt;=1,(AA216*12+AC216)-(W216*12+Y216)+1,"")</f>
        <v/>
      </c>
      <c r="AG216" s="1367" t="s">
        <v>33</v>
      </c>
      <c r="AH216" s="1373" t="str">
        <f t="shared" ref="AH216" si="345">IFERROR(ROUNDDOWN(ROUND(L214*U216,0),0)*AF216,"")</f>
        <v/>
      </c>
      <c r="AI216" s="1507" t="str">
        <f t="shared" ref="AI216" si="346">IFERROR(ROUNDDOWN(ROUND((L214*(U216-AW214)),0),0)*AF216,"")</f>
        <v/>
      </c>
      <c r="AJ216" s="1377" t="str">
        <f>IFERROR(ROUNDDOWN(ROUNDDOWN(ROUND(L214*VLOOKUP(K214,【参考】数式用!$A$5:$AB$27,MATCH("新加算Ⅳ",【参考】数式用!$B$4:$AB$4,0)+1,0),0),0)*AF216*0.5,0),"")</f>
        <v/>
      </c>
      <c r="AK216" s="1509"/>
      <c r="AL216" s="1511" t="str">
        <f>IFERROR(IF('別紙様式2-2（４・５月分）'!P216="ベア加算","", IF(OR(T216="新加算Ⅰ",T216="新加算Ⅱ",T216="新加算Ⅲ",T216="新加算Ⅳ"),ROUNDDOWN(ROUND(L214*VLOOKUP(K214,【参考】数式用!$A$5:$I$27,MATCH("ベア加算",【参考】数式用!$B$4:$I$4,0)+1,0),0),0)*AF216,"")),"")</f>
        <v/>
      </c>
      <c r="AM216" s="1503"/>
      <c r="AN216" s="1484"/>
      <c r="AO216" s="1505"/>
      <c r="AP216" s="1484"/>
      <c r="AQ216" s="1486"/>
      <c r="AR216" s="1488"/>
      <c r="AS216" s="1492"/>
      <c r="AT216" s="452"/>
      <c r="AU216" s="1311" t="str">
        <f>IF(AND(AA214&lt;&gt;7,AC214&lt;&gt;3),"V列に色付け","")</f>
        <v/>
      </c>
      <c r="AV216" s="1312"/>
      <c r="AW216" s="1313"/>
      <c r="AX216" s="577"/>
      <c r="AY216" s="1230" t="str">
        <f>IF(AL216&lt;&gt;"",IF(AM216="○","入力済","未入力"),"")</f>
        <v/>
      </c>
      <c r="AZ216" s="1230" t="str">
        <f>IF(OR(T216="新加算Ⅰ",T216="新加算Ⅱ",T216="新加算Ⅲ",T216="新加算Ⅳ",T216="新加算Ⅴ（１）",T216="新加算Ⅴ（２）",T216="新加算Ⅴ（３）",T216="新加算ⅠⅤ（４）",T216="新加算Ⅴ（５）",T216="新加算Ⅴ（６）",T216="新加算Ⅴ（８）",T216="新加算Ⅴ（11）"),IF(OR(AN216="○",AN216="令和６年度中に満たす"),"入力済","未入力"),"")</f>
        <v/>
      </c>
      <c r="BA216" s="1230" t="str">
        <f>IF(OR(T216="新加算Ⅴ（７）",T216="新加算Ⅴ（９）",T216="新加算Ⅴ（10）",T216="新加算Ⅴ（12）",T216="新加算Ⅴ（13）",T216="新加算Ⅴ（14）"),IF(OR(AO216="○",AO216="令和６年度中に満たす"),"入力済","未入力"),"")</f>
        <v/>
      </c>
      <c r="BB216" s="1230" t="str">
        <f>IF(OR(T216="新加算Ⅰ",T216="新加算Ⅱ",T216="新加算Ⅲ",T216="新加算Ⅴ（１）",T216="新加算Ⅴ（３）",T216="新加算Ⅴ（８）"),IF(OR(AP216="○",AP216="令和６年度中に満たす"),"入力済","未入力"),"")</f>
        <v/>
      </c>
      <c r="BC216" s="1481" t="str">
        <f t="shared" ref="BC216" si="347">IF(OR(T216="新加算Ⅰ",T216="新加算Ⅱ",T216="新加算Ⅴ（１）",T216="新加算Ⅴ（２）",T216="新加算Ⅴ（３）",T216="新加算Ⅴ（４）",T216="新加算Ⅴ（５）",T216="新加算Ⅴ（６）",T216="新加算Ⅴ（７）",T216="新加算Ⅴ（９）",T216="新加算Ⅴ（10）",T216="新加算Ⅴ（12）"),IF(AQ216&lt;&gt;"",1,""),"")</f>
        <v/>
      </c>
      <c r="BD216" s="1311" t="str">
        <f>IF(OR(T216="新加算Ⅰ",T216="新加算Ⅴ（１）",T216="新加算Ⅴ（２）",T216="新加算Ⅴ（５）",T216="新加算Ⅴ（７）",T216="新加算Ⅴ（10）"),IF(AR216="","未入力","入力済"),"")</f>
        <v/>
      </c>
      <c r="BE216" s="1311" t="str">
        <f>G214</f>
        <v/>
      </c>
      <c r="BF216" s="1311"/>
      <c r="BG216" s="1311"/>
    </row>
    <row r="217" spans="1:59" ht="30" customHeight="1" thickBot="1">
      <c r="A217" s="1276"/>
      <c r="B217" s="1419"/>
      <c r="C217" s="1420"/>
      <c r="D217" s="1420"/>
      <c r="E217" s="1420"/>
      <c r="F217" s="1421"/>
      <c r="G217" s="1261"/>
      <c r="H217" s="1261"/>
      <c r="I217" s="1261"/>
      <c r="J217" s="1424"/>
      <c r="K217" s="1261"/>
      <c r="L217" s="1430"/>
      <c r="M217" s="556" t="str">
        <f>IF('別紙様式2-2（４・５月分）'!P166="","",'別紙様式2-2（４・５月分）'!P166)</f>
        <v/>
      </c>
      <c r="N217" s="1402"/>
      <c r="O217" s="1382"/>
      <c r="P217" s="1434"/>
      <c r="Q217" s="1386"/>
      <c r="R217" s="1518"/>
      <c r="S217" s="1390"/>
      <c r="T217" s="1520"/>
      <c r="U217" s="1516"/>
      <c r="V217" s="1396"/>
      <c r="W217" s="1514"/>
      <c r="X217" s="1372"/>
      <c r="Y217" s="1514"/>
      <c r="Z217" s="1372"/>
      <c r="AA217" s="1514"/>
      <c r="AB217" s="1372"/>
      <c r="AC217" s="1514"/>
      <c r="AD217" s="1372"/>
      <c r="AE217" s="1372"/>
      <c r="AF217" s="1372"/>
      <c r="AG217" s="1368"/>
      <c r="AH217" s="1374"/>
      <c r="AI217" s="1508"/>
      <c r="AJ217" s="1378"/>
      <c r="AK217" s="1510"/>
      <c r="AL217" s="1512"/>
      <c r="AM217" s="1504"/>
      <c r="AN217" s="1485"/>
      <c r="AO217" s="1506"/>
      <c r="AP217" s="1485"/>
      <c r="AQ217" s="1487"/>
      <c r="AR217" s="1489"/>
      <c r="AS217" s="578" t="str">
        <f t="shared" ref="AS217" si="348">IF(AU216="","",IF(OR(T216="",AND(M217="ベア加算なし",OR(T216="新加算Ⅰ",T216="新加算Ⅱ",T216="新加算Ⅲ",T216="新加算Ⅳ"),AM216=""),AND(OR(T216="新加算Ⅰ",T216="新加算Ⅱ",T216="新加算Ⅲ",T216="新加算Ⅳ"),AN216=""),AND(OR(T216="新加算Ⅰ",T216="新加算Ⅱ",T216="新加算Ⅲ"),AP216=""),AND(OR(T216="新加算Ⅰ",T216="新加算Ⅱ"),AQ216=""),AND(OR(T216="新加算Ⅰ"),AR216="")),"！記入が必要な欄（ピンク色のセル）に空欄があります。空欄を埋めてください。",""))</f>
        <v/>
      </c>
      <c r="AT217" s="452"/>
      <c r="AU217" s="1311"/>
      <c r="AV217" s="558" t="str">
        <f>IF('別紙様式2-2（４・５月分）'!N166="","",'別紙様式2-2（４・５月分）'!N166)</f>
        <v/>
      </c>
      <c r="AW217" s="1313"/>
      <c r="AX217" s="579"/>
      <c r="AY217" s="1230" t="str">
        <f>IF(OR(T217="新加算Ⅰ",T217="新加算Ⅱ",T217="新加算Ⅲ",T217="新加算Ⅳ",T217="新加算Ⅴ（１）",T217="新加算Ⅴ（２）",T217="新加算Ⅴ（３）",T217="新加算ⅠⅤ（４）",T217="新加算Ⅴ（５）",T217="新加算Ⅴ（６）",T217="新加算Ⅴ（８）",T217="新加算Ⅴ（11）"),IF(AI217="○","","未入力"),"")</f>
        <v/>
      </c>
      <c r="AZ217" s="1230" t="str">
        <f>IF(OR(U217="新加算Ⅰ",U217="新加算Ⅱ",U217="新加算Ⅲ",U217="新加算Ⅳ",U217="新加算Ⅴ（１）",U217="新加算Ⅴ（２）",U217="新加算Ⅴ（３）",U217="新加算ⅠⅤ（４）",U217="新加算Ⅴ（５）",U217="新加算Ⅴ（６）",U217="新加算Ⅴ（８）",U217="新加算Ⅴ（11）"),IF(AJ217="○","","未入力"),"")</f>
        <v/>
      </c>
      <c r="BA217" s="1230" t="str">
        <f>IF(OR(U217="新加算Ⅴ（７）",U217="新加算Ⅴ（９）",U217="新加算Ⅴ（10）",U217="新加算Ⅴ（12）",U217="新加算Ⅴ（13）",U217="新加算Ⅴ（14）"),IF(AK217="○","","未入力"),"")</f>
        <v/>
      </c>
      <c r="BB217" s="1230" t="str">
        <f>IF(OR(U217="新加算Ⅰ",U217="新加算Ⅱ",U217="新加算Ⅲ",U217="新加算Ⅴ（１）",U217="新加算Ⅴ（３）",U217="新加算Ⅴ（８）"),IF(AL217="○","","未入力"),"")</f>
        <v/>
      </c>
      <c r="BC217" s="1481" t="str">
        <f t="shared" ref="BC217" si="349">IF(OR(U217="新加算Ⅰ",U217="新加算Ⅱ",U217="新加算Ⅴ（１）",U217="新加算Ⅴ（２）",U217="新加算Ⅴ（３）",U217="新加算Ⅴ（４）",U217="新加算Ⅴ（５）",U217="新加算Ⅴ（６）",U217="新加算Ⅴ（７）",U217="新加算Ⅴ（９）",U217="新加算Ⅴ（10）",U217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17" s="1311" t="str">
        <f>IF(AND(T217&lt;&gt;"（参考）令和７年度の移行予定",OR(U217="新加算Ⅰ",U217="新加算Ⅴ（１）",U217="新加算Ⅴ（２）",U217="新加算Ⅴ（５）",U217="新加算Ⅴ（７）",U217="新加算Ⅴ（10）")),IF(AN217="","未入力",IF(AN217="いずれも取得していない","要件を満たさない","")),"")</f>
        <v/>
      </c>
      <c r="BE217" s="1311" t="str">
        <f>G214</f>
        <v/>
      </c>
      <c r="BF217" s="1311"/>
      <c r="BG217" s="1311"/>
    </row>
    <row r="218" spans="1:59" ht="30" customHeight="1">
      <c r="A218" s="1301">
        <v>52</v>
      </c>
      <c r="B218" s="1243" t="str">
        <f>IF(基本情報入力シート!C105="","",基本情報入力シート!C105)</f>
        <v/>
      </c>
      <c r="C218" s="1244"/>
      <c r="D218" s="1244"/>
      <c r="E218" s="1244"/>
      <c r="F218" s="1245"/>
      <c r="G218" s="1260" t="str">
        <f>IF(基本情報入力シート!M105="","",基本情報入力シート!M105)</f>
        <v/>
      </c>
      <c r="H218" s="1260" t="str">
        <f>IF(基本情報入力シート!R105="","",基本情報入力シート!R105)</f>
        <v/>
      </c>
      <c r="I218" s="1260" t="str">
        <f>IF(基本情報入力シート!W105="","",基本情報入力シート!W105)</f>
        <v/>
      </c>
      <c r="J218" s="1423" t="str">
        <f>IF(基本情報入力シート!X105="","",基本情報入力シート!X105)</f>
        <v/>
      </c>
      <c r="K218" s="1260" t="str">
        <f>IF(基本情報入力シート!Y105="","",基本情報入力シート!Y105)</f>
        <v/>
      </c>
      <c r="L218" s="1429" t="str">
        <f>IF(基本情報入力シート!AB105="","",基本情報入力シート!AB105)</f>
        <v/>
      </c>
      <c r="M218" s="553" t="str">
        <f>IF('別紙様式2-2（４・５月分）'!P167="","",'別紙様式2-2（４・５月分）'!P167)</f>
        <v/>
      </c>
      <c r="N218" s="1399" t="str">
        <f>IF(SUM('別紙様式2-2（４・５月分）'!Q167:Q169)=0,"",SUM('別紙様式2-2（４・５月分）'!Q167:Q169))</f>
        <v/>
      </c>
      <c r="O218" s="1403" t="str">
        <f>IFERROR(VLOOKUP('別紙様式2-2（４・５月分）'!AQ167,【参考】数式用!$AR$5:$AS$22,2,FALSE),"")</f>
        <v/>
      </c>
      <c r="P218" s="1404"/>
      <c r="Q218" s="1405"/>
      <c r="R218" s="1540" t="str">
        <f>IFERROR(VLOOKUP(K218,【参考】数式用!$A$5:$AB$37,MATCH(O218,【参考】数式用!$B$4:$AB$4,0)+1,0),"")</f>
        <v/>
      </c>
      <c r="S218" s="1411" t="s">
        <v>2102</v>
      </c>
      <c r="T218" s="1536" t="str">
        <f>IF('別紙様式2-3（６月以降分）'!T218="","",'別紙様式2-3（６月以降分）'!T218)</f>
        <v/>
      </c>
      <c r="U218" s="1538" t="str">
        <f>IFERROR(VLOOKUP(K218,【参考】数式用!$A$5:$AB$37,MATCH(T218,【参考】数式用!$B$4:$AB$4,0)+1,0),"")</f>
        <v/>
      </c>
      <c r="V218" s="1417" t="s">
        <v>15</v>
      </c>
      <c r="W218" s="1534">
        <f>'別紙様式2-3（６月以降分）'!W218</f>
        <v>6</v>
      </c>
      <c r="X218" s="1357" t="s">
        <v>10</v>
      </c>
      <c r="Y218" s="1534">
        <f>'別紙様式2-3（６月以降分）'!Y218</f>
        <v>6</v>
      </c>
      <c r="Z218" s="1357" t="s">
        <v>38</v>
      </c>
      <c r="AA218" s="1534">
        <f>'別紙様式2-3（６月以降分）'!AA218</f>
        <v>7</v>
      </c>
      <c r="AB218" s="1357" t="s">
        <v>10</v>
      </c>
      <c r="AC218" s="1534">
        <f>'別紙様式2-3（６月以降分）'!AC218</f>
        <v>3</v>
      </c>
      <c r="AD218" s="1357" t="s">
        <v>2020</v>
      </c>
      <c r="AE218" s="1357" t="s">
        <v>20</v>
      </c>
      <c r="AF218" s="1357">
        <f>IF(W218&gt;=1,(AA218*12+AC218)-(W218*12+Y218)+1,"")</f>
        <v>10</v>
      </c>
      <c r="AG218" s="1359" t="s">
        <v>33</v>
      </c>
      <c r="AH218" s="1526" t="str">
        <f>'別紙様式2-3（６月以降分）'!AH218</f>
        <v/>
      </c>
      <c r="AI218" s="1528" t="str">
        <f>'別紙様式2-3（６月以降分）'!AI218</f>
        <v/>
      </c>
      <c r="AJ218" s="1530">
        <f>'別紙様式2-3（６月以降分）'!AJ218</f>
        <v>0</v>
      </c>
      <c r="AK218" s="1532" t="str">
        <f>IF('別紙様式2-3（６月以降分）'!AK218="","",'別紙様式2-3（６月以降分）'!AK218)</f>
        <v/>
      </c>
      <c r="AL218" s="1521">
        <f>'別紙様式2-3（６月以降分）'!AL218</f>
        <v>0</v>
      </c>
      <c r="AM218" s="1523" t="str">
        <f>IF('別紙様式2-3（６月以降分）'!AM218="","",'別紙様式2-3（６月以降分）'!AM218)</f>
        <v/>
      </c>
      <c r="AN218" s="1341" t="str">
        <f>IF('別紙様式2-3（６月以降分）'!AN218="","",'別紙様式2-3（６月以降分）'!AN218)</f>
        <v/>
      </c>
      <c r="AO218" s="1339" t="str">
        <f>IF('別紙様式2-3（６月以降分）'!AO218="","",'別紙様式2-3（６月以降分）'!AO218)</f>
        <v/>
      </c>
      <c r="AP218" s="1341" t="str">
        <f>IF('別紙様式2-3（６月以降分）'!AP218="","",'別紙様式2-3（６月以降分）'!AP218)</f>
        <v/>
      </c>
      <c r="AQ218" s="1490" t="str">
        <f>IF('別紙様式2-3（６月以降分）'!AQ218="","",'別紙様式2-3（６月以降分）'!AQ218)</f>
        <v/>
      </c>
      <c r="AR218" s="1493" t="str">
        <f>IF('別紙様式2-3（６月以降分）'!AR218="","",'別紙様式2-3（６月以降分）'!AR218)</f>
        <v/>
      </c>
      <c r="AS218" s="573" t="str">
        <f t="shared" ref="AS218" si="350">IF(AU220="","",IF(U220&lt;U218,"！加算の要件上は問題ありませんが、令和６年度当初の新加算の加算率と比較して、移行後の加算率が下がる計画になっています。",""))</f>
        <v/>
      </c>
      <c r="AT218" s="580"/>
      <c r="AU218" s="1309"/>
      <c r="AV218" s="558" t="str">
        <f>IF('別紙様式2-2（４・５月分）'!N167="","",'別紙様式2-2（４・５月分）'!N167)</f>
        <v/>
      </c>
      <c r="AW218" s="1313" t="str">
        <f>IF(SUM('別紙様式2-2（４・５月分）'!O167:O169)=0,"",SUM('別紙様式2-2（４・５月分）'!O167:O169))</f>
        <v/>
      </c>
      <c r="AX218" s="1482" t="str">
        <f>IFERROR(VLOOKUP(K218,【参考】数式用!$AH$2:$AI$34,2,FALSE),"")</f>
        <v/>
      </c>
      <c r="AY218" s="494"/>
      <c r="BD218" s="341"/>
      <c r="BE218" s="1311" t="str">
        <f>G218</f>
        <v/>
      </c>
      <c r="BF218" s="1311"/>
      <c r="BG218" s="1311"/>
    </row>
    <row r="219" spans="1:59" ht="15" customHeight="1">
      <c r="A219" s="1275"/>
      <c r="B219" s="1243"/>
      <c r="C219" s="1244"/>
      <c r="D219" s="1244"/>
      <c r="E219" s="1244"/>
      <c r="F219" s="1245"/>
      <c r="G219" s="1260"/>
      <c r="H219" s="1260"/>
      <c r="I219" s="1260"/>
      <c r="J219" s="1423"/>
      <c r="K219" s="1260"/>
      <c r="L219" s="1429"/>
      <c r="M219" s="1379" t="str">
        <f>IF('別紙様式2-2（４・５月分）'!P168="","",'別紙様式2-2（４・５月分）'!P168)</f>
        <v/>
      </c>
      <c r="N219" s="1400"/>
      <c r="O219" s="1406"/>
      <c r="P219" s="1407"/>
      <c r="Q219" s="1408"/>
      <c r="R219" s="1541"/>
      <c r="S219" s="1412"/>
      <c r="T219" s="1537"/>
      <c r="U219" s="1539"/>
      <c r="V219" s="1418"/>
      <c r="W219" s="1535"/>
      <c r="X219" s="1358"/>
      <c r="Y219" s="1535"/>
      <c r="Z219" s="1358"/>
      <c r="AA219" s="1535"/>
      <c r="AB219" s="1358"/>
      <c r="AC219" s="1535"/>
      <c r="AD219" s="1358"/>
      <c r="AE219" s="1358"/>
      <c r="AF219" s="1358"/>
      <c r="AG219" s="1360"/>
      <c r="AH219" s="1527"/>
      <c r="AI219" s="1529"/>
      <c r="AJ219" s="1531"/>
      <c r="AK219" s="1533"/>
      <c r="AL219" s="1522"/>
      <c r="AM219" s="1524"/>
      <c r="AN219" s="1342"/>
      <c r="AO219" s="1525"/>
      <c r="AP219" s="1342"/>
      <c r="AQ219" s="1491"/>
      <c r="AR219" s="1494"/>
      <c r="AS219" s="1492" t="str">
        <f t="shared" ref="AS219" si="351">IF(AU220="","",IF(OR(AA220="",AA220&lt;&gt;7,AC220="",AC220&lt;&gt;3),"！算定期間の終わりが令和７年３月になっていません。年度内の廃止予定等がなければ、算定対象月を令和７年３月にしてください。",""))</f>
        <v/>
      </c>
      <c r="AT219" s="580"/>
      <c r="AU219" s="1311"/>
      <c r="AV219" s="1312" t="str">
        <f>IF('別紙様式2-2（４・５月分）'!N168="","",'別紙様式2-2（４・５月分）'!N168)</f>
        <v/>
      </c>
      <c r="AW219" s="1313"/>
      <c r="AX219" s="1483"/>
      <c r="AY219" s="431"/>
      <c r="BD219" s="341"/>
      <c r="BE219" s="1311" t="str">
        <f>G218</f>
        <v/>
      </c>
      <c r="BF219" s="1311"/>
      <c r="BG219" s="1311"/>
    </row>
    <row r="220" spans="1:59" ht="15" customHeight="1">
      <c r="A220" s="1303"/>
      <c r="B220" s="1243"/>
      <c r="C220" s="1244"/>
      <c r="D220" s="1244"/>
      <c r="E220" s="1244"/>
      <c r="F220" s="1245"/>
      <c r="G220" s="1260"/>
      <c r="H220" s="1260"/>
      <c r="I220" s="1260"/>
      <c r="J220" s="1423"/>
      <c r="K220" s="1260"/>
      <c r="L220" s="1429"/>
      <c r="M220" s="1380"/>
      <c r="N220" s="1401"/>
      <c r="O220" s="1381" t="s">
        <v>2025</v>
      </c>
      <c r="P220" s="1433" t="str">
        <f>IFERROR(VLOOKUP('別紙様式2-2（４・５月分）'!AQ167,【参考】数式用!$AR$5:$AT$22,3,FALSE),"")</f>
        <v/>
      </c>
      <c r="Q220" s="1385" t="s">
        <v>2036</v>
      </c>
      <c r="R220" s="1517" t="str">
        <f>IFERROR(VLOOKUP(K218,【参考】数式用!$A$5:$AB$37,MATCH(P220,【参考】数式用!$B$4:$AB$4,0)+1,0),"")</f>
        <v/>
      </c>
      <c r="S220" s="1389" t="s">
        <v>2109</v>
      </c>
      <c r="T220" s="1519"/>
      <c r="U220" s="1515" t="str">
        <f>IFERROR(VLOOKUP(K218,【参考】数式用!$A$5:$AB$37,MATCH(T220,【参考】数式用!$B$4:$AB$4,0)+1,0),"")</f>
        <v/>
      </c>
      <c r="V220" s="1395" t="s">
        <v>15</v>
      </c>
      <c r="W220" s="1513"/>
      <c r="X220" s="1371" t="s">
        <v>10</v>
      </c>
      <c r="Y220" s="1513"/>
      <c r="Z220" s="1371" t="s">
        <v>38</v>
      </c>
      <c r="AA220" s="1513"/>
      <c r="AB220" s="1371" t="s">
        <v>10</v>
      </c>
      <c r="AC220" s="1513"/>
      <c r="AD220" s="1371" t="s">
        <v>2020</v>
      </c>
      <c r="AE220" s="1371" t="s">
        <v>20</v>
      </c>
      <c r="AF220" s="1371" t="str">
        <f>IF(W220&gt;=1,(AA220*12+AC220)-(W220*12+Y220)+1,"")</f>
        <v/>
      </c>
      <c r="AG220" s="1367" t="s">
        <v>33</v>
      </c>
      <c r="AH220" s="1373" t="str">
        <f t="shared" ref="AH220" si="352">IFERROR(ROUNDDOWN(ROUND(L218*U220,0),0)*AF220,"")</f>
        <v/>
      </c>
      <c r="AI220" s="1507" t="str">
        <f t="shared" ref="AI220" si="353">IFERROR(ROUNDDOWN(ROUND((L218*(U220-AW218)),0),0)*AF220,"")</f>
        <v/>
      </c>
      <c r="AJ220" s="1377" t="str">
        <f>IFERROR(ROUNDDOWN(ROUNDDOWN(ROUND(L218*VLOOKUP(K218,【参考】数式用!$A$5:$AB$27,MATCH("新加算Ⅳ",【参考】数式用!$B$4:$AB$4,0)+1,0),0),0)*AF220*0.5,0),"")</f>
        <v/>
      </c>
      <c r="AK220" s="1509"/>
      <c r="AL220" s="1511" t="str">
        <f>IFERROR(IF('別紙様式2-2（４・５月分）'!P220="ベア加算","", IF(OR(T220="新加算Ⅰ",T220="新加算Ⅱ",T220="新加算Ⅲ",T220="新加算Ⅳ"),ROUNDDOWN(ROUND(L218*VLOOKUP(K218,【参考】数式用!$A$5:$I$27,MATCH("ベア加算",【参考】数式用!$B$4:$I$4,0)+1,0),0),0)*AF220,"")),"")</f>
        <v/>
      </c>
      <c r="AM220" s="1503"/>
      <c r="AN220" s="1484"/>
      <c r="AO220" s="1505"/>
      <c r="AP220" s="1484"/>
      <c r="AQ220" s="1486"/>
      <c r="AR220" s="1488"/>
      <c r="AS220" s="1492"/>
      <c r="AT220" s="452"/>
      <c r="AU220" s="1311" t="str">
        <f>IF(AND(AA218&lt;&gt;7,AC218&lt;&gt;3),"V列に色付け","")</f>
        <v/>
      </c>
      <c r="AV220" s="1312"/>
      <c r="AW220" s="1313"/>
      <c r="AX220" s="577"/>
      <c r="AY220" s="1230" t="str">
        <f>IF(AL220&lt;&gt;"",IF(AM220="○","入力済","未入力"),"")</f>
        <v/>
      </c>
      <c r="AZ220" s="1230" t="str">
        <f>IF(OR(T220="新加算Ⅰ",T220="新加算Ⅱ",T220="新加算Ⅲ",T220="新加算Ⅳ",T220="新加算Ⅴ（１）",T220="新加算Ⅴ（２）",T220="新加算Ⅴ（３）",T220="新加算ⅠⅤ（４）",T220="新加算Ⅴ（５）",T220="新加算Ⅴ（６）",T220="新加算Ⅴ（８）",T220="新加算Ⅴ（11）"),IF(OR(AN220="○",AN220="令和６年度中に満たす"),"入力済","未入力"),"")</f>
        <v/>
      </c>
      <c r="BA220" s="1230" t="str">
        <f>IF(OR(T220="新加算Ⅴ（７）",T220="新加算Ⅴ（９）",T220="新加算Ⅴ（10）",T220="新加算Ⅴ（12）",T220="新加算Ⅴ（13）",T220="新加算Ⅴ（14）"),IF(OR(AO220="○",AO220="令和６年度中に満たす"),"入力済","未入力"),"")</f>
        <v/>
      </c>
      <c r="BB220" s="1230" t="str">
        <f>IF(OR(T220="新加算Ⅰ",T220="新加算Ⅱ",T220="新加算Ⅲ",T220="新加算Ⅴ（１）",T220="新加算Ⅴ（３）",T220="新加算Ⅴ（８）"),IF(OR(AP220="○",AP220="令和６年度中に満たす"),"入力済","未入力"),"")</f>
        <v/>
      </c>
      <c r="BC220" s="1481" t="str">
        <f t="shared" ref="BC220" si="354">IF(OR(T220="新加算Ⅰ",T220="新加算Ⅱ",T220="新加算Ⅴ（１）",T220="新加算Ⅴ（２）",T220="新加算Ⅴ（３）",T220="新加算Ⅴ（４）",T220="新加算Ⅴ（５）",T220="新加算Ⅴ（６）",T220="新加算Ⅴ（７）",T220="新加算Ⅴ（９）",T220="新加算Ⅴ（10）",T220="新加算Ⅴ（12）"),IF(AQ220&lt;&gt;"",1,""),"")</f>
        <v/>
      </c>
      <c r="BD220" s="1311" t="str">
        <f>IF(OR(T220="新加算Ⅰ",T220="新加算Ⅴ（１）",T220="新加算Ⅴ（２）",T220="新加算Ⅴ（５）",T220="新加算Ⅴ（７）",T220="新加算Ⅴ（10）"),IF(AR220="","未入力","入力済"),"")</f>
        <v/>
      </c>
      <c r="BE220" s="1311" t="str">
        <f>G218</f>
        <v/>
      </c>
      <c r="BF220" s="1311"/>
      <c r="BG220" s="1311"/>
    </row>
    <row r="221" spans="1:59" ht="30" customHeight="1" thickBot="1">
      <c r="A221" s="1276"/>
      <c r="B221" s="1419"/>
      <c r="C221" s="1420"/>
      <c r="D221" s="1420"/>
      <c r="E221" s="1420"/>
      <c r="F221" s="1421"/>
      <c r="G221" s="1261"/>
      <c r="H221" s="1261"/>
      <c r="I221" s="1261"/>
      <c r="J221" s="1424"/>
      <c r="K221" s="1261"/>
      <c r="L221" s="1430"/>
      <c r="M221" s="556" t="str">
        <f>IF('別紙様式2-2（４・５月分）'!P169="","",'別紙様式2-2（４・５月分）'!P169)</f>
        <v/>
      </c>
      <c r="N221" s="1402"/>
      <c r="O221" s="1382"/>
      <c r="P221" s="1434"/>
      <c r="Q221" s="1386"/>
      <c r="R221" s="1518"/>
      <c r="S221" s="1390"/>
      <c r="T221" s="1520"/>
      <c r="U221" s="1516"/>
      <c r="V221" s="1396"/>
      <c r="W221" s="1514"/>
      <c r="X221" s="1372"/>
      <c r="Y221" s="1514"/>
      <c r="Z221" s="1372"/>
      <c r="AA221" s="1514"/>
      <c r="AB221" s="1372"/>
      <c r="AC221" s="1514"/>
      <c r="AD221" s="1372"/>
      <c r="AE221" s="1372"/>
      <c r="AF221" s="1372"/>
      <c r="AG221" s="1368"/>
      <c r="AH221" s="1374"/>
      <c r="AI221" s="1508"/>
      <c r="AJ221" s="1378"/>
      <c r="AK221" s="1510"/>
      <c r="AL221" s="1512"/>
      <c r="AM221" s="1504"/>
      <c r="AN221" s="1485"/>
      <c r="AO221" s="1506"/>
      <c r="AP221" s="1485"/>
      <c r="AQ221" s="1487"/>
      <c r="AR221" s="1489"/>
      <c r="AS221" s="578" t="str">
        <f t="shared" ref="AS221" si="355">IF(AU220="","",IF(OR(T220="",AND(M221="ベア加算なし",OR(T220="新加算Ⅰ",T220="新加算Ⅱ",T220="新加算Ⅲ",T220="新加算Ⅳ"),AM220=""),AND(OR(T220="新加算Ⅰ",T220="新加算Ⅱ",T220="新加算Ⅲ",T220="新加算Ⅳ"),AN220=""),AND(OR(T220="新加算Ⅰ",T220="新加算Ⅱ",T220="新加算Ⅲ"),AP220=""),AND(OR(T220="新加算Ⅰ",T220="新加算Ⅱ"),AQ220=""),AND(OR(T220="新加算Ⅰ"),AR220="")),"！記入が必要な欄（ピンク色のセル）に空欄があります。空欄を埋めてください。",""))</f>
        <v/>
      </c>
      <c r="AT221" s="452"/>
      <c r="AU221" s="1311"/>
      <c r="AV221" s="558" t="str">
        <f>IF('別紙様式2-2（４・５月分）'!N169="","",'別紙様式2-2（４・５月分）'!N169)</f>
        <v/>
      </c>
      <c r="AW221" s="1313"/>
      <c r="AX221" s="579"/>
      <c r="AY221" s="1230" t="str">
        <f>IF(OR(T221="新加算Ⅰ",T221="新加算Ⅱ",T221="新加算Ⅲ",T221="新加算Ⅳ",T221="新加算Ⅴ（１）",T221="新加算Ⅴ（２）",T221="新加算Ⅴ（３）",T221="新加算ⅠⅤ（４）",T221="新加算Ⅴ（５）",T221="新加算Ⅴ（６）",T221="新加算Ⅴ（８）",T221="新加算Ⅴ（11）"),IF(AI221="○","","未入力"),"")</f>
        <v/>
      </c>
      <c r="AZ221" s="1230" t="str">
        <f>IF(OR(U221="新加算Ⅰ",U221="新加算Ⅱ",U221="新加算Ⅲ",U221="新加算Ⅳ",U221="新加算Ⅴ（１）",U221="新加算Ⅴ（２）",U221="新加算Ⅴ（３）",U221="新加算ⅠⅤ（４）",U221="新加算Ⅴ（５）",U221="新加算Ⅴ（６）",U221="新加算Ⅴ（８）",U221="新加算Ⅴ（11）"),IF(AJ221="○","","未入力"),"")</f>
        <v/>
      </c>
      <c r="BA221" s="1230" t="str">
        <f>IF(OR(U221="新加算Ⅴ（７）",U221="新加算Ⅴ（９）",U221="新加算Ⅴ（10）",U221="新加算Ⅴ（12）",U221="新加算Ⅴ（13）",U221="新加算Ⅴ（14）"),IF(AK221="○","","未入力"),"")</f>
        <v/>
      </c>
      <c r="BB221" s="1230" t="str">
        <f>IF(OR(U221="新加算Ⅰ",U221="新加算Ⅱ",U221="新加算Ⅲ",U221="新加算Ⅴ（１）",U221="新加算Ⅴ（３）",U221="新加算Ⅴ（８）"),IF(AL221="○","","未入力"),"")</f>
        <v/>
      </c>
      <c r="BC221" s="1481" t="str">
        <f t="shared" ref="BC221" si="356">IF(OR(U221="新加算Ⅰ",U221="新加算Ⅱ",U221="新加算Ⅴ（１）",U221="新加算Ⅴ（２）",U221="新加算Ⅴ（３）",U221="新加算Ⅴ（４）",U221="新加算Ⅴ（５）",U221="新加算Ⅴ（６）",U221="新加算Ⅴ（７）",U221="新加算Ⅴ（９）",U221="新加算Ⅴ（10）",U221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21" s="1311" t="str">
        <f>IF(AND(T221&lt;&gt;"（参考）令和７年度の移行予定",OR(U221="新加算Ⅰ",U221="新加算Ⅴ（１）",U221="新加算Ⅴ（２）",U221="新加算Ⅴ（５）",U221="新加算Ⅴ（７）",U221="新加算Ⅴ（10）")),IF(AN221="","未入力",IF(AN221="いずれも取得していない","要件を満たさない","")),"")</f>
        <v/>
      </c>
      <c r="BE221" s="1311" t="str">
        <f>G218</f>
        <v/>
      </c>
      <c r="BF221" s="1311"/>
      <c r="BG221" s="1311"/>
    </row>
    <row r="222" spans="1:59" ht="30" customHeight="1">
      <c r="A222" s="1274">
        <v>53</v>
      </c>
      <c r="B222" s="1240" t="str">
        <f>IF(基本情報入力シート!C106="","",基本情報入力シート!C106)</f>
        <v/>
      </c>
      <c r="C222" s="1241"/>
      <c r="D222" s="1241"/>
      <c r="E222" s="1241"/>
      <c r="F222" s="1242"/>
      <c r="G222" s="1259" t="str">
        <f>IF(基本情報入力シート!M106="","",基本情報入力シート!M106)</f>
        <v/>
      </c>
      <c r="H222" s="1259" t="str">
        <f>IF(基本情報入力シート!R106="","",基本情報入力シート!R106)</f>
        <v/>
      </c>
      <c r="I222" s="1259" t="str">
        <f>IF(基本情報入力シート!W106="","",基本情報入力シート!W106)</f>
        <v/>
      </c>
      <c r="J222" s="1422" t="str">
        <f>IF(基本情報入力シート!X106="","",基本情報入力シート!X106)</f>
        <v/>
      </c>
      <c r="K222" s="1259" t="str">
        <f>IF(基本情報入力シート!Y106="","",基本情報入力シート!Y106)</f>
        <v/>
      </c>
      <c r="L222" s="1435" t="str">
        <f>IF(基本情報入力シート!AB106="","",基本情報入力シート!AB106)</f>
        <v/>
      </c>
      <c r="M222" s="553" t="str">
        <f>IF('別紙様式2-2（４・５月分）'!P170="","",'別紙様式2-2（４・５月分）'!P170)</f>
        <v/>
      </c>
      <c r="N222" s="1399" t="str">
        <f>IF(SUM('別紙様式2-2（４・５月分）'!Q170:Q172)=0,"",SUM('別紙様式2-2（４・５月分）'!Q170:Q172))</f>
        <v/>
      </c>
      <c r="O222" s="1403" t="str">
        <f>IFERROR(VLOOKUP('別紙様式2-2（４・５月分）'!AQ170,【参考】数式用!$AR$5:$AS$22,2,FALSE),"")</f>
        <v/>
      </c>
      <c r="P222" s="1404"/>
      <c r="Q222" s="1405"/>
      <c r="R222" s="1540" t="str">
        <f>IFERROR(VLOOKUP(K222,【参考】数式用!$A$5:$AB$37,MATCH(O222,【参考】数式用!$B$4:$AB$4,0)+1,0),"")</f>
        <v/>
      </c>
      <c r="S222" s="1411" t="s">
        <v>2102</v>
      </c>
      <c r="T222" s="1536" t="str">
        <f>IF('別紙様式2-3（６月以降分）'!T222="","",'別紙様式2-3（６月以降分）'!T222)</f>
        <v/>
      </c>
      <c r="U222" s="1538" t="str">
        <f>IFERROR(VLOOKUP(K222,【参考】数式用!$A$5:$AB$37,MATCH(T222,【参考】数式用!$B$4:$AB$4,0)+1,0),"")</f>
        <v/>
      </c>
      <c r="V222" s="1417" t="s">
        <v>15</v>
      </c>
      <c r="W222" s="1534">
        <f>'別紙様式2-3（６月以降分）'!W222</f>
        <v>6</v>
      </c>
      <c r="X222" s="1357" t="s">
        <v>10</v>
      </c>
      <c r="Y222" s="1534">
        <f>'別紙様式2-3（６月以降分）'!Y222</f>
        <v>6</v>
      </c>
      <c r="Z222" s="1357" t="s">
        <v>38</v>
      </c>
      <c r="AA222" s="1534">
        <f>'別紙様式2-3（６月以降分）'!AA222</f>
        <v>7</v>
      </c>
      <c r="AB222" s="1357" t="s">
        <v>10</v>
      </c>
      <c r="AC222" s="1534">
        <f>'別紙様式2-3（６月以降分）'!AC222</f>
        <v>3</v>
      </c>
      <c r="AD222" s="1357" t="s">
        <v>2020</v>
      </c>
      <c r="AE222" s="1357" t="s">
        <v>20</v>
      </c>
      <c r="AF222" s="1357">
        <f>IF(W222&gt;=1,(AA222*12+AC222)-(W222*12+Y222)+1,"")</f>
        <v>10</v>
      </c>
      <c r="AG222" s="1359" t="s">
        <v>33</v>
      </c>
      <c r="AH222" s="1526" t="str">
        <f>'別紙様式2-3（６月以降分）'!AH222</f>
        <v/>
      </c>
      <c r="AI222" s="1528" t="str">
        <f>'別紙様式2-3（６月以降分）'!AI222</f>
        <v/>
      </c>
      <c r="AJ222" s="1530">
        <f>'別紙様式2-3（６月以降分）'!AJ222</f>
        <v>0</v>
      </c>
      <c r="AK222" s="1532" t="str">
        <f>IF('別紙様式2-3（６月以降分）'!AK222="","",'別紙様式2-3（６月以降分）'!AK222)</f>
        <v/>
      </c>
      <c r="AL222" s="1521">
        <f>'別紙様式2-3（６月以降分）'!AL222</f>
        <v>0</v>
      </c>
      <c r="AM222" s="1523" t="str">
        <f>IF('別紙様式2-3（６月以降分）'!AM222="","",'別紙様式2-3（６月以降分）'!AM222)</f>
        <v/>
      </c>
      <c r="AN222" s="1341" t="str">
        <f>IF('別紙様式2-3（６月以降分）'!AN222="","",'別紙様式2-3（６月以降分）'!AN222)</f>
        <v/>
      </c>
      <c r="AO222" s="1339" t="str">
        <f>IF('別紙様式2-3（６月以降分）'!AO222="","",'別紙様式2-3（６月以降分）'!AO222)</f>
        <v/>
      </c>
      <c r="AP222" s="1341" t="str">
        <f>IF('別紙様式2-3（６月以降分）'!AP222="","",'別紙様式2-3（６月以降分）'!AP222)</f>
        <v/>
      </c>
      <c r="AQ222" s="1490" t="str">
        <f>IF('別紙様式2-3（６月以降分）'!AQ222="","",'別紙様式2-3（６月以降分）'!AQ222)</f>
        <v/>
      </c>
      <c r="AR222" s="1493" t="str">
        <f>IF('別紙様式2-3（６月以降分）'!AR222="","",'別紙様式2-3（６月以降分）'!AR222)</f>
        <v/>
      </c>
      <c r="AS222" s="573" t="str">
        <f t="shared" ref="AS222" si="357">IF(AU224="","",IF(U224&lt;U222,"！加算の要件上は問題ありませんが、令和６年度当初の新加算の加算率と比較して、移行後の加算率が下がる計画になっています。",""))</f>
        <v/>
      </c>
      <c r="AT222" s="580"/>
      <c r="AU222" s="1309"/>
      <c r="AV222" s="558" t="str">
        <f>IF('別紙様式2-2（４・５月分）'!N170="","",'別紙様式2-2（４・５月分）'!N170)</f>
        <v/>
      </c>
      <c r="AW222" s="1313" t="str">
        <f>IF(SUM('別紙様式2-2（４・５月分）'!O170:O172)=0,"",SUM('別紙様式2-2（４・５月分）'!O170:O172))</f>
        <v/>
      </c>
      <c r="AX222" s="1482" t="str">
        <f>IFERROR(VLOOKUP(K222,【参考】数式用!$AH$2:$AI$34,2,FALSE),"")</f>
        <v/>
      </c>
      <c r="AY222" s="494"/>
      <c r="BD222" s="341"/>
      <c r="BE222" s="1311" t="str">
        <f>G222</f>
        <v/>
      </c>
      <c r="BF222" s="1311"/>
      <c r="BG222" s="1311"/>
    </row>
    <row r="223" spans="1:59" ht="15" customHeight="1">
      <c r="A223" s="1275"/>
      <c r="B223" s="1243"/>
      <c r="C223" s="1244"/>
      <c r="D223" s="1244"/>
      <c r="E223" s="1244"/>
      <c r="F223" s="1245"/>
      <c r="G223" s="1260"/>
      <c r="H223" s="1260"/>
      <c r="I223" s="1260"/>
      <c r="J223" s="1423"/>
      <c r="K223" s="1260"/>
      <c r="L223" s="1429"/>
      <c r="M223" s="1379" t="str">
        <f>IF('別紙様式2-2（４・５月分）'!P171="","",'別紙様式2-2（４・５月分）'!P171)</f>
        <v/>
      </c>
      <c r="N223" s="1400"/>
      <c r="O223" s="1406"/>
      <c r="P223" s="1407"/>
      <c r="Q223" s="1408"/>
      <c r="R223" s="1541"/>
      <c r="S223" s="1412"/>
      <c r="T223" s="1537"/>
      <c r="U223" s="1539"/>
      <c r="V223" s="1418"/>
      <c r="W223" s="1535"/>
      <c r="X223" s="1358"/>
      <c r="Y223" s="1535"/>
      <c r="Z223" s="1358"/>
      <c r="AA223" s="1535"/>
      <c r="AB223" s="1358"/>
      <c r="AC223" s="1535"/>
      <c r="AD223" s="1358"/>
      <c r="AE223" s="1358"/>
      <c r="AF223" s="1358"/>
      <c r="AG223" s="1360"/>
      <c r="AH223" s="1527"/>
      <c r="AI223" s="1529"/>
      <c r="AJ223" s="1531"/>
      <c r="AK223" s="1533"/>
      <c r="AL223" s="1522"/>
      <c r="AM223" s="1524"/>
      <c r="AN223" s="1342"/>
      <c r="AO223" s="1525"/>
      <c r="AP223" s="1342"/>
      <c r="AQ223" s="1491"/>
      <c r="AR223" s="1494"/>
      <c r="AS223" s="1492" t="str">
        <f t="shared" ref="AS223" si="358">IF(AU224="","",IF(OR(AA224="",AA224&lt;&gt;7,AC224="",AC224&lt;&gt;3),"！算定期間の終わりが令和７年３月になっていません。年度内の廃止予定等がなければ、算定対象月を令和７年３月にしてください。",""))</f>
        <v/>
      </c>
      <c r="AT223" s="580"/>
      <c r="AU223" s="1311"/>
      <c r="AV223" s="1312" t="str">
        <f>IF('別紙様式2-2（４・５月分）'!N171="","",'別紙様式2-2（４・５月分）'!N171)</f>
        <v/>
      </c>
      <c r="AW223" s="1313"/>
      <c r="AX223" s="1483"/>
      <c r="AY223" s="431"/>
      <c r="BD223" s="341"/>
      <c r="BE223" s="1311" t="str">
        <f>G222</f>
        <v/>
      </c>
      <c r="BF223" s="1311"/>
      <c r="BG223" s="1311"/>
    </row>
    <row r="224" spans="1:59" ht="15" customHeight="1">
      <c r="A224" s="1303"/>
      <c r="B224" s="1243"/>
      <c r="C224" s="1244"/>
      <c r="D224" s="1244"/>
      <c r="E224" s="1244"/>
      <c r="F224" s="1245"/>
      <c r="G224" s="1260"/>
      <c r="H224" s="1260"/>
      <c r="I224" s="1260"/>
      <c r="J224" s="1423"/>
      <c r="K224" s="1260"/>
      <c r="L224" s="1429"/>
      <c r="M224" s="1380"/>
      <c r="N224" s="1401"/>
      <c r="O224" s="1381" t="s">
        <v>2025</v>
      </c>
      <c r="P224" s="1433" t="str">
        <f>IFERROR(VLOOKUP('別紙様式2-2（４・５月分）'!AQ170,【参考】数式用!$AR$5:$AT$22,3,FALSE),"")</f>
        <v/>
      </c>
      <c r="Q224" s="1385" t="s">
        <v>2036</v>
      </c>
      <c r="R224" s="1517" t="str">
        <f>IFERROR(VLOOKUP(K222,【参考】数式用!$A$5:$AB$37,MATCH(P224,【参考】数式用!$B$4:$AB$4,0)+1,0),"")</f>
        <v/>
      </c>
      <c r="S224" s="1389" t="s">
        <v>2109</v>
      </c>
      <c r="T224" s="1519"/>
      <c r="U224" s="1515" t="str">
        <f>IFERROR(VLOOKUP(K222,【参考】数式用!$A$5:$AB$37,MATCH(T224,【参考】数式用!$B$4:$AB$4,0)+1,0),"")</f>
        <v/>
      </c>
      <c r="V224" s="1395" t="s">
        <v>15</v>
      </c>
      <c r="W224" s="1513"/>
      <c r="X224" s="1371" t="s">
        <v>10</v>
      </c>
      <c r="Y224" s="1513"/>
      <c r="Z224" s="1371" t="s">
        <v>38</v>
      </c>
      <c r="AA224" s="1513"/>
      <c r="AB224" s="1371" t="s">
        <v>10</v>
      </c>
      <c r="AC224" s="1513"/>
      <c r="AD224" s="1371" t="s">
        <v>2020</v>
      </c>
      <c r="AE224" s="1371" t="s">
        <v>20</v>
      </c>
      <c r="AF224" s="1371" t="str">
        <f>IF(W224&gt;=1,(AA224*12+AC224)-(W224*12+Y224)+1,"")</f>
        <v/>
      </c>
      <c r="AG224" s="1367" t="s">
        <v>33</v>
      </c>
      <c r="AH224" s="1373" t="str">
        <f t="shared" ref="AH224" si="359">IFERROR(ROUNDDOWN(ROUND(L222*U224,0),0)*AF224,"")</f>
        <v/>
      </c>
      <c r="AI224" s="1507" t="str">
        <f t="shared" ref="AI224" si="360">IFERROR(ROUNDDOWN(ROUND((L222*(U224-AW222)),0),0)*AF224,"")</f>
        <v/>
      </c>
      <c r="AJ224" s="1377" t="str">
        <f>IFERROR(ROUNDDOWN(ROUNDDOWN(ROUND(L222*VLOOKUP(K222,【参考】数式用!$A$5:$AB$27,MATCH("新加算Ⅳ",【参考】数式用!$B$4:$AB$4,0)+1,0),0),0)*AF224*0.5,0),"")</f>
        <v/>
      </c>
      <c r="AK224" s="1509"/>
      <c r="AL224" s="1511" t="str">
        <f>IFERROR(IF('別紙様式2-2（４・５月分）'!P224="ベア加算","", IF(OR(T224="新加算Ⅰ",T224="新加算Ⅱ",T224="新加算Ⅲ",T224="新加算Ⅳ"),ROUNDDOWN(ROUND(L222*VLOOKUP(K222,【参考】数式用!$A$5:$I$27,MATCH("ベア加算",【参考】数式用!$B$4:$I$4,0)+1,0),0),0)*AF224,"")),"")</f>
        <v/>
      </c>
      <c r="AM224" s="1503"/>
      <c r="AN224" s="1484"/>
      <c r="AO224" s="1505"/>
      <c r="AP224" s="1484"/>
      <c r="AQ224" s="1486"/>
      <c r="AR224" s="1488"/>
      <c r="AS224" s="1492"/>
      <c r="AT224" s="452"/>
      <c r="AU224" s="1311" t="str">
        <f>IF(AND(AA222&lt;&gt;7,AC222&lt;&gt;3),"V列に色付け","")</f>
        <v/>
      </c>
      <c r="AV224" s="1312"/>
      <c r="AW224" s="1313"/>
      <c r="AX224" s="577"/>
      <c r="AY224" s="1230" t="str">
        <f>IF(AL224&lt;&gt;"",IF(AM224="○","入力済","未入力"),"")</f>
        <v/>
      </c>
      <c r="AZ224" s="1230" t="str">
        <f>IF(OR(T224="新加算Ⅰ",T224="新加算Ⅱ",T224="新加算Ⅲ",T224="新加算Ⅳ",T224="新加算Ⅴ（１）",T224="新加算Ⅴ（２）",T224="新加算Ⅴ（３）",T224="新加算ⅠⅤ（４）",T224="新加算Ⅴ（５）",T224="新加算Ⅴ（６）",T224="新加算Ⅴ（８）",T224="新加算Ⅴ（11）"),IF(OR(AN224="○",AN224="令和６年度中に満たす"),"入力済","未入力"),"")</f>
        <v/>
      </c>
      <c r="BA224" s="1230" t="str">
        <f>IF(OR(T224="新加算Ⅴ（７）",T224="新加算Ⅴ（９）",T224="新加算Ⅴ（10）",T224="新加算Ⅴ（12）",T224="新加算Ⅴ（13）",T224="新加算Ⅴ（14）"),IF(OR(AO224="○",AO224="令和６年度中に満たす"),"入力済","未入力"),"")</f>
        <v/>
      </c>
      <c r="BB224" s="1230" t="str">
        <f>IF(OR(T224="新加算Ⅰ",T224="新加算Ⅱ",T224="新加算Ⅲ",T224="新加算Ⅴ（１）",T224="新加算Ⅴ（３）",T224="新加算Ⅴ（８）"),IF(OR(AP224="○",AP224="令和６年度中に満たす"),"入力済","未入力"),"")</f>
        <v/>
      </c>
      <c r="BC224" s="1481" t="str">
        <f t="shared" ref="BC224" si="361">IF(OR(T224="新加算Ⅰ",T224="新加算Ⅱ",T224="新加算Ⅴ（１）",T224="新加算Ⅴ（２）",T224="新加算Ⅴ（３）",T224="新加算Ⅴ（４）",T224="新加算Ⅴ（５）",T224="新加算Ⅴ（６）",T224="新加算Ⅴ（７）",T224="新加算Ⅴ（９）",T224="新加算Ⅴ（10）",T224="新加算Ⅴ（12）"),IF(AQ224&lt;&gt;"",1,""),"")</f>
        <v/>
      </c>
      <c r="BD224" s="1311" t="str">
        <f>IF(OR(T224="新加算Ⅰ",T224="新加算Ⅴ（１）",T224="新加算Ⅴ（２）",T224="新加算Ⅴ（５）",T224="新加算Ⅴ（７）",T224="新加算Ⅴ（10）"),IF(AR224="","未入力","入力済"),"")</f>
        <v/>
      </c>
      <c r="BE224" s="1311" t="str">
        <f>G222</f>
        <v/>
      </c>
      <c r="BF224" s="1311"/>
      <c r="BG224" s="1311"/>
    </row>
    <row r="225" spans="1:59" ht="30" customHeight="1" thickBot="1">
      <c r="A225" s="1276"/>
      <c r="B225" s="1419"/>
      <c r="C225" s="1420"/>
      <c r="D225" s="1420"/>
      <c r="E225" s="1420"/>
      <c r="F225" s="1421"/>
      <c r="G225" s="1261"/>
      <c r="H225" s="1261"/>
      <c r="I225" s="1261"/>
      <c r="J225" s="1424"/>
      <c r="K225" s="1261"/>
      <c r="L225" s="1430"/>
      <c r="M225" s="556" t="str">
        <f>IF('別紙様式2-2（４・５月分）'!P172="","",'別紙様式2-2（４・５月分）'!P172)</f>
        <v/>
      </c>
      <c r="N225" s="1402"/>
      <c r="O225" s="1382"/>
      <c r="P225" s="1434"/>
      <c r="Q225" s="1386"/>
      <c r="R225" s="1518"/>
      <c r="S225" s="1390"/>
      <c r="T225" s="1520"/>
      <c r="U225" s="1516"/>
      <c r="V225" s="1396"/>
      <c r="W225" s="1514"/>
      <c r="X225" s="1372"/>
      <c r="Y225" s="1514"/>
      <c r="Z225" s="1372"/>
      <c r="AA225" s="1514"/>
      <c r="AB225" s="1372"/>
      <c r="AC225" s="1514"/>
      <c r="AD225" s="1372"/>
      <c r="AE225" s="1372"/>
      <c r="AF225" s="1372"/>
      <c r="AG225" s="1368"/>
      <c r="AH225" s="1374"/>
      <c r="AI225" s="1508"/>
      <c r="AJ225" s="1378"/>
      <c r="AK225" s="1510"/>
      <c r="AL225" s="1512"/>
      <c r="AM225" s="1504"/>
      <c r="AN225" s="1485"/>
      <c r="AO225" s="1506"/>
      <c r="AP225" s="1485"/>
      <c r="AQ225" s="1487"/>
      <c r="AR225" s="1489"/>
      <c r="AS225" s="578" t="str">
        <f t="shared" ref="AS225" si="362">IF(AU224="","",IF(OR(T224="",AND(M225="ベア加算なし",OR(T224="新加算Ⅰ",T224="新加算Ⅱ",T224="新加算Ⅲ",T224="新加算Ⅳ"),AM224=""),AND(OR(T224="新加算Ⅰ",T224="新加算Ⅱ",T224="新加算Ⅲ",T224="新加算Ⅳ"),AN224=""),AND(OR(T224="新加算Ⅰ",T224="新加算Ⅱ",T224="新加算Ⅲ"),AP224=""),AND(OR(T224="新加算Ⅰ",T224="新加算Ⅱ"),AQ224=""),AND(OR(T224="新加算Ⅰ"),AR224="")),"！記入が必要な欄（ピンク色のセル）に空欄があります。空欄を埋めてください。",""))</f>
        <v/>
      </c>
      <c r="AT225" s="452"/>
      <c r="AU225" s="1311"/>
      <c r="AV225" s="558" t="str">
        <f>IF('別紙様式2-2（４・５月分）'!N172="","",'別紙様式2-2（４・５月分）'!N172)</f>
        <v/>
      </c>
      <c r="AW225" s="1313"/>
      <c r="AX225" s="579"/>
      <c r="AY225" s="1230" t="str">
        <f>IF(OR(T225="新加算Ⅰ",T225="新加算Ⅱ",T225="新加算Ⅲ",T225="新加算Ⅳ",T225="新加算Ⅴ（１）",T225="新加算Ⅴ（２）",T225="新加算Ⅴ（３）",T225="新加算ⅠⅤ（４）",T225="新加算Ⅴ（５）",T225="新加算Ⅴ（６）",T225="新加算Ⅴ（８）",T225="新加算Ⅴ（11）"),IF(AI225="○","","未入力"),"")</f>
        <v/>
      </c>
      <c r="AZ225" s="1230" t="str">
        <f>IF(OR(U225="新加算Ⅰ",U225="新加算Ⅱ",U225="新加算Ⅲ",U225="新加算Ⅳ",U225="新加算Ⅴ（１）",U225="新加算Ⅴ（２）",U225="新加算Ⅴ（３）",U225="新加算ⅠⅤ（４）",U225="新加算Ⅴ（５）",U225="新加算Ⅴ（６）",U225="新加算Ⅴ（８）",U225="新加算Ⅴ（11）"),IF(AJ225="○","","未入力"),"")</f>
        <v/>
      </c>
      <c r="BA225" s="1230" t="str">
        <f>IF(OR(U225="新加算Ⅴ（７）",U225="新加算Ⅴ（９）",U225="新加算Ⅴ（10）",U225="新加算Ⅴ（12）",U225="新加算Ⅴ（13）",U225="新加算Ⅴ（14）"),IF(AK225="○","","未入力"),"")</f>
        <v/>
      </c>
      <c r="BB225" s="1230" t="str">
        <f>IF(OR(U225="新加算Ⅰ",U225="新加算Ⅱ",U225="新加算Ⅲ",U225="新加算Ⅴ（１）",U225="新加算Ⅴ（３）",U225="新加算Ⅴ（８）"),IF(AL225="○","","未入力"),"")</f>
        <v/>
      </c>
      <c r="BC225" s="1481" t="str">
        <f t="shared" ref="BC225" si="363">IF(OR(U225="新加算Ⅰ",U225="新加算Ⅱ",U225="新加算Ⅴ（１）",U225="新加算Ⅴ（２）",U225="新加算Ⅴ（３）",U225="新加算Ⅴ（４）",U225="新加算Ⅴ（５）",U225="新加算Ⅴ（６）",U225="新加算Ⅴ（７）",U225="新加算Ⅴ（９）",U225="新加算Ⅴ（10）",U225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25" s="1311" t="str">
        <f>IF(AND(T225&lt;&gt;"（参考）令和７年度の移行予定",OR(U225="新加算Ⅰ",U225="新加算Ⅴ（１）",U225="新加算Ⅴ（２）",U225="新加算Ⅴ（５）",U225="新加算Ⅴ（７）",U225="新加算Ⅴ（10）")),IF(AN225="","未入力",IF(AN225="いずれも取得していない","要件を満たさない","")),"")</f>
        <v/>
      </c>
      <c r="BE225" s="1311" t="str">
        <f>G222</f>
        <v/>
      </c>
      <c r="BF225" s="1311"/>
      <c r="BG225" s="1311"/>
    </row>
    <row r="226" spans="1:59" ht="30" customHeight="1">
      <c r="A226" s="1301">
        <v>54</v>
      </c>
      <c r="B226" s="1243" t="str">
        <f>IF(基本情報入力シート!C107="","",基本情報入力シート!C107)</f>
        <v/>
      </c>
      <c r="C226" s="1244"/>
      <c r="D226" s="1244"/>
      <c r="E226" s="1244"/>
      <c r="F226" s="1245"/>
      <c r="G226" s="1260" t="str">
        <f>IF(基本情報入力シート!M107="","",基本情報入力シート!M107)</f>
        <v/>
      </c>
      <c r="H226" s="1260" t="str">
        <f>IF(基本情報入力シート!R107="","",基本情報入力シート!R107)</f>
        <v/>
      </c>
      <c r="I226" s="1260" t="str">
        <f>IF(基本情報入力シート!W107="","",基本情報入力シート!W107)</f>
        <v/>
      </c>
      <c r="J226" s="1423" t="str">
        <f>IF(基本情報入力シート!X107="","",基本情報入力シート!X107)</f>
        <v/>
      </c>
      <c r="K226" s="1260" t="str">
        <f>IF(基本情報入力シート!Y107="","",基本情報入力シート!Y107)</f>
        <v/>
      </c>
      <c r="L226" s="1429" t="str">
        <f>IF(基本情報入力シート!AB107="","",基本情報入力シート!AB107)</f>
        <v/>
      </c>
      <c r="M226" s="553" t="str">
        <f>IF('別紙様式2-2（４・５月分）'!P173="","",'別紙様式2-2（４・５月分）'!P173)</f>
        <v/>
      </c>
      <c r="N226" s="1399" t="str">
        <f>IF(SUM('別紙様式2-2（４・５月分）'!Q173:Q175)=0,"",SUM('別紙様式2-2（４・５月分）'!Q173:Q175))</f>
        <v/>
      </c>
      <c r="O226" s="1403" t="str">
        <f>IFERROR(VLOOKUP('別紙様式2-2（４・５月分）'!AQ173,【参考】数式用!$AR$5:$AS$22,2,FALSE),"")</f>
        <v/>
      </c>
      <c r="P226" s="1404"/>
      <c r="Q226" s="1405"/>
      <c r="R226" s="1540" t="str">
        <f>IFERROR(VLOOKUP(K226,【参考】数式用!$A$5:$AB$37,MATCH(O226,【参考】数式用!$B$4:$AB$4,0)+1,0),"")</f>
        <v/>
      </c>
      <c r="S226" s="1411" t="s">
        <v>2102</v>
      </c>
      <c r="T226" s="1536" t="str">
        <f>IF('別紙様式2-3（６月以降分）'!T226="","",'別紙様式2-3（６月以降分）'!T226)</f>
        <v/>
      </c>
      <c r="U226" s="1538" t="str">
        <f>IFERROR(VLOOKUP(K226,【参考】数式用!$A$5:$AB$37,MATCH(T226,【参考】数式用!$B$4:$AB$4,0)+1,0),"")</f>
        <v/>
      </c>
      <c r="V226" s="1417" t="s">
        <v>15</v>
      </c>
      <c r="W226" s="1534">
        <f>'別紙様式2-3（６月以降分）'!W226</f>
        <v>6</v>
      </c>
      <c r="X226" s="1357" t="s">
        <v>10</v>
      </c>
      <c r="Y226" s="1534">
        <f>'別紙様式2-3（６月以降分）'!Y226</f>
        <v>6</v>
      </c>
      <c r="Z226" s="1357" t="s">
        <v>38</v>
      </c>
      <c r="AA226" s="1534">
        <f>'別紙様式2-3（６月以降分）'!AA226</f>
        <v>7</v>
      </c>
      <c r="AB226" s="1357" t="s">
        <v>10</v>
      </c>
      <c r="AC226" s="1534">
        <f>'別紙様式2-3（６月以降分）'!AC226</f>
        <v>3</v>
      </c>
      <c r="AD226" s="1357" t="s">
        <v>2020</v>
      </c>
      <c r="AE226" s="1357" t="s">
        <v>20</v>
      </c>
      <c r="AF226" s="1357">
        <f>IF(W226&gt;=1,(AA226*12+AC226)-(W226*12+Y226)+1,"")</f>
        <v>10</v>
      </c>
      <c r="AG226" s="1359" t="s">
        <v>33</v>
      </c>
      <c r="AH226" s="1526" t="str">
        <f>'別紙様式2-3（６月以降分）'!AH226</f>
        <v/>
      </c>
      <c r="AI226" s="1528" t="str">
        <f>'別紙様式2-3（６月以降分）'!AI226</f>
        <v/>
      </c>
      <c r="AJ226" s="1530">
        <f>'別紙様式2-3（６月以降分）'!AJ226</f>
        <v>0</v>
      </c>
      <c r="AK226" s="1532" t="str">
        <f>IF('別紙様式2-3（６月以降分）'!AK226="","",'別紙様式2-3（６月以降分）'!AK226)</f>
        <v/>
      </c>
      <c r="AL226" s="1521">
        <f>'別紙様式2-3（６月以降分）'!AL226</f>
        <v>0</v>
      </c>
      <c r="AM226" s="1523" t="str">
        <f>IF('別紙様式2-3（６月以降分）'!AM226="","",'別紙様式2-3（６月以降分）'!AM226)</f>
        <v/>
      </c>
      <c r="AN226" s="1341" t="str">
        <f>IF('別紙様式2-3（６月以降分）'!AN226="","",'別紙様式2-3（６月以降分）'!AN226)</f>
        <v/>
      </c>
      <c r="AO226" s="1339" t="str">
        <f>IF('別紙様式2-3（６月以降分）'!AO226="","",'別紙様式2-3（６月以降分）'!AO226)</f>
        <v/>
      </c>
      <c r="AP226" s="1341" t="str">
        <f>IF('別紙様式2-3（６月以降分）'!AP226="","",'別紙様式2-3（６月以降分）'!AP226)</f>
        <v/>
      </c>
      <c r="AQ226" s="1490" t="str">
        <f>IF('別紙様式2-3（６月以降分）'!AQ226="","",'別紙様式2-3（６月以降分）'!AQ226)</f>
        <v/>
      </c>
      <c r="AR226" s="1493" t="str">
        <f>IF('別紙様式2-3（６月以降分）'!AR226="","",'別紙様式2-3（６月以降分）'!AR226)</f>
        <v/>
      </c>
      <c r="AS226" s="573" t="str">
        <f t="shared" ref="AS226" si="364">IF(AU228="","",IF(U228&lt;U226,"！加算の要件上は問題ありませんが、令和６年度当初の新加算の加算率と比較して、移行後の加算率が下がる計画になっています。",""))</f>
        <v/>
      </c>
      <c r="AT226" s="580"/>
      <c r="AU226" s="1309"/>
      <c r="AV226" s="558" t="str">
        <f>IF('別紙様式2-2（４・５月分）'!N173="","",'別紙様式2-2（４・５月分）'!N173)</f>
        <v/>
      </c>
      <c r="AW226" s="1313" t="str">
        <f>IF(SUM('別紙様式2-2（４・５月分）'!O173:O175)=0,"",SUM('別紙様式2-2（４・５月分）'!O173:O175))</f>
        <v/>
      </c>
      <c r="AX226" s="1482" t="str">
        <f>IFERROR(VLOOKUP(K226,【参考】数式用!$AH$2:$AI$34,2,FALSE),"")</f>
        <v/>
      </c>
      <c r="AY226" s="494"/>
      <c r="BD226" s="341"/>
      <c r="BE226" s="1311" t="str">
        <f>G226</f>
        <v/>
      </c>
      <c r="BF226" s="1311"/>
      <c r="BG226" s="1311"/>
    </row>
    <row r="227" spans="1:59" ht="15" customHeight="1">
      <c r="A227" s="1275"/>
      <c r="B227" s="1243"/>
      <c r="C227" s="1244"/>
      <c r="D227" s="1244"/>
      <c r="E227" s="1244"/>
      <c r="F227" s="1245"/>
      <c r="G227" s="1260"/>
      <c r="H227" s="1260"/>
      <c r="I227" s="1260"/>
      <c r="J227" s="1423"/>
      <c r="K227" s="1260"/>
      <c r="L227" s="1429"/>
      <c r="M227" s="1379" t="str">
        <f>IF('別紙様式2-2（４・５月分）'!P174="","",'別紙様式2-2（４・５月分）'!P174)</f>
        <v/>
      </c>
      <c r="N227" s="1400"/>
      <c r="O227" s="1406"/>
      <c r="P227" s="1407"/>
      <c r="Q227" s="1408"/>
      <c r="R227" s="1541"/>
      <c r="S227" s="1412"/>
      <c r="T227" s="1537"/>
      <c r="U227" s="1539"/>
      <c r="V227" s="1418"/>
      <c r="W227" s="1535"/>
      <c r="X227" s="1358"/>
      <c r="Y227" s="1535"/>
      <c r="Z227" s="1358"/>
      <c r="AA227" s="1535"/>
      <c r="AB227" s="1358"/>
      <c r="AC227" s="1535"/>
      <c r="AD227" s="1358"/>
      <c r="AE227" s="1358"/>
      <c r="AF227" s="1358"/>
      <c r="AG227" s="1360"/>
      <c r="AH227" s="1527"/>
      <c r="AI227" s="1529"/>
      <c r="AJ227" s="1531"/>
      <c r="AK227" s="1533"/>
      <c r="AL227" s="1522"/>
      <c r="AM227" s="1524"/>
      <c r="AN227" s="1342"/>
      <c r="AO227" s="1525"/>
      <c r="AP227" s="1342"/>
      <c r="AQ227" s="1491"/>
      <c r="AR227" s="1494"/>
      <c r="AS227" s="1492" t="str">
        <f t="shared" ref="AS227" si="365">IF(AU228="","",IF(OR(AA228="",AA228&lt;&gt;7,AC228="",AC228&lt;&gt;3),"！算定期間の終わりが令和７年３月になっていません。年度内の廃止予定等がなければ、算定対象月を令和７年３月にしてください。",""))</f>
        <v/>
      </c>
      <c r="AT227" s="580"/>
      <c r="AU227" s="1311"/>
      <c r="AV227" s="1312" t="str">
        <f>IF('別紙様式2-2（４・５月分）'!N174="","",'別紙様式2-2（４・５月分）'!N174)</f>
        <v/>
      </c>
      <c r="AW227" s="1313"/>
      <c r="AX227" s="1483"/>
      <c r="AY227" s="431"/>
      <c r="BD227" s="341"/>
      <c r="BE227" s="1311" t="str">
        <f>G226</f>
        <v/>
      </c>
      <c r="BF227" s="1311"/>
      <c r="BG227" s="1311"/>
    </row>
    <row r="228" spans="1:59" ht="15" customHeight="1">
      <c r="A228" s="1303"/>
      <c r="B228" s="1243"/>
      <c r="C228" s="1244"/>
      <c r="D228" s="1244"/>
      <c r="E228" s="1244"/>
      <c r="F228" s="1245"/>
      <c r="G228" s="1260"/>
      <c r="H228" s="1260"/>
      <c r="I228" s="1260"/>
      <c r="J228" s="1423"/>
      <c r="K228" s="1260"/>
      <c r="L228" s="1429"/>
      <c r="M228" s="1380"/>
      <c r="N228" s="1401"/>
      <c r="O228" s="1381" t="s">
        <v>2025</v>
      </c>
      <c r="P228" s="1433" t="str">
        <f>IFERROR(VLOOKUP('別紙様式2-2（４・５月分）'!AQ173,【参考】数式用!$AR$5:$AT$22,3,FALSE),"")</f>
        <v/>
      </c>
      <c r="Q228" s="1385" t="s">
        <v>2036</v>
      </c>
      <c r="R228" s="1517" t="str">
        <f>IFERROR(VLOOKUP(K226,【参考】数式用!$A$5:$AB$37,MATCH(P228,【参考】数式用!$B$4:$AB$4,0)+1,0),"")</f>
        <v/>
      </c>
      <c r="S228" s="1389" t="s">
        <v>2109</v>
      </c>
      <c r="T228" s="1519"/>
      <c r="U228" s="1515" t="str">
        <f>IFERROR(VLOOKUP(K226,【参考】数式用!$A$5:$AB$37,MATCH(T228,【参考】数式用!$B$4:$AB$4,0)+1,0),"")</f>
        <v/>
      </c>
      <c r="V228" s="1395" t="s">
        <v>15</v>
      </c>
      <c r="W228" s="1513"/>
      <c r="X228" s="1371" t="s">
        <v>10</v>
      </c>
      <c r="Y228" s="1513"/>
      <c r="Z228" s="1371" t="s">
        <v>38</v>
      </c>
      <c r="AA228" s="1513"/>
      <c r="AB228" s="1371" t="s">
        <v>10</v>
      </c>
      <c r="AC228" s="1513"/>
      <c r="AD228" s="1371" t="s">
        <v>2020</v>
      </c>
      <c r="AE228" s="1371" t="s">
        <v>20</v>
      </c>
      <c r="AF228" s="1371" t="str">
        <f>IF(W228&gt;=1,(AA228*12+AC228)-(W228*12+Y228)+1,"")</f>
        <v/>
      </c>
      <c r="AG228" s="1367" t="s">
        <v>33</v>
      </c>
      <c r="AH228" s="1373" t="str">
        <f t="shared" ref="AH228" si="366">IFERROR(ROUNDDOWN(ROUND(L226*U228,0),0)*AF228,"")</f>
        <v/>
      </c>
      <c r="AI228" s="1507" t="str">
        <f t="shared" ref="AI228" si="367">IFERROR(ROUNDDOWN(ROUND((L226*(U228-AW226)),0),0)*AF228,"")</f>
        <v/>
      </c>
      <c r="AJ228" s="1377" t="str">
        <f>IFERROR(ROUNDDOWN(ROUNDDOWN(ROUND(L226*VLOOKUP(K226,【参考】数式用!$A$5:$AB$27,MATCH("新加算Ⅳ",【参考】数式用!$B$4:$AB$4,0)+1,0),0),0)*AF228*0.5,0),"")</f>
        <v/>
      </c>
      <c r="AK228" s="1509"/>
      <c r="AL228" s="1511" t="str">
        <f>IFERROR(IF('別紙様式2-2（４・５月分）'!P228="ベア加算","", IF(OR(T228="新加算Ⅰ",T228="新加算Ⅱ",T228="新加算Ⅲ",T228="新加算Ⅳ"),ROUNDDOWN(ROUND(L226*VLOOKUP(K226,【参考】数式用!$A$5:$I$27,MATCH("ベア加算",【参考】数式用!$B$4:$I$4,0)+1,0),0),0)*AF228,"")),"")</f>
        <v/>
      </c>
      <c r="AM228" s="1503"/>
      <c r="AN228" s="1484"/>
      <c r="AO228" s="1505"/>
      <c r="AP228" s="1484"/>
      <c r="AQ228" s="1486"/>
      <c r="AR228" s="1488"/>
      <c r="AS228" s="1492"/>
      <c r="AT228" s="452"/>
      <c r="AU228" s="1311" t="str">
        <f>IF(AND(AA226&lt;&gt;7,AC226&lt;&gt;3),"V列に色付け","")</f>
        <v/>
      </c>
      <c r="AV228" s="1312"/>
      <c r="AW228" s="1313"/>
      <c r="AX228" s="577"/>
      <c r="AY228" s="1230" t="str">
        <f>IF(AL228&lt;&gt;"",IF(AM228="○","入力済","未入力"),"")</f>
        <v/>
      </c>
      <c r="AZ228" s="1230" t="str">
        <f>IF(OR(T228="新加算Ⅰ",T228="新加算Ⅱ",T228="新加算Ⅲ",T228="新加算Ⅳ",T228="新加算Ⅴ（１）",T228="新加算Ⅴ（２）",T228="新加算Ⅴ（３）",T228="新加算ⅠⅤ（４）",T228="新加算Ⅴ（５）",T228="新加算Ⅴ（６）",T228="新加算Ⅴ（８）",T228="新加算Ⅴ（11）"),IF(OR(AN228="○",AN228="令和６年度中に満たす"),"入力済","未入力"),"")</f>
        <v/>
      </c>
      <c r="BA228" s="1230" t="str">
        <f>IF(OR(T228="新加算Ⅴ（７）",T228="新加算Ⅴ（９）",T228="新加算Ⅴ（10）",T228="新加算Ⅴ（12）",T228="新加算Ⅴ（13）",T228="新加算Ⅴ（14）"),IF(OR(AO228="○",AO228="令和６年度中に満たす"),"入力済","未入力"),"")</f>
        <v/>
      </c>
      <c r="BB228" s="1230" t="str">
        <f>IF(OR(T228="新加算Ⅰ",T228="新加算Ⅱ",T228="新加算Ⅲ",T228="新加算Ⅴ（１）",T228="新加算Ⅴ（３）",T228="新加算Ⅴ（８）"),IF(OR(AP228="○",AP228="令和６年度中に満たす"),"入力済","未入力"),"")</f>
        <v/>
      </c>
      <c r="BC228" s="1481" t="str">
        <f t="shared" ref="BC228" si="368">IF(OR(T228="新加算Ⅰ",T228="新加算Ⅱ",T228="新加算Ⅴ（１）",T228="新加算Ⅴ（２）",T228="新加算Ⅴ（３）",T228="新加算Ⅴ（４）",T228="新加算Ⅴ（５）",T228="新加算Ⅴ（６）",T228="新加算Ⅴ（７）",T228="新加算Ⅴ（９）",T228="新加算Ⅴ（10）",T228="新加算Ⅴ（12）"),IF(AQ228&lt;&gt;"",1,""),"")</f>
        <v/>
      </c>
      <c r="BD228" s="1311" t="str">
        <f>IF(OR(T228="新加算Ⅰ",T228="新加算Ⅴ（１）",T228="新加算Ⅴ（２）",T228="新加算Ⅴ（５）",T228="新加算Ⅴ（７）",T228="新加算Ⅴ（10）"),IF(AR228="","未入力","入力済"),"")</f>
        <v/>
      </c>
      <c r="BE228" s="1311" t="str">
        <f>G226</f>
        <v/>
      </c>
      <c r="BF228" s="1311"/>
      <c r="BG228" s="1311"/>
    </row>
    <row r="229" spans="1:59" ht="30" customHeight="1" thickBot="1">
      <c r="A229" s="1276"/>
      <c r="B229" s="1419"/>
      <c r="C229" s="1420"/>
      <c r="D229" s="1420"/>
      <c r="E229" s="1420"/>
      <c r="F229" s="1421"/>
      <c r="G229" s="1261"/>
      <c r="H229" s="1261"/>
      <c r="I229" s="1261"/>
      <c r="J229" s="1424"/>
      <c r="K229" s="1261"/>
      <c r="L229" s="1430"/>
      <c r="M229" s="556" t="str">
        <f>IF('別紙様式2-2（４・５月分）'!P175="","",'別紙様式2-2（４・５月分）'!P175)</f>
        <v/>
      </c>
      <c r="N229" s="1402"/>
      <c r="O229" s="1382"/>
      <c r="P229" s="1434"/>
      <c r="Q229" s="1386"/>
      <c r="R229" s="1518"/>
      <c r="S229" s="1390"/>
      <c r="T229" s="1520"/>
      <c r="U229" s="1516"/>
      <c r="V229" s="1396"/>
      <c r="W229" s="1514"/>
      <c r="X229" s="1372"/>
      <c r="Y229" s="1514"/>
      <c r="Z229" s="1372"/>
      <c r="AA229" s="1514"/>
      <c r="AB229" s="1372"/>
      <c r="AC229" s="1514"/>
      <c r="AD229" s="1372"/>
      <c r="AE229" s="1372"/>
      <c r="AF229" s="1372"/>
      <c r="AG229" s="1368"/>
      <c r="AH229" s="1374"/>
      <c r="AI229" s="1508"/>
      <c r="AJ229" s="1378"/>
      <c r="AK229" s="1510"/>
      <c r="AL229" s="1512"/>
      <c r="AM229" s="1504"/>
      <c r="AN229" s="1485"/>
      <c r="AO229" s="1506"/>
      <c r="AP229" s="1485"/>
      <c r="AQ229" s="1487"/>
      <c r="AR229" s="1489"/>
      <c r="AS229" s="578" t="str">
        <f t="shared" ref="AS229" si="369">IF(AU228="","",IF(OR(T228="",AND(M229="ベア加算なし",OR(T228="新加算Ⅰ",T228="新加算Ⅱ",T228="新加算Ⅲ",T228="新加算Ⅳ"),AM228=""),AND(OR(T228="新加算Ⅰ",T228="新加算Ⅱ",T228="新加算Ⅲ",T228="新加算Ⅳ"),AN228=""),AND(OR(T228="新加算Ⅰ",T228="新加算Ⅱ",T228="新加算Ⅲ"),AP228=""),AND(OR(T228="新加算Ⅰ",T228="新加算Ⅱ"),AQ228=""),AND(OR(T228="新加算Ⅰ"),AR228="")),"！記入が必要な欄（ピンク色のセル）に空欄があります。空欄を埋めてください。",""))</f>
        <v/>
      </c>
      <c r="AT229" s="452"/>
      <c r="AU229" s="1311"/>
      <c r="AV229" s="558" t="str">
        <f>IF('別紙様式2-2（４・５月分）'!N175="","",'別紙様式2-2（４・５月分）'!N175)</f>
        <v/>
      </c>
      <c r="AW229" s="1313"/>
      <c r="AX229" s="579"/>
      <c r="AY229" s="1230" t="str">
        <f>IF(OR(T229="新加算Ⅰ",T229="新加算Ⅱ",T229="新加算Ⅲ",T229="新加算Ⅳ",T229="新加算Ⅴ（１）",T229="新加算Ⅴ（２）",T229="新加算Ⅴ（３）",T229="新加算ⅠⅤ（４）",T229="新加算Ⅴ（５）",T229="新加算Ⅴ（６）",T229="新加算Ⅴ（８）",T229="新加算Ⅴ（11）"),IF(AI229="○","","未入力"),"")</f>
        <v/>
      </c>
      <c r="AZ229" s="1230" t="str">
        <f>IF(OR(U229="新加算Ⅰ",U229="新加算Ⅱ",U229="新加算Ⅲ",U229="新加算Ⅳ",U229="新加算Ⅴ（１）",U229="新加算Ⅴ（２）",U229="新加算Ⅴ（３）",U229="新加算ⅠⅤ（４）",U229="新加算Ⅴ（５）",U229="新加算Ⅴ（６）",U229="新加算Ⅴ（８）",U229="新加算Ⅴ（11）"),IF(AJ229="○","","未入力"),"")</f>
        <v/>
      </c>
      <c r="BA229" s="1230" t="str">
        <f>IF(OR(U229="新加算Ⅴ（７）",U229="新加算Ⅴ（９）",U229="新加算Ⅴ（10）",U229="新加算Ⅴ（12）",U229="新加算Ⅴ（13）",U229="新加算Ⅴ（14）"),IF(AK229="○","","未入力"),"")</f>
        <v/>
      </c>
      <c r="BB229" s="1230" t="str">
        <f>IF(OR(U229="新加算Ⅰ",U229="新加算Ⅱ",U229="新加算Ⅲ",U229="新加算Ⅴ（１）",U229="新加算Ⅴ（３）",U229="新加算Ⅴ（８）"),IF(AL229="○","","未入力"),"")</f>
        <v/>
      </c>
      <c r="BC229" s="1481" t="str">
        <f t="shared" ref="BC229" si="370">IF(OR(U229="新加算Ⅰ",U229="新加算Ⅱ",U229="新加算Ⅴ（１）",U229="新加算Ⅴ（２）",U229="新加算Ⅴ（３）",U229="新加算Ⅴ（４）",U229="新加算Ⅴ（５）",U229="新加算Ⅴ（６）",U229="新加算Ⅴ（７）",U229="新加算Ⅴ（９）",U229="新加算Ⅴ（10）",U229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29" s="1311" t="str">
        <f>IF(AND(T229&lt;&gt;"（参考）令和７年度の移行予定",OR(U229="新加算Ⅰ",U229="新加算Ⅴ（１）",U229="新加算Ⅴ（２）",U229="新加算Ⅴ（５）",U229="新加算Ⅴ（７）",U229="新加算Ⅴ（10）")),IF(AN229="","未入力",IF(AN229="いずれも取得していない","要件を満たさない","")),"")</f>
        <v/>
      </c>
      <c r="BE229" s="1311" t="str">
        <f>G226</f>
        <v/>
      </c>
      <c r="BF229" s="1311"/>
      <c r="BG229" s="1311"/>
    </row>
    <row r="230" spans="1:59" ht="30" customHeight="1">
      <c r="A230" s="1274">
        <v>55</v>
      </c>
      <c r="B230" s="1240" t="str">
        <f>IF(基本情報入力シート!C108="","",基本情報入力シート!C108)</f>
        <v/>
      </c>
      <c r="C230" s="1241"/>
      <c r="D230" s="1241"/>
      <c r="E230" s="1241"/>
      <c r="F230" s="1242"/>
      <c r="G230" s="1259" t="str">
        <f>IF(基本情報入力シート!M108="","",基本情報入力シート!M108)</f>
        <v/>
      </c>
      <c r="H230" s="1259" t="str">
        <f>IF(基本情報入力シート!R108="","",基本情報入力シート!R108)</f>
        <v/>
      </c>
      <c r="I230" s="1259" t="str">
        <f>IF(基本情報入力シート!W108="","",基本情報入力シート!W108)</f>
        <v/>
      </c>
      <c r="J230" s="1422" t="str">
        <f>IF(基本情報入力シート!X108="","",基本情報入力シート!X108)</f>
        <v/>
      </c>
      <c r="K230" s="1259" t="str">
        <f>IF(基本情報入力シート!Y108="","",基本情報入力シート!Y108)</f>
        <v/>
      </c>
      <c r="L230" s="1435" t="str">
        <f>IF(基本情報入力シート!AB108="","",基本情報入力シート!AB108)</f>
        <v/>
      </c>
      <c r="M230" s="553" t="str">
        <f>IF('別紙様式2-2（４・５月分）'!P176="","",'別紙様式2-2（４・５月分）'!P176)</f>
        <v/>
      </c>
      <c r="N230" s="1399" t="str">
        <f>IF(SUM('別紙様式2-2（４・５月分）'!Q176:Q178)=0,"",SUM('別紙様式2-2（４・５月分）'!Q176:Q178))</f>
        <v/>
      </c>
      <c r="O230" s="1403" t="str">
        <f>IFERROR(VLOOKUP('別紙様式2-2（４・５月分）'!AQ176,【参考】数式用!$AR$5:$AS$22,2,FALSE),"")</f>
        <v/>
      </c>
      <c r="P230" s="1404"/>
      <c r="Q230" s="1405"/>
      <c r="R230" s="1540" t="str">
        <f>IFERROR(VLOOKUP(K230,【参考】数式用!$A$5:$AB$37,MATCH(O230,【参考】数式用!$B$4:$AB$4,0)+1,0),"")</f>
        <v/>
      </c>
      <c r="S230" s="1411" t="s">
        <v>2102</v>
      </c>
      <c r="T230" s="1536" t="str">
        <f>IF('別紙様式2-3（６月以降分）'!T230="","",'別紙様式2-3（６月以降分）'!T230)</f>
        <v/>
      </c>
      <c r="U230" s="1538" t="str">
        <f>IFERROR(VLOOKUP(K230,【参考】数式用!$A$5:$AB$37,MATCH(T230,【参考】数式用!$B$4:$AB$4,0)+1,0),"")</f>
        <v/>
      </c>
      <c r="V230" s="1417" t="s">
        <v>15</v>
      </c>
      <c r="W230" s="1534">
        <f>'別紙様式2-3（６月以降分）'!W230</f>
        <v>6</v>
      </c>
      <c r="X230" s="1357" t="s">
        <v>10</v>
      </c>
      <c r="Y230" s="1534">
        <f>'別紙様式2-3（６月以降分）'!Y230</f>
        <v>6</v>
      </c>
      <c r="Z230" s="1357" t="s">
        <v>38</v>
      </c>
      <c r="AA230" s="1534">
        <f>'別紙様式2-3（６月以降分）'!AA230</f>
        <v>7</v>
      </c>
      <c r="AB230" s="1357" t="s">
        <v>10</v>
      </c>
      <c r="AC230" s="1534">
        <f>'別紙様式2-3（６月以降分）'!AC230</f>
        <v>3</v>
      </c>
      <c r="AD230" s="1357" t="s">
        <v>2020</v>
      </c>
      <c r="AE230" s="1357" t="s">
        <v>20</v>
      </c>
      <c r="AF230" s="1357">
        <f>IF(W230&gt;=1,(AA230*12+AC230)-(W230*12+Y230)+1,"")</f>
        <v>10</v>
      </c>
      <c r="AG230" s="1359" t="s">
        <v>33</v>
      </c>
      <c r="AH230" s="1526" t="str">
        <f>'別紙様式2-3（６月以降分）'!AH230</f>
        <v/>
      </c>
      <c r="AI230" s="1528" t="str">
        <f>'別紙様式2-3（６月以降分）'!AI230</f>
        <v/>
      </c>
      <c r="AJ230" s="1530">
        <f>'別紙様式2-3（６月以降分）'!AJ230</f>
        <v>0</v>
      </c>
      <c r="AK230" s="1532" t="str">
        <f>IF('別紙様式2-3（６月以降分）'!AK230="","",'別紙様式2-3（６月以降分）'!AK230)</f>
        <v/>
      </c>
      <c r="AL230" s="1521">
        <f>'別紙様式2-3（６月以降分）'!AL230</f>
        <v>0</v>
      </c>
      <c r="AM230" s="1523" t="str">
        <f>IF('別紙様式2-3（６月以降分）'!AM230="","",'別紙様式2-3（６月以降分）'!AM230)</f>
        <v/>
      </c>
      <c r="AN230" s="1341" t="str">
        <f>IF('別紙様式2-3（６月以降分）'!AN230="","",'別紙様式2-3（６月以降分）'!AN230)</f>
        <v/>
      </c>
      <c r="AO230" s="1339" t="str">
        <f>IF('別紙様式2-3（６月以降分）'!AO230="","",'別紙様式2-3（６月以降分）'!AO230)</f>
        <v/>
      </c>
      <c r="AP230" s="1341" t="str">
        <f>IF('別紙様式2-3（６月以降分）'!AP230="","",'別紙様式2-3（６月以降分）'!AP230)</f>
        <v/>
      </c>
      <c r="AQ230" s="1490" t="str">
        <f>IF('別紙様式2-3（６月以降分）'!AQ230="","",'別紙様式2-3（６月以降分）'!AQ230)</f>
        <v/>
      </c>
      <c r="AR230" s="1493" t="str">
        <f>IF('別紙様式2-3（６月以降分）'!AR230="","",'別紙様式2-3（６月以降分）'!AR230)</f>
        <v/>
      </c>
      <c r="AS230" s="573" t="str">
        <f t="shared" ref="AS230" si="371">IF(AU232="","",IF(U232&lt;U230,"！加算の要件上は問題ありませんが、令和６年度当初の新加算の加算率と比較して、移行後の加算率が下がる計画になっています。",""))</f>
        <v/>
      </c>
      <c r="AT230" s="580"/>
      <c r="AU230" s="1309"/>
      <c r="AV230" s="558" t="str">
        <f>IF('別紙様式2-2（４・５月分）'!N176="","",'別紙様式2-2（４・５月分）'!N176)</f>
        <v/>
      </c>
      <c r="AW230" s="1313" t="str">
        <f>IF(SUM('別紙様式2-2（４・５月分）'!O176:O178)=0,"",SUM('別紙様式2-2（４・５月分）'!O176:O178))</f>
        <v/>
      </c>
      <c r="AX230" s="1482" t="str">
        <f>IFERROR(VLOOKUP(K230,【参考】数式用!$AH$2:$AI$34,2,FALSE),"")</f>
        <v/>
      </c>
      <c r="AY230" s="494"/>
      <c r="BD230" s="341"/>
      <c r="BE230" s="1311" t="str">
        <f>G230</f>
        <v/>
      </c>
      <c r="BF230" s="1311"/>
      <c r="BG230" s="1311"/>
    </row>
    <row r="231" spans="1:59" ht="15" customHeight="1">
      <c r="A231" s="1275"/>
      <c r="B231" s="1243"/>
      <c r="C231" s="1244"/>
      <c r="D231" s="1244"/>
      <c r="E231" s="1244"/>
      <c r="F231" s="1245"/>
      <c r="G231" s="1260"/>
      <c r="H231" s="1260"/>
      <c r="I231" s="1260"/>
      <c r="J231" s="1423"/>
      <c r="K231" s="1260"/>
      <c r="L231" s="1429"/>
      <c r="M231" s="1379" t="str">
        <f>IF('別紙様式2-2（４・５月分）'!P177="","",'別紙様式2-2（４・５月分）'!P177)</f>
        <v/>
      </c>
      <c r="N231" s="1400"/>
      <c r="O231" s="1406"/>
      <c r="P231" s="1407"/>
      <c r="Q231" s="1408"/>
      <c r="R231" s="1541"/>
      <c r="S231" s="1412"/>
      <c r="T231" s="1537"/>
      <c r="U231" s="1539"/>
      <c r="V231" s="1418"/>
      <c r="W231" s="1535"/>
      <c r="X231" s="1358"/>
      <c r="Y231" s="1535"/>
      <c r="Z231" s="1358"/>
      <c r="AA231" s="1535"/>
      <c r="AB231" s="1358"/>
      <c r="AC231" s="1535"/>
      <c r="AD231" s="1358"/>
      <c r="AE231" s="1358"/>
      <c r="AF231" s="1358"/>
      <c r="AG231" s="1360"/>
      <c r="AH231" s="1527"/>
      <c r="AI231" s="1529"/>
      <c r="AJ231" s="1531"/>
      <c r="AK231" s="1533"/>
      <c r="AL231" s="1522"/>
      <c r="AM231" s="1524"/>
      <c r="AN231" s="1342"/>
      <c r="AO231" s="1525"/>
      <c r="AP231" s="1342"/>
      <c r="AQ231" s="1491"/>
      <c r="AR231" s="1494"/>
      <c r="AS231" s="1492" t="str">
        <f t="shared" ref="AS231" si="372">IF(AU232="","",IF(OR(AA232="",AA232&lt;&gt;7,AC232="",AC232&lt;&gt;3),"！算定期間の終わりが令和７年３月になっていません。年度内の廃止予定等がなければ、算定対象月を令和７年３月にしてください。",""))</f>
        <v/>
      </c>
      <c r="AT231" s="580"/>
      <c r="AU231" s="1311"/>
      <c r="AV231" s="1312" t="str">
        <f>IF('別紙様式2-2（４・５月分）'!N177="","",'別紙様式2-2（４・５月分）'!N177)</f>
        <v/>
      </c>
      <c r="AW231" s="1313"/>
      <c r="AX231" s="1483"/>
      <c r="AY231" s="431"/>
      <c r="BD231" s="341"/>
      <c r="BE231" s="1311" t="str">
        <f>G230</f>
        <v/>
      </c>
      <c r="BF231" s="1311"/>
      <c r="BG231" s="1311"/>
    </row>
    <row r="232" spans="1:59" ht="15" customHeight="1">
      <c r="A232" s="1303"/>
      <c r="B232" s="1243"/>
      <c r="C232" s="1244"/>
      <c r="D232" s="1244"/>
      <c r="E232" s="1244"/>
      <c r="F232" s="1245"/>
      <c r="G232" s="1260"/>
      <c r="H232" s="1260"/>
      <c r="I232" s="1260"/>
      <c r="J232" s="1423"/>
      <c r="K232" s="1260"/>
      <c r="L232" s="1429"/>
      <c r="M232" s="1380"/>
      <c r="N232" s="1401"/>
      <c r="O232" s="1381" t="s">
        <v>2025</v>
      </c>
      <c r="P232" s="1433" t="str">
        <f>IFERROR(VLOOKUP('別紙様式2-2（４・５月分）'!AQ176,【参考】数式用!$AR$5:$AT$22,3,FALSE),"")</f>
        <v/>
      </c>
      <c r="Q232" s="1385" t="s">
        <v>2036</v>
      </c>
      <c r="R232" s="1517" t="str">
        <f>IFERROR(VLOOKUP(K230,【参考】数式用!$A$5:$AB$37,MATCH(P232,【参考】数式用!$B$4:$AB$4,0)+1,0),"")</f>
        <v/>
      </c>
      <c r="S232" s="1389" t="s">
        <v>2109</v>
      </c>
      <c r="T232" s="1519"/>
      <c r="U232" s="1515" t="str">
        <f>IFERROR(VLOOKUP(K230,【参考】数式用!$A$5:$AB$37,MATCH(T232,【参考】数式用!$B$4:$AB$4,0)+1,0),"")</f>
        <v/>
      </c>
      <c r="V232" s="1395" t="s">
        <v>15</v>
      </c>
      <c r="W232" s="1513"/>
      <c r="X232" s="1371" t="s">
        <v>10</v>
      </c>
      <c r="Y232" s="1513"/>
      <c r="Z232" s="1371" t="s">
        <v>38</v>
      </c>
      <c r="AA232" s="1513"/>
      <c r="AB232" s="1371" t="s">
        <v>10</v>
      </c>
      <c r="AC232" s="1513"/>
      <c r="AD232" s="1371" t="s">
        <v>2020</v>
      </c>
      <c r="AE232" s="1371" t="s">
        <v>20</v>
      </c>
      <c r="AF232" s="1371" t="str">
        <f>IF(W232&gt;=1,(AA232*12+AC232)-(W232*12+Y232)+1,"")</f>
        <v/>
      </c>
      <c r="AG232" s="1367" t="s">
        <v>33</v>
      </c>
      <c r="AH232" s="1373" t="str">
        <f t="shared" ref="AH232" si="373">IFERROR(ROUNDDOWN(ROUND(L230*U232,0),0)*AF232,"")</f>
        <v/>
      </c>
      <c r="AI232" s="1507" t="str">
        <f t="shared" ref="AI232" si="374">IFERROR(ROUNDDOWN(ROUND((L230*(U232-AW230)),0),0)*AF232,"")</f>
        <v/>
      </c>
      <c r="AJ232" s="1377" t="str">
        <f>IFERROR(ROUNDDOWN(ROUNDDOWN(ROUND(L230*VLOOKUP(K230,【参考】数式用!$A$5:$AB$27,MATCH("新加算Ⅳ",【参考】数式用!$B$4:$AB$4,0)+1,0),0),0)*AF232*0.5,0),"")</f>
        <v/>
      </c>
      <c r="AK232" s="1509"/>
      <c r="AL232" s="1511" t="str">
        <f>IFERROR(IF('別紙様式2-2（４・５月分）'!P232="ベア加算","", IF(OR(T232="新加算Ⅰ",T232="新加算Ⅱ",T232="新加算Ⅲ",T232="新加算Ⅳ"),ROUNDDOWN(ROUND(L230*VLOOKUP(K230,【参考】数式用!$A$5:$I$27,MATCH("ベア加算",【参考】数式用!$B$4:$I$4,0)+1,0),0),0)*AF232,"")),"")</f>
        <v/>
      </c>
      <c r="AM232" s="1503"/>
      <c r="AN232" s="1484"/>
      <c r="AO232" s="1505"/>
      <c r="AP232" s="1484"/>
      <c r="AQ232" s="1486"/>
      <c r="AR232" s="1488"/>
      <c r="AS232" s="1492"/>
      <c r="AT232" s="452"/>
      <c r="AU232" s="1311" t="str">
        <f>IF(AND(AA230&lt;&gt;7,AC230&lt;&gt;3),"V列に色付け","")</f>
        <v/>
      </c>
      <c r="AV232" s="1312"/>
      <c r="AW232" s="1313"/>
      <c r="AX232" s="577"/>
      <c r="AY232" s="1230" t="str">
        <f>IF(AL232&lt;&gt;"",IF(AM232="○","入力済","未入力"),"")</f>
        <v/>
      </c>
      <c r="AZ232" s="1230" t="str">
        <f>IF(OR(T232="新加算Ⅰ",T232="新加算Ⅱ",T232="新加算Ⅲ",T232="新加算Ⅳ",T232="新加算Ⅴ（１）",T232="新加算Ⅴ（２）",T232="新加算Ⅴ（３）",T232="新加算ⅠⅤ（４）",T232="新加算Ⅴ（５）",T232="新加算Ⅴ（６）",T232="新加算Ⅴ（８）",T232="新加算Ⅴ（11）"),IF(OR(AN232="○",AN232="令和６年度中に満たす"),"入力済","未入力"),"")</f>
        <v/>
      </c>
      <c r="BA232" s="1230" t="str">
        <f>IF(OR(T232="新加算Ⅴ（７）",T232="新加算Ⅴ（９）",T232="新加算Ⅴ（10）",T232="新加算Ⅴ（12）",T232="新加算Ⅴ（13）",T232="新加算Ⅴ（14）"),IF(OR(AO232="○",AO232="令和６年度中に満たす"),"入力済","未入力"),"")</f>
        <v/>
      </c>
      <c r="BB232" s="1230" t="str">
        <f>IF(OR(T232="新加算Ⅰ",T232="新加算Ⅱ",T232="新加算Ⅲ",T232="新加算Ⅴ（１）",T232="新加算Ⅴ（３）",T232="新加算Ⅴ（８）"),IF(OR(AP232="○",AP232="令和６年度中に満たす"),"入力済","未入力"),"")</f>
        <v/>
      </c>
      <c r="BC232" s="1481" t="str">
        <f t="shared" ref="BC232" si="375">IF(OR(T232="新加算Ⅰ",T232="新加算Ⅱ",T232="新加算Ⅴ（１）",T232="新加算Ⅴ（２）",T232="新加算Ⅴ（３）",T232="新加算Ⅴ（４）",T232="新加算Ⅴ（５）",T232="新加算Ⅴ（６）",T232="新加算Ⅴ（７）",T232="新加算Ⅴ（９）",T232="新加算Ⅴ（10）",T232="新加算Ⅴ（12）"),IF(AQ232&lt;&gt;"",1,""),"")</f>
        <v/>
      </c>
      <c r="BD232" s="1311" t="str">
        <f>IF(OR(T232="新加算Ⅰ",T232="新加算Ⅴ（１）",T232="新加算Ⅴ（２）",T232="新加算Ⅴ（５）",T232="新加算Ⅴ（７）",T232="新加算Ⅴ（10）"),IF(AR232="","未入力","入力済"),"")</f>
        <v/>
      </c>
      <c r="BE232" s="1311" t="str">
        <f>G230</f>
        <v/>
      </c>
      <c r="BF232" s="1311"/>
      <c r="BG232" s="1311"/>
    </row>
    <row r="233" spans="1:59" ht="30" customHeight="1" thickBot="1">
      <c r="A233" s="1276"/>
      <c r="B233" s="1419"/>
      <c r="C233" s="1420"/>
      <c r="D233" s="1420"/>
      <c r="E233" s="1420"/>
      <c r="F233" s="1421"/>
      <c r="G233" s="1261"/>
      <c r="H233" s="1261"/>
      <c r="I233" s="1261"/>
      <c r="J233" s="1424"/>
      <c r="K233" s="1261"/>
      <c r="L233" s="1430"/>
      <c r="M233" s="556" t="str">
        <f>IF('別紙様式2-2（４・５月分）'!P178="","",'別紙様式2-2（４・５月分）'!P178)</f>
        <v/>
      </c>
      <c r="N233" s="1402"/>
      <c r="O233" s="1382"/>
      <c r="P233" s="1434"/>
      <c r="Q233" s="1386"/>
      <c r="R233" s="1518"/>
      <c r="S233" s="1390"/>
      <c r="T233" s="1520"/>
      <c r="U233" s="1516"/>
      <c r="V233" s="1396"/>
      <c r="W233" s="1514"/>
      <c r="X233" s="1372"/>
      <c r="Y233" s="1514"/>
      <c r="Z233" s="1372"/>
      <c r="AA233" s="1514"/>
      <c r="AB233" s="1372"/>
      <c r="AC233" s="1514"/>
      <c r="AD233" s="1372"/>
      <c r="AE233" s="1372"/>
      <c r="AF233" s="1372"/>
      <c r="AG233" s="1368"/>
      <c r="AH233" s="1374"/>
      <c r="AI233" s="1508"/>
      <c r="AJ233" s="1378"/>
      <c r="AK233" s="1510"/>
      <c r="AL233" s="1512"/>
      <c r="AM233" s="1504"/>
      <c r="AN233" s="1485"/>
      <c r="AO233" s="1506"/>
      <c r="AP233" s="1485"/>
      <c r="AQ233" s="1487"/>
      <c r="AR233" s="1489"/>
      <c r="AS233" s="578" t="str">
        <f t="shared" ref="AS233" si="376">IF(AU232="","",IF(OR(T232="",AND(M233="ベア加算なし",OR(T232="新加算Ⅰ",T232="新加算Ⅱ",T232="新加算Ⅲ",T232="新加算Ⅳ"),AM232=""),AND(OR(T232="新加算Ⅰ",T232="新加算Ⅱ",T232="新加算Ⅲ",T232="新加算Ⅳ"),AN232=""),AND(OR(T232="新加算Ⅰ",T232="新加算Ⅱ",T232="新加算Ⅲ"),AP232=""),AND(OR(T232="新加算Ⅰ",T232="新加算Ⅱ"),AQ232=""),AND(OR(T232="新加算Ⅰ"),AR232="")),"！記入が必要な欄（ピンク色のセル）に空欄があります。空欄を埋めてください。",""))</f>
        <v/>
      </c>
      <c r="AT233" s="452"/>
      <c r="AU233" s="1311"/>
      <c r="AV233" s="558" t="str">
        <f>IF('別紙様式2-2（４・５月分）'!N178="","",'別紙様式2-2（４・５月分）'!N178)</f>
        <v/>
      </c>
      <c r="AW233" s="1313"/>
      <c r="AX233" s="579"/>
      <c r="AY233" s="1230" t="str">
        <f>IF(OR(T233="新加算Ⅰ",T233="新加算Ⅱ",T233="新加算Ⅲ",T233="新加算Ⅳ",T233="新加算Ⅴ（１）",T233="新加算Ⅴ（２）",T233="新加算Ⅴ（３）",T233="新加算ⅠⅤ（４）",T233="新加算Ⅴ（５）",T233="新加算Ⅴ（６）",T233="新加算Ⅴ（８）",T233="新加算Ⅴ（11）"),IF(AI233="○","","未入力"),"")</f>
        <v/>
      </c>
      <c r="AZ233" s="1230" t="str">
        <f>IF(OR(U233="新加算Ⅰ",U233="新加算Ⅱ",U233="新加算Ⅲ",U233="新加算Ⅳ",U233="新加算Ⅴ（１）",U233="新加算Ⅴ（２）",U233="新加算Ⅴ（３）",U233="新加算ⅠⅤ（４）",U233="新加算Ⅴ（５）",U233="新加算Ⅴ（６）",U233="新加算Ⅴ（８）",U233="新加算Ⅴ（11）"),IF(AJ233="○","","未入力"),"")</f>
        <v/>
      </c>
      <c r="BA233" s="1230" t="str">
        <f>IF(OR(U233="新加算Ⅴ（７）",U233="新加算Ⅴ（９）",U233="新加算Ⅴ（10）",U233="新加算Ⅴ（12）",U233="新加算Ⅴ（13）",U233="新加算Ⅴ（14）"),IF(AK233="○","","未入力"),"")</f>
        <v/>
      </c>
      <c r="BB233" s="1230" t="str">
        <f>IF(OR(U233="新加算Ⅰ",U233="新加算Ⅱ",U233="新加算Ⅲ",U233="新加算Ⅴ（１）",U233="新加算Ⅴ（３）",U233="新加算Ⅴ（８）"),IF(AL233="○","","未入力"),"")</f>
        <v/>
      </c>
      <c r="BC233" s="1481" t="str">
        <f t="shared" ref="BC233" si="377">IF(OR(U233="新加算Ⅰ",U233="新加算Ⅱ",U233="新加算Ⅴ（１）",U233="新加算Ⅴ（２）",U233="新加算Ⅴ（３）",U233="新加算Ⅴ（４）",U233="新加算Ⅴ（５）",U233="新加算Ⅴ（６）",U233="新加算Ⅴ（７）",U233="新加算Ⅴ（９）",U233="新加算Ⅴ（10）",U233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33" s="1311" t="str">
        <f>IF(AND(T233&lt;&gt;"（参考）令和７年度の移行予定",OR(U233="新加算Ⅰ",U233="新加算Ⅴ（１）",U233="新加算Ⅴ（２）",U233="新加算Ⅴ（５）",U233="新加算Ⅴ（７）",U233="新加算Ⅴ（10）")),IF(AN233="","未入力",IF(AN233="いずれも取得していない","要件を満たさない","")),"")</f>
        <v/>
      </c>
      <c r="BE233" s="1311" t="str">
        <f>G230</f>
        <v/>
      </c>
      <c r="BF233" s="1311"/>
      <c r="BG233" s="1311"/>
    </row>
    <row r="234" spans="1:59" ht="30" customHeight="1">
      <c r="A234" s="1301">
        <v>56</v>
      </c>
      <c r="B234" s="1243" t="str">
        <f>IF(基本情報入力シート!C109="","",基本情報入力シート!C109)</f>
        <v/>
      </c>
      <c r="C234" s="1244"/>
      <c r="D234" s="1244"/>
      <c r="E234" s="1244"/>
      <c r="F234" s="1245"/>
      <c r="G234" s="1260" t="str">
        <f>IF(基本情報入力シート!M109="","",基本情報入力シート!M109)</f>
        <v/>
      </c>
      <c r="H234" s="1260" t="str">
        <f>IF(基本情報入力シート!R109="","",基本情報入力シート!R109)</f>
        <v/>
      </c>
      <c r="I234" s="1260" t="str">
        <f>IF(基本情報入力シート!W109="","",基本情報入力シート!W109)</f>
        <v/>
      </c>
      <c r="J234" s="1423" t="str">
        <f>IF(基本情報入力シート!X109="","",基本情報入力シート!X109)</f>
        <v/>
      </c>
      <c r="K234" s="1260" t="str">
        <f>IF(基本情報入力シート!Y109="","",基本情報入力シート!Y109)</f>
        <v/>
      </c>
      <c r="L234" s="1429" t="str">
        <f>IF(基本情報入力シート!AB109="","",基本情報入力シート!AB109)</f>
        <v/>
      </c>
      <c r="M234" s="553" t="str">
        <f>IF('別紙様式2-2（４・５月分）'!P179="","",'別紙様式2-2（４・５月分）'!P179)</f>
        <v/>
      </c>
      <c r="N234" s="1399" t="str">
        <f>IF(SUM('別紙様式2-2（４・５月分）'!Q179:Q181)=0,"",SUM('別紙様式2-2（４・５月分）'!Q179:Q181))</f>
        <v/>
      </c>
      <c r="O234" s="1403" t="str">
        <f>IFERROR(VLOOKUP('別紙様式2-2（４・５月分）'!AQ179,【参考】数式用!$AR$5:$AS$22,2,FALSE),"")</f>
        <v/>
      </c>
      <c r="P234" s="1404"/>
      <c r="Q234" s="1405"/>
      <c r="R234" s="1540" t="str">
        <f>IFERROR(VLOOKUP(K234,【参考】数式用!$A$5:$AB$37,MATCH(O234,【参考】数式用!$B$4:$AB$4,0)+1,0),"")</f>
        <v/>
      </c>
      <c r="S234" s="1411" t="s">
        <v>2102</v>
      </c>
      <c r="T234" s="1536" t="str">
        <f>IF('別紙様式2-3（６月以降分）'!T234="","",'別紙様式2-3（６月以降分）'!T234)</f>
        <v/>
      </c>
      <c r="U234" s="1538" t="str">
        <f>IFERROR(VLOOKUP(K234,【参考】数式用!$A$5:$AB$37,MATCH(T234,【参考】数式用!$B$4:$AB$4,0)+1,0),"")</f>
        <v/>
      </c>
      <c r="V234" s="1417" t="s">
        <v>15</v>
      </c>
      <c r="W234" s="1534">
        <f>'別紙様式2-3（６月以降分）'!W234</f>
        <v>6</v>
      </c>
      <c r="X234" s="1357" t="s">
        <v>10</v>
      </c>
      <c r="Y234" s="1534">
        <f>'別紙様式2-3（６月以降分）'!Y234</f>
        <v>6</v>
      </c>
      <c r="Z234" s="1357" t="s">
        <v>38</v>
      </c>
      <c r="AA234" s="1534">
        <f>'別紙様式2-3（６月以降分）'!AA234</f>
        <v>7</v>
      </c>
      <c r="AB234" s="1357" t="s">
        <v>10</v>
      </c>
      <c r="AC234" s="1534">
        <f>'別紙様式2-3（６月以降分）'!AC234</f>
        <v>3</v>
      </c>
      <c r="AD234" s="1357" t="s">
        <v>2020</v>
      </c>
      <c r="AE234" s="1357" t="s">
        <v>20</v>
      </c>
      <c r="AF234" s="1357">
        <f>IF(W234&gt;=1,(AA234*12+AC234)-(W234*12+Y234)+1,"")</f>
        <v>10</v>
      </c>
      <c r="AG234" s="1359" t="s">
        <v>33</v>
      </c>
      <c r="AH234" s="1526" t="str">
        <f>'別紙様式2-3（６月以降分）'!AH234</f>
        <v/>
      </c>
      <c r="AI234" s="1528" t="str">
        <f>'別紙様式2-3（６月以降分）'!AI234</f>
        <v/>
      </c>
      <c r="AJ234" s="1530">
        <f>'別紙様式2-3（６月以降分）'!AJ234</f>
        <v>0</v>
      </c>
      <c r="AK234" s="1532" t="str">
        <f>IF('別紙様式2-3（６月以降分）'!AK234="","",'別紙様式2-3（６月以降分）'!AK234)</f>
        <v/>
      </c>
      <c r="AL234" s="1521">
        <f>'別紙様式2-3（６月以降分）'!AL234</f>
        <v>0</v>
      </c>
      <c r="AM234" s="1523" t="str">
        <f>IF('別紙様式2-3（６月以降分）'!AM234="","",'別紙様式2-3（６月以降分）'!AM234)</f>
        <v/>
      </c>
      <c r="AN234" s="1341" t="str">
        <f>IF('別紙様式2-3（６月以降分）'!AN234="","",'別紙様式2-3（６月以降分）'!AN234)</f>
        <v/>
      </c>
      <c r="AO234" s="1339" t="str">
        <f>IF('別紙様式2-3（６月以降分）'!AO234="","",'別紙様式2-3（６月以降分）'!AO234)</f>
        <v/>
      </c>
      <c r="AP234" s="1341" t="str">
        <f>IF('別紙様式2-3（６月以降分）'!AP234="","",'別紙様式2-3（６月以降分）'!AP234)</f>
        <v/>
      </c>
      <c r="AQ234" s="1490" t="str">
        <f>IF('別紙様式2-3（６月以降分）'!AQ234="","",'別紙様式2-3（６月以降分）'!AQ234)</f>
        <v/>
      </c>
      <c r="AR234" s="1493" t="str">
        <f>IF('別紙様式2-3（６月以降分）'!AR234="","",'別紙様式2-3（６月以降分）'!AR234)</f>
        <v/>
      </c>
      <c r="AS234" s="573" t="str">
        <f t="shared" ref="AS234" si="378">IF(AU236="","",IF(U236&lt;U234,"！加算の要件上は問題ありませんが、令和６年度当初の新加算の加算率と比較して、移行後の加算率が下がる計画になっています。",""))</f>
        <v/>
      </c>
      <c r="AT234" s="580"/>
      <c r="AU234" s="1309"/>
      <c r="AV234" s="558" t="str">
        <f>IF('別紙様式2-2（４・５月分）'!N179="","",'別紙様式2-2（４・５月分）'!N179)</f>
        <v/>
      </c>
      <c r="AW234" s="1313" t="str">
        <f>IF(SUM('別紙様式2-2（４・５月分）'!O179:O181)=0,"",SUM('別紙様式2-2（４・５月分）'!O179:O181))</f>
        <v/>
      </c>
      <c r="AX234" s="1482" t="str">
        <f>IFERROR(VLOOKUP(K234,【参考】数式用!$AH$2:$AI$34,2,FALSE),"")</f>
        <v/>
      </c>
      <c r="AY234" s="494"/>
      <c r="BD234" s="341"/>
      <c r="BE234" s="1311" t="str">
        <f>G234</f>
        <v/>
      </c>
      <c r="BF234" s="1311"/>
      <c r="BG234" s="1311"/>
    </row>
    <row r="235" spans="1:59" ht="15" customHeight="1">
      <c r="A235" s="1275"/>
      <c r="B235" s="1243"/>
      <c r="C235" s="1244"/>
      <c r="D235" s="1244"/>
      <c r="E235" s="1244"/>
      <c r="F235" s="1245"/>
      <c r="G235" s="1260"/>
      <c r="H235" s="1260"/>
      <c r="I235" s="1260"/>
      <c r="J235" s="1423"/>
      <c r="K235" s="1260"/>
      <c r="L235" s="1429"/>
      <c r="M235" s="1379" t="str">
        <f>IF('別紙様式2-2（４・５月分）'!P180="","",'別紙様式2-2（４・５月分）'!P180)</f>
        <v/>
      </c>
      <c r="N235" s="1400"/>
      <c r="O235" s="1406"/>
      <c r="P235" s="1407"/>
      <c r="Q235" s="1408"/>
      <c r="R235" s="1541"/>
      <c r="S235" s="1412"/>
      <c r="T235" s="1537"/>
      <c r="U235" s="1539"/>
      <c r="V235" s="1418"/>
      <c r="W235" s="1535"/>
      <c r="X235" s="1358"/>
      <c r="Y235" s="1535"/>
      <c r="Z235" s="1358"/>
      <c r="AA235" s="1535"/>
      <c r="AB235" s="1358"/>
      <c r="AC235" s="1535"/>
      <c r="AD235" s="1358"/>
      <c r="AE235" s="1358"/>
      <c r="AF235" s="1358"/>
      <c r="AG235" s="1360"/>
      <c r="AH235" s="1527"/>
      <c r="AI235" s="1529"/>
      <c r="AJ235" s="1531"/>
      <c r="AK235" s="1533"/>
      <c r="AL235" s="1522"/>
      <c r="AM235" s="1524"/>
      <c r="AN235" s="1342"/>
      <c r="AO235" s="1525"/>
      <c r="AP235" s="1342"/>
      <c r="AQ235" s="1491"/>
      <c r="AR235" s="1494"/>
      <c r="AS235" s="1492" t="str">
        <f t="shared" ref="AS235" si="379">IF(AU236="","",IF(OR(AA236="",AA236&lt;&gt;7,AC236="",AC236&lt;&gt;3),"！算定期間の終わりが令和７年３月になっていません。年度内の廃止予定等がなければ、算定対象月を令和７年３月にしてください。",""))</f>
        <v/>
      </c>
      <c r="AT235" s="580"/>
      <c r="AU235" s="1311"/>
      <c r="AV235" s="1312" t="str">
        <f>IF('別紙様式2-2（４・５月分）'!N180="","",'別紙様式2-2（４・５月分）'!N180)</f>
        <v/>
      </c>
      <c r="AW235" s="1313"/>
      <c r="AX235" s="1483"/>
      <c r="AY235" s="431"/>
      <c r="BD235" s="341"/>
      <c r="BE235" s="1311" t="str">
        <f>G234</f>
        <v/>
      </c>
      <c r="BF235" s="1311"/>
      <c r="BG235" s="1311"/>
    </row>
    <row r="236" spans="1:59" ht="15" customHeight="1">
      <c r="A236" s="1303"/>
      <c r="B236" s="1243"/>
      <c r="C236" s="1244"/>
      <c r="D236" s="1244"/>
      <c r="E236" s="1244"/>
      <c r="F236" s="1245"/>
      <c r="G236" s="1260"/>
      <c r="H236" s="1260"/>
      <c r="I236" s="1260"/>
      <c r="J236" s="1423"/>
      <c r="K236" s="1260"/>
      <c r="L236" s="1429"/>
      <c r="M236" s="1380"/>
      <c r="N236" s="1401"/>
      <c r="O236" s="1381" t="s">
        <v>2025</v>
      </c>
      <c r="P236" s="1433" t="str">
        <f>IFERROR(VLOOKUP('別紙様式2-2（４・５月分）'!AQ179,【参考】数式用!$AR$5:$AT$22,3,FALSE),"")</f>
        <v/>
      </c>
      <c r="Q236" s="1385" t="s">
        <v>2036</v>
      </c>
      <c r="R236" s="1517" t="str">
        <f>IFERROR(VLOOKUP(K234,【参考】数式用!$A$5:$AB$37,MATCH(P236,【参考】数式用!$B$4:$AB$4,0)+1,0),"")</f>
        <v/>
      </c>
      <c r="S236" s="1389" t="s">
        <v>2109</v>
      </c>
      <c r="T236" s="1519"/>
      <c r="U236" s="1515" t="str">
        <f>IFERROR(VLOOKUP(K234,【参考】数式用!$A$5:$AB$37,MATCH(T236,【参考】数式用!$B$4:$AB$4,0)+1,0),"")</f>
        <v/>
      </c>
      <c r="V236" s="1395" t="s">
        <v>15</v>
      </c>
      <c r="W236" s="1513"/>
      <c r="X236" s="1371" t="s">
        <v>10</v>
      </c>
      <c r="Y236" s="1513"/>
      <c r="Z236" s="1371" t="s">
        <v>38</v>
      </c>
      <c r="AA236" s="1513"/>
      <c r="AB236" s="1371" t="s">
        <v>10</v>
      </c>
      <c r="AC236" s="1513"/>
      <c r="AD236" s="1371" t="s">
        <v>2020</v>
      </c>
      <c r="AE236" s="1371" t="s">
        <v>20</v>
      </c>
      <c r="AF236" s="1371" t="str">
        <f>IF(W236&gt;=1,(AA236*12+AC236)-(W236*12+Y236)+1,"")</f>
        <v/>
      </c>
      <c r="AG236" s="1367" t="s">
        <v>33</v>
      </c>
      <c r="AH236" s="1373" t="str">
        <f t="shared" ref="AH236" si="380">IFERROR(ROUNDDOWN(ROUND(L234*U236,0),0)*AF236,"")</f>
        <v/>
      </c>
      <c r="AI236" s="1507" t="str">
        <f t="shared" ref="AI236" si="381">IFERROR(ROUNDDOWN(ROUND((L234*(U236-AW234)),0),0)*AF236,"")</f>
        <v/>
      </c>
      <c r="AJ236" s="1377" t="str">
        <f>IFERROR(ROUNDDOWN(ROUNDDOWN(ROUND(L234*VLOOKUP(K234,【参考】数式用!$A$5:$AB$27,MATCH("新加算Ⅳ",【参考】数式用!$B$4:$AB$4,0)+1,0),0),0)*AF236*0.5,0),"")</f>
        <v/>
      </c>
      <c r="AK236" s="1509"/>
      <c r="AL236" s="1511" t="str">
        <f>IFERROR(IF('別紙様式2-2（４・５月分）'!P236="ベア加算","", IF(OR(T236="新加算Ⅰ",T236="新加算Ⅱ",T236="新加算Ⅲ",T236="新加算Ⅳ"),ROUNDDOWN(ROUND(L234*VLOOKUP(K234,【参考】数式用!$A$5:$I$27,MATCH("ベア加算",【参考】数式用!$B$4:$I$4,0)+1,0),0),0)*AF236,"")),"")</f>
        <v/>
      </c>
      <c r="AM236" s="1503"/>
      <c r="AN236" s="1484"/>
      <c r="AO236" s="1505"/>
      <c r="AP236" s="1484"/>
      <c r="AQ236" s="1486"/>
      <c r="AR236" s="1488"/>
      <c r="AS236" s="1492"/>
      <c r="AT236" s="452"/>
      <c r="AU236" s="1311" t="str">
        <f>IF(AND(AA234&lt;&gt;7,AC234&lt;&gt;3),"V列に色付け","")</f>
        <v/>
      </c>
      <c r="AV236" s="1312"/>
      <c r="AW236" s="1313"/>
      <c r="AX236" s="577"/>
      <c r="AY236" s="1230" t="str">
        <f>IF(AL236&lt;&gt;"",IF(AM236="○","入力済","未入力"),"")</f>
        <v/>
      </c>
      <c r="AZ236" s="1230" t="str">
        <f>IF(OR(T236="新加算Ⅰ",T236="新加算Ⅱ",T236="新加算Ⅲ",T236="新加算Ⅳ",T236="新加算Ⅴ（１）",T236="新加算Ⅴ（２）",T236="新加算Ⅴ（３）",T236="新加算ⅠⅤ（４）",T236="新加算Ⅴ（５）",T236="新加算Ⅴ（６）",T236="新加算Ⅴ（８）",T236="新加算Ⅴ（11）"),IF(OR(AN236="○",AN236="令和６年度中に満たす"),"入力済","未入力"),"")</f>
        <v/>
      </c>
      <c r="BA236" s="1230" t="str">
        <f>IF(OR(T236="新加算Ⅴ（７）",T236="新加算Ⅴ（９）",T236="新加算Ⅴ（10）",T236="新加算Ⅴ（12）",T236="新加算Ⅴ（13）",T236="新加算Ⅴ（14）"),IF(OR(AO236="○",AO236="令和６年度中に満たす"),"入力済","未入力"),"")</f>
        <v/>
      </c>
      <c r="BB236" s="1230" t="str">
        <f>IF(OR(T236="新加算Ⅰ",T236="新加算Ⅱ",T236="新加算Ⅲ",T236="新加算Ⅴ（１）",T236="新加算Ⅴ（３）",T236="新加算Ⅴ（８）"),IF(OR(AP236="○",AP236="令和６年度中に満たす"),"入力済","未入力"),"")</f>
        <v/>
      </c>
      <c r="BC236" s="1481" t="str">
        <f t="shared" ref="BC236" si="382">IF(OR(T236="新加算Ⅰ",T236="新加算Ⅱ",T236="新加算Ⅴ（１）",T236="新加算Ⅴ（２）",T236="新加算Ⅴ（３）",T236="新加算Ⅴ（４）",T236="新加算Ⅴ（５）",T236="新加算Ⅴ（６）",T236="新加算Ⅴ（７）",T236="新加算Ⅴ（９）",T236="新加算Ⅴ（10）",T236="新加算Ⅴ（12）"),IF(AQ236&lt;&gt;"",1,""),"")</f>
        <v/>
      </c>
      <c r="BD236" s="1311" t="str">
        <f>IF(OR(T236="新加算Ⅰ",T236="新加算Ⅴ（１）",T236="新加算Ⅴ（２）",T236="新加算Ⅴ（５）",T236="新加算Ⅴ（７）",T236="新加算Ⅴ（10）"),IF(AR236="","未入力","入力済"),"")</f>
        <v/>
      </c>
      <c r="BE236" s="1311" t="str">
        <f>G234</f>
        <v/>
      </c>
      <c r="BF236" s="1311"/>
      <c r="BG236" s="1311"/>
    </row>
    <row r="237" spans="1:59" ht="30" customHeight="1" thickBot="1">
      <c r="A237" s="1276"/>
      <c r="B237" s="1419"/>
      <c r="C237" s="1420"/>
      <c r="D237" s="1420"/>
      <c r="E237" s="1420"/>
      <c r="F237" s="1421"/>
      <c r="G237" s="1261"/>
      <c r="H237" s="1261"/>
      <c r="I237" s="1261"/>
      <c r="J237" s="1424"/>
      <c r="K237" s="1261"/>
      <c r="L237" s="1430"/>
      <c r="M237" s="556" t="str">
        <f>IF('別紙様式2-2（４・５月分）'!P181="","",'別紙様式2-2（４・５月分）'!P181)</f>
        <v/>
      </c>
      <c r="N237" s="1402"/>
      <c r="O237" s="1382"/>
      <c r="P237" s="1434"/>
      <c r="Q237" s="1386"/>
      <c r="R237" s="1518"/>
      <c r="S237" s="1390"/>
      <c r="T237" s="1520"/>
      <c r="U237" s="1516"/>
      <c r="V237" s="1396"/>
      <c r="W237" s="1514"/>
      <c r="X237" s="1372"/>
      <c r="Y237" s="1514"/>
      <c r="Z237" s="1372"/>
      <c r="AA237" s="1514"/>
      <c r="AB237" s="1372"/>
      <c r="AC237" s="1514"/>
      <c r="AD237" s="1372"/>
      <c r="AE237" s="1372"/>
      <c r="AF237" s="1372"/>
      <c r="AG237" s="1368"/>
      <c r="AH237" s="1374"/>
      <c r="AI237" s="1508"/>
      <c r="AJ237" s="1378"/>
      <c r="AK237" s="1510"/>
      <c r="AL237" s="1512"/>
      <c r="AM237" s="1504"/>
      <c r="AN237" s="1485"/>
      <c r="AO237" s="1506"/>
      <c r="AP237" s="1485"/>
      <c r="AQ237" s="1487"/>
      <c r="AR237" s="1489"/>
      <c r="AS237" s="578" t="str">
        <f t="shared" ref="AS237" si="383">IF(AU236="","",IF(OR(T236="",AND(M237="ベア加算なし",OR(T236="新加算Ⅰ",T236="新加算Ⅱ",T236="新加算Ⅲ",T236="新加算Ⅳ"),AM236=""),AND(OR(T236="新加算Ⅰ",T236="新加算Ⅱ",T236="新加算Ⅲ",T236="新加算Ⅳ"),AN236=""),AND(OR(T236="新加算Ⅰ",T236="新加算Ⅱ",T236="新加算Ⅲ"),AP236=""),AND(OR(T236="新加算Ⅰ",T236="新加算Ⅱ"),AQ236=""),AND(OR(T236="新加算Ⅰ"),AR236="")),"！記入が必要な欄（ピンク色のセル）に空欄があります。空欄を埋めてください。",""))</f>
        <v/>
      </c>
      <c r="AT237" s="452"/>
      <c r="AU237" s="1311"/>
      <c r="AV237" s="558" t="str">
        <f>IF('別紙様式2-2（４・５月分）'!N181="","",'別紙様式2-2（４・５月分）'!N181)</f>
        <v/>
      </c>
      <c r="AW237" s="1313"/>
      <c r="AX237" s="579"/>
      <c r="AY237" s="1230" t="str">
        <f>IF(OR(T237="新加算Ⅰ",T237="新加算Ⅱ",T237="新加算Ⅲ",T237="新加算Ⅳ",T237="新加算Ⅴ（１）",T237="新加算Ⅴ（２）",T237="新加算Ⅴ（３）",T237="新加算ⅠⅤ（４）",T237="新加算Ⅴ（５）",T237="新加算Ⅴ（６）",T237="新加算Ⅴ（８）",T237="新加算Ⅴ（11）"),IF(AI237="○","","未入力"),"")</f>
        <v/>
      </c>
      <c r="AZ237" s="1230" t="str">
        <f>IF(OR(U237="新加算Ⅰ",U237="新加算Ⅱ",U237="新加算Ⅲ",U237="新加算Ⅳ",U237="新加算Ⅴ（１）",U237="新加算Ⅴ（２）",U237="新加算Ⅴ（３）",U237="新加算ⅠⅤ（４）",U237="新加算Ⅴ（５）",U237="新加算Ⅴ（６）",U237="新加算Ⅴ（８）",U237="新加算Ⅴ（11）"),IF(AJ237="○","","未入力"),"")</f>
        <v/>
      </c>
      <c r="BA237" s="1230" t="str">
        <f>IF(OR(U237="新加算Ⅴ（７）",U237="新加算Ⅴ（９）",U237="新加算Ⅴ（10）",U237="新加算Ⅴ（12）",U237="新加算Ⅴ（13）",U237="新加算Ⅴ（14）"),IF(AK237="○","","未入力"),"")</f>
        <v/>
      </c>
      <c r="BB237" s="1230" t="str">
        <f>IF(OR(U237="新加算Ⅰ",U237="新加算Ⅱ",U237="新加算Ⅲ",U237="新加算Ⅴ（１）",U237="新加算Ⅴ（３）",U237="新加算Ⅴ（８）"),IF(AL237="○","","未入力"),"")</f>
        <v/>
      </c>
      <c r="BC237" s="1481" t="str">
        <f t="shared" ref="BC237" si="384">IF(OR(U237="新加算Ⅰ",U237="新加算Ⅱ",U237="新加算Ⅴ（１）",U237="新加算Ⅴ（２）",U237="新加算Ⅴ（３）",U237="新加算Ⅴ（４）",U237="新加算Ⅴ（５）",U237="新加算Ⅴ（６）",U237="新加算Ⅴ（７）",U237="新加算Ⅴ（９）",U237="新加算Ⅴ（10）",U237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37" s="1311" t="str">
        <f>IF(AND(T237&lt;&gt;"（参考）令和７年度の移行予定",OR(U237="新加算Ⅰ",U237="新加算Ⅴ（１）",U237="新加算Ⅴ（２）",U237="新加算Ⅴ（５）",U237="新加算Ⅴ（７）",U237="新加算Ⅴ（10）")),IF(AN237="","未入力",IF(AN237="いずれも取得していない","要件を満たさない","")),"")</f>
        <v/>
      </c>
      <c r="BE237" s="1311" t="str">
        <f>G234</f>
        <v/>
      </c>
      <c r="BF237" s="1311"/>
      <c r="BG237" s="1311"/>
    </row>
    <row r="238" spans="1:59" ht="30" customHeight="1">
      <c r="A238" s="1274">
        <v>57</v>
      </c>
      <c r="B238" s="1243" t="str">
        <f>IF(基本情報入力シート!C110="","",基本情報入力シート!C110)</f>
        <v/>
      </c>
      <c r="C238" s="1244"/>
      <c r="D238" s="1244"/>
      <c r="E238" s="1244"/>
      <c r="F238" s="1245"/>
      <c r="G238" s="1260" t="str">
        <f>IF(基本情報入力シート!M110="","",基本情報入力シート!M110)</f>
        <v/>
      </c>
      <c r="H238" s="1260" t="str">
        <f>IF(基本情報入力シート!R110="","",基本情報入力シート!R110)</f>
        <v/>
      </c>
      <c r="I238" s="1260" t="str">
        <f>IF(基本情報入力シート!W110="","",基本情報入力シート!W110)</f>
        <v/>
      </c>
      <c r="J238" s="1423" t="str">
        <f>IF(基本情報入力シート!X110="","",基本情報入力シート!X110)</f>
        <v/>
      </c>
      <c r="K238" s="1260" t="str">
        <f>IF(基本情報入力シート!Y110="","",基本情報入力シート!Y110)</f>
        <v/>
      </c>
      <c r="L238" s="1429" t="str">
        <f>IF(基本情報入力シート!AB110="","",基本情報入力シート!AB110)</f>
        <v/>
      </c>
      <c r="M238" s="553" t="str">
        <f>IF('別紙様式2-2（４・５月分）'!P182="","",'別紙様式2-2（４・５月分）'!P182)</f>
        <v/>
      </c>
      <c r="N238" s="1399" t="str">
        <f>IF(SUM('別紙様式2-2（４・５月分）'!Q182:Q184)=0,"",SUM('別紙様式2-2（４・５月分）'!Q182:Q184))</f>
        <v/>
      </c>
      <c r="O238" s="1403" t="str">
        <f>IFERROR(VLOOKUP('別紙様式2-2（４・５月分）'!AQ182,【参考】数式用!$AR$5:$AS$22,2,FALSE),"")</f>
        <v/>
      </c>
      <c r="P238" s="1404"/>
      <c r="Q238" s="1405"/>
      <c r="R238" s="1540" t="str">
        <f>IFERROR(VLOOKUP(K238,【参考】数式用!$A$5:$AB$37,MATCH(O238,【参考】数式用!$B$4:$AB$4,0)+1,0),"")</f>
        <v/>
      </c>
      <c r="S238" s="1411" t="s">
        <v>2102</v>
      </c>
      <c r="T238" s="1536" t="str">
        <f>IF('別紙様式2-3（６月以降分）'!T238="","",'別紙様式2-3（６月以降分）'!T238)</f>
        <v/>
      </c>
      <c r="U238" s="1538" t="str">
        <f>IFERROR(VLOOKUP(K238,【参考】数式用!$A$5:$AB$37,MATCH(T238,【参考】数式用!$B$4:$AB$4,0)+1,0),"")</f>
        <v/>
      </c>
      <c r="V238" s="1417" t="s">
        <v>15</v>
      </c>
      <c r="W238" s="1534">
        <f>'別紙様式2-3（６月以降分）'!W238</f>
        <v>6</v>
      </c>
      <c r="X238" s="1357" t="s">
        <v>10</v>
      </c>
      <c r="Y238" s="1534">
        <f>'別紙様式2-3（６月以降分）'!Y238</f>
        <v>6</v>
      </c>
      <c r="Z238" s="1357" t="s">
        <v>38</v>
      </c>
      <c r="AA238" s="1534">
        <f>'別紙様式2-3（６月以降分）'!AA238</f>
        <v>7</v>
      </c>
      <c r="AB238" s="1357" t="s">
        <v>10</v>
      </c>
      <c r="AC238" s="1534">
        <f>'別紙様式2-3（６月以降分）'!AC238</f>
        <v>3</v>
      </c>
      <c r="AD238" s="1357" t="s">
        <v>2020</v>
      </c>
      <c r="AE238" s="1357" t="s">
        <v>20</v>
      </c>
      <c r="AF238" s="1357">
        <f>IF(W238&gt;=1,(AA238*12+AC238)-(W238*12+Y238)+1,"")</f>
        <v>10</v>
      </c>
      <c r="AG238" s="1359" t="s">
        <v>33</v>
      </c>
      <c r="AH238" s="1526" t="str">
        <f>'別紙様式2-3（６月以降分）'!AH238</f>
        <v/>
      </c>
      <c r="AI238" s="1528" t="str">
        <f>'別紙様式2-3（６月以降分）'!AI238</f>
        <v/>
      </c>
      <c r="AJ238" s="1530">
        <f>'別紙様式2-3（６月以降分）'!AJ238</f>
        <v>0</v>
      </c>
      <c r="AK238" s="1532" t="str">
        <f>IF('別紙様式2-3（６月以降分）'!AK238="","",'別紙様式2-3（６月以降分）'!AK238)</f>
        <v/>
      </c>
      <c r="AL238" s="1521">
        <f>'別紙様式2-3（６月以降分）'!AL238</f>
        <v>0</v>
      </c>
      <c r="AM238" s="1523" t="str">
        <f>IF('別紙様式2-3（６月以降分）'!AM238="","",'別紙様式2-3（６月以降分）'!AM238)</f>
        <v/>
      </c>
      <c r="AN238" s="1341" t="str">
        <f>IF('別紙様式2-3（６月以降分）'!AN238="","",'別紙様式2-3（６月以降分）'!AN238)</f>
        <v/>
      </c>
      <c r="AO238" s="1339" t="str">
        <f>IF('別紙様式2-3（６月以降分）'!AO238="","",'別紙様式2-3（６月以降分）'!AO238)</f>
        <v/>
      </c>
      <c r="AP238" s="1341" t="str">
        <f>IF('別紙様式2-3（６月以降分）'!AP238="","",'別紙様式2-3（６月以降分）'!AP238)</f>
        <v/>
      </c>
      <c r="AQ238" s="1490" t="str">
        <f>IF('別紙様式2-3（６月以降分）'!AQ238="","",'別紙様式2-3（６月以降分）'!AQ238)</f>
        <v/>
      </c>
      <c r="AR238" s="1493" t="str">
        <f>IF('別紙様式2-3（６月以降分）'!AR238="","",'別紙様式2-3（６月以降分）'!AR238)</f>
        <v/>
      </c>
      <c r="AS238" s="573" t="str">
        <f t="shared" ref="AS238" si="385">IF(AU240="","",IF(U240&lt;U238,"！加算の要件上は問題ありませんが、令和６年度当初の新加算の加算率と比較して、移行後の加算率が下がる計画になっています。",""))</f>
        <v/>
      </c>
      <c r="AT238" s="580"/>
      <c r="AU238" s="1309"/>
      <c r="AV238" s="558" t="str">
        <f>IF('別紙様式2-2（４・５月分）'!N182="","",'別紙様式2-2（４・５月分）'!N182)</f>
        <v/>
      </c>
      <c r="AW238" s="1313" t="str">
        <f>IF(SUM('別紙様式2-2（４・５月分）'!O182:O184)=0,"",SUM('別紙様式2-2（４・５月分）'!O182:O184))</f>
        <v/>
      </c>
      <c r="AX238" s="1482" t="str">
        <f>IFERROR(VLOOKUP(K238,【参考】数式用!$AH$2:$AI$34,2,FALSE),"")</f>
        <v/>
      </c>
      <c r="AY238" s="494"/>
      <c r="BD238" s="341"/>
      <c r="BE238" s="1311" t="str">
        <f>G238</f>
        <v/>
      </c>
      <c r="BF238" s="1311"/>
      <c r="BG238" s="1311"/>
    </row>
    <row r="239" spans="1:59" ht="15" customHeight="1">
      <c r="A239" s="1275"/>
      <c r="B239" s="1243"/>
      <c r="C239" s="1244"/>
      <c r="D239" s="1244"/>
      <c r="E239" s="1244"/>
      <c r="F239" s="1245"/>
      <c r="G239" s="1260"/>
      <c r="H239" s="1260"/>
      <c r="I239" s="1260"/>
      <c r="J239" s="1423"/>
      <c r="K239" s="1260"/>
      <c r="L239" s="1429"/>
      <c r="M239" s="1379" t="str">
        <f>IF('別紙様式2-2（４・５月分）'!P183="","",'別紙様式2-2（４・５月分）'!P183)</f>
        <v/>
      </c>
      <c r="N239" s="1400"/>
      <c r="O239" s="1406"/>
      <c r="P239" s="1407"/>
      <c r="Q239" s="1408"/>
      <c r="R239" s="1541"/>
      <c r="S239" s="1412"/>
      <c r="T239" s="1537"/>
      <c r="U239" s="1539"/>
      <c r="V239" s="1418"/>
      <c r="W239" s="1535"/>
      <c r="X239" s="1358"/>
      <c r="Y239" s="1535"/>
      <c r="Z239" s="1358"/>
      <c r="AA239" s="1535"/>
      <c r="AB239" s="1358"/>
      <c r="AC239" s="1535"/>
      <c r="AD239" s="1358"/>
      <c r="AE239" s="1358"/>
      <c r="AF239" s="1358"/>
      <c r="AG239" s="1360"/>
      <c r="AH239" s="1527"/>
      <c r="AI239" s="1529"/>
      <c r="AJ239" s="1531"/>
      <c r="AK239" s="1533"/>
      <c r="AL239" s="1522"/>
      <c r="AM239" s="1524"/>
      <c r="AN239" s="1342"/>
      <c r="AO239" s="1525"/>
      <c r="AP239" s="1342"/>
      <c r="AQ239" s="1491"/>
      <c r="AR239" s="1494"/>
      <c r="AS239" s="1492" t="str">
        <f t="shared" ref="AS239" si="386">IF(AU240="","",IF(OR(AA240="",AA240&lt;&gt;7,AC240="",AC240&lt;&gt;3),"！算定期間の終わりが令和７年３月になっていません。年度内の廃止予定等がなければ、算定対象月を令和７年３月にしてください。",""))</f>
        <v/>
      </c>
      <c r="AT239" s="580"/>
      <c r="AU239" s="1311"/>
      <c r="AV239" s="1312" t="str">
        <f>IF('別紙様式2-2（４・５月分）'!N183="","",'別紙様式2-2（４・５月分）'!N183)</f>
        <v/>
      </c>
      <c r="AW239" s="1313"/>
      <c r="AX239" s="1483"/>
      <c r="AY239" s="431"/>
      <c r="BD239" s="341"/>
      <c r="BE239" s="1311" t="str">
        <f>G238</f>
        <v/>
      </c>
      <c r="BF239" s="1311"/>
      <c r="BG239" s="1311"/>
    </row>
    <row r="240" spans="1:59" ht="15" customHeight="1">
      <c r="A240" s="1303"/>
      <c r="B240" s="1243"/>
      <c r="C240" s="1244"/>
      <c r="D240" s="1244"/>
      <c r="E240" s="1244"/>
      <c r="F240" s="1245"/>
      <c r="G240" s="1260"/>
      <c r="H240" s="1260"/>
      <c r="I240" s="1260"/>
      <c r="J240" s="1423"/>
      <c r="K240" s="1260"/>
      <c r="L240" s="1429"/>
      <c r="M240" s="1380"/>
      <c r="N240" s="1401"/>
      <c r="O240" s="1381" t="s">
        <v>2025</v>
      </c>
      <c r="P240" s="1433" t="str">
        <f>IFERROR(VLOOKUP('別紙様式2-2（４・５月分）'!AQ182,【参考】数式用!$AR$5:$AT$22,3,FALSE),"")</f>
        <v/>
      </c>
      <c r="Q240" s="1385" t="s">
        <v>2036</v>
      </c>
      <c r="R240" s="1517" t="str">
        <f>IFERROR(VLOOKUP(K238,【参考】数式用!$A$5:$AB$37,MATCH(P240,【参考】数式用!$B$4:$AB$4,0)+1,0),"")</f>
        <v/>
      </c>
      <c r="S240" s="1389" t="s">
        <v>2109</v>
      </c>
      <c r="T240" s="1519"/>
      <c r="U240" s="1515" t="str">
        <f>IFERROR(VLOOKUP(K238,【参考】数式用!$A$5:$AB$37,MATCH(T240,【参考】数式用!$B$4:$AB$4,0)+1,0),"")</f>
        <v/>
      </c>
      <c r="V240" s="1395" t="s">
        <v>15</v>
      </c>
      <c r="W240" s="1513"/>
      <c r="X240" s="1371" t="s">
        <v>10</v>
      </c>
      <c r="Y240" s="1513"/>
      <c r="Z240" s="1371" t="s">
        <v>38</v>
      </c>
      <c r="AA240" s="1513"/>
      <c r="AB240" s="1371" t="s">
        <v>10</v>
      </c>
      <c r="AC240" s="1513"/>
      <c r="AD240" s="1371" t="s">
        <v>2020</v>
      </c>
      <c r="AE240" s="1371" t="s">
        <v>20</v>
      </c>
      <c r="AF240" s="1371" t="str">
        <f>IF(W240&gt;=1,(AA240*12+AC240)-(W240*12+Y240)+1,"")</f>
        <v/>
      </c>
      <c r="AG240" s="1367" t="s">
        <v>33</v>
      </c>
      <c r="AH240" s="1373" t="str">
        <f t="shared" ref="AH240" si="387">IFERROR(ROUNDDOWN(ROUND(L238*U240,0),0)*AF240,"")</f>
        <v/>
      </c>
      <c r="AI240" s="1507" t="str">
        <f t="shared" ref="AI240" si="388">IFERROR(ROUNDDOWN(ROUND((L238*(U240-AW238)),0),0)*AF240,"")</f>
        <v/>
      </c>
      <c r="AJ240" s="1377" t="str">
        <f>IFERROR(ROUNDDOWN(ROUNDDOWN(ROUND(L238*VLOOKUP(K238,【参考】数式用!$A$5:$AB$27,MATCH("新加算Ⅳ",【参考】数式用!$B$4:$AB$4,0)+1,0),0),0)*AF240*0.5,0),"")</f>
        <v/>
      </c>
      <c r="AK240" s="1509"/>
      <c r="AL240" s="1511" t="str">
        <f>IFERROR(IF('別紙様式2-2（４・５月分）'!P240="ベア加算","", IF(OR(T240="新加算Ⅰ",T240="新加算Ⅱ",T240="新加算Ⅲ",T240="新加算Ⅳ"),ROUNDDOWN(ROUND(L238*VLOOKUP(K238,【参考】数式用!$A$5:$I$27,MATCH("ベア加算",【参考】数式用!$B$4:$I$4,0)+1,0),0),0)*AF240,"")),"")</f>
        <v/>
      </c>
      <c r="AM240" s="1503"/>
      <c r="AN240" s="1484"/>
      <c r="AO240" s="1505"/>
      <c r="AP240" s="1484"/>
      <c r="AQ240" s="1486"/>
      <c r="AR240" s="1488"/>
      <c r="AS240" s="1492"/>
      <c r="AT240" s="452"/>
      <c r="AU240" s="1311" t="str">
        <f>IF(AND(AA238&lt;&gt;7,AC238&lt;&gt;3),"V列に色付け","")</f>
        <v/>
      </c>
      <c r="AV240" s="1312"/>
      <c r="AW240" s="1313"/>
      <c r="AX240" s="577"/>
      <c r="AY240" s="1230" t="str">
        <f>IF(AL240&lt;&gt;"",IF(AM240="○","入力済","未入力"),"")</f>
        <v/>
      </c>
      <c r="AZ240" s="1230" t="str">
        <f>IF(OR(T240="新加算Ⅰ",T240="新加算Ⅱ",T240="新加算Ⅲ",T240="新加算Ⅳ",T240="新加算Ⅴ（１）",T240="新加算Ⅴ（２）",T240="新加算Ⅴ（３）",T240="新加算ⅠⅤ（４）",T240="新加算Ⅴ（５）",T240="新加算Ⅴ（６）",T240="新加算Ⅴ（８）",T240="新加算Ⅴ（11）"),IF(OR(AN240="○",AN240="令和６年度中に満たす"),"入力済","未入力"),"")</f>
        <v/>
      </c>
      <c r="BA240" s="1230" t="str">
        <f>IF(OR(T240="新加算Ⅴ（７）",T240="新加算Ⅴ（９）",T240="新加算Ⅴ（10）",T240="新加算Ⅴ（12）",T240="新加算Ⅴ（13）",T240="新加算Ⅴ（14）"),IF(OR(AO240="○",AO240="令和６年度中に満たす"),"入力済","未入力"),"")</f>
        <v/>
      </c>
      <c r="BB240" s="1230" t="str">
        <f>IF(OR(T240="新加算Ⅰ",T240="新加算Ⅱ",T240="新加算Ⅲ",T240="新加算Ⅴ（１）",T240="新加算Ⅴ（３）",T240="新加算Ⅴ（８）"),IF(OR(AP240="○",AP240="令和６年度中に満たす"),"入力済","未入力"),"")</f>
        <v/>
      </c>
      <c r="BC240" s="1481" t="str">
        <f t="shared" ref="BC240" si="389">IF(OR(T240="新加算Ⅰ",T240="新加算Ⅱ",T240="新加算Ⅴ（１）",T240="新加算Ⅴ（２）",T240="新加算Ⅴ（３）",T240="新加算Ⅴ（４）",T240="新加算Ⅴ（５）",T240="新加算Ⅴ（６）",T240="新加算Ⅴ（７）",T240="新加算Ⅴ（９）",T240="新加算Ⅴ（10）",T240="新加算Ⅴ（12）"),IF(AQ240&lt;&gt;"",1,""),"")</f>
        <v/>
      </c>
      <c r="BD240" s="1311" t="str">
        <f>IF(OR(T240="新加算Ⅰ",T240="新加算Ⅴ（１）",T240="新加算Ⅴ（２）",T240="新加算Ⅴ（５）",T240="新加算Ⅴ（７）",T240="新加算Ⅴ（10）"),IF(AR240="","未入力","入力済"),"")</f>
        <v/>
      </c>
      <c r="BE240" s="1311" t="str">
        <f>G238</f>
        <v/>
      </c>
      <c r="BF240" s="1311"/>
      <c r="BG240" s="1311"/>
    </row>
    <row r="241" spans="1:59" ht="30" customHeight="1" thickBot="1">
      <c r="A241" s="1276"/>
      <c r="B241" s="1419"/>
      <c r="C241" s="1420"/>
      <c r="D241" s="1420"/>
      <c r="E241" s="1420"/>
      <c r="F241" s="1421"/>
      <c r="G241" s="1261"/>
      <c r="H241" s="1261"/>
      <c r="I241" s="1261"/>
      <c r="J241" s="1424"/>
      <c r="K241" s="1261"/>
      <c r="L241" s="1430"/>
      <c r="M241" s="556" t="str">
        <f>IF('別紙様式2-2（４・５月分）'!P184="","",'別紙様式2-2（４・５月分）'!P184)</f>
        <v/>
      </c>
      <c r="N241" s="1402"/>
      <c r="O241" s="1382"/>
      <c r="P241" s="1434"/>
      <c r="Q241" s="1386"/>
      <c r="R241" s="1518"/>
      <c r="S241" s="1390"/>
      <c r="T241" s="1520"/>
      <c r="U241" s="1516"/>
      <c r="V241" s="1396"/>
      <c r="W241" s="1514"/>
      <c r="X241" s="1372"/>
      <c r="Y241" s="1514"/>
      <c r="Z241" s="1372"/>
      <c r="AA241" s="1514"/>
      <c r="AB241" s="1372"/>
      <c r="AC241" s="1514"/>
      <c r="AD241" s="1372"/>
      <c r="AE241" s="1372"/>
      <c r="AF241" s="1372"/>
      <c r="AG241" s="1368"/>
      <c r="AH241" s="1374"/>
      <c r="AI241" s="1508"/>
      <c r="AJ241" s="1378"/>
      <c r="AK241" s="1510"/>
      <c r="AL241" s="1512"/>
      <c r="AM241" s="1504"/>
      <c r="AN241" s="1485"/>
      <c r="AO241" s="1506"/>
      <c r="AP241" s="1485"/>
      <c r="AQ241" s="1487"/>
      <c r="AR241" s="1489"/>
      <c r="AS241" s="578" t="str">
        <f t="shared" ref="AS241" si="390">IF(AU240="","",IF(OR(T240="",AND(M241="ベア加算なし",OR(T240="新加算Ⅰ",T240="新加算Ⅱ",T240="新加算Ⅲ",T240="新加算Ⅳ"),AM240=""),AND(OR(T240="新加算Ⅰ",T240="新加算Ⅱ",T240="新加算Ⅲ",T240="新加算Ⅳ"),AN240=""),AND(OR(T240="新加算Ⅰ",T240="新加算Ⅱ",T240="新加算Ⅲ"),AP240=""),AND(OR(T240="新加算Ⅰ",T240="新加算Ⅱ"),AQ240=""),AND(OR(T240="新加算Ⅰ"),AR240="")),"！記入が必要な欄（ピンク色のセル）に空欄があります。空欄を埋めてください。",""))</f>
        <v/>
      </c>
      <c r="AT241" s="452"/>
      <c r="AU241" s="1311"/>
      <c r="AV241" s="558" t="str">
        <f>IF('別紙様式2-2（４・５月分）'!N184="","",'別紙様式2-2（４・５月分）'!N184)</f>
        <v/>
      </c>
      <c r="AW241" s="1313"/>
      <c r="AX241" s="579"/>
      <c r="AY241" s="1230" t="str">
        <f>IF(OR(T241="新加算Ⅰ",T241="新加算Ⅱ",T241="新加算Ⅲ",T241="新加算Ⅳ",T241="新加算Ⅴ（１）",T241="新加算Ⅴ（２）",T241="新加算Ⅴ（３）",T241="新加算ⅠⅤ（４）",T241="新加算Ⅴ（５）",T241="新加算Ⅴ（６）",T241="新加算Ⅴ（８）",T241="新加算Ⅴ（11）"),IF(AI241="○","","未入力"),"")</f>
        <v/>
      </c>
      <c r="AZ241" s="1230" t="str">
        <f>IF(OR(U241="新加算Ⅰ",U241="新加算Ⅱ",U241="新加算Ⅲ",U241="新加算Ⅳ",U241="新加算Ⅴ（１）",U241="新加算Ⅴ（２）",U241="新加算Ⅴ（３）",U241="新加算ⅠⅤ（４）",U241="新加算Ⅴ（５）",U241="新加算Ⅴ（６）",U241="新加算Ⅴ（８）",U241="新加算Ⅴ（11）"),IF(AJ241="○","","未入力"),"")</f>
        <v/>
      </c>
      <c r="BA241" s="1230" t="str">
        <f>IF(OR(U241="新加算Ⅴ（７）",U241="新加算Ⅴ（９）",U241="新加算Ⅴ（10）",U241="新加算Ⅴ（12）",U241="新加算Ⅴ（13）",U241="新加算Ⅴ（14）"),IF(AK241="○","","未入力"),"")</f>
        <v/>
      </c>
      <c r="BB241" s="1230" t="str">
        <f>IF(OR(U241="新加算Ⅰ",U241="新加算Ⅱ",U241="新加算Ⅲ",U241="新加算Ⅴ（１）",U241="新加算Ⅴ（３）",U241="新加算Ⅴ（８）"),IF(AL241="○","","未入力"),"")</f>
        <v/>
      </c>
      <c r="BC241" s="1481" t="str">
        <f t="shared" ref="BC241" si="391">IF(OR(U241="新加算Ⅰ",U241="新加算Ⅱ",U241="新加算Ⅴ（１）",U241="新加算Ⅴ（２）",U241="新加算Ⅴ（３）",U241="新加算Ⅴ（４）",U241="新加算Ⅴ（５）",U241="新加算Ⅴ（６）",U241="新加算Ⅴ（７）",U241="新加算Ⅴ（９）",U241="新加算Ⅴ（10）",U241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41" s="1311" t="str">
        <f>IF(AND(T241&lt;&gt;"（参考）令和７年度の移行予定",OR(U241="新加算Ⅰ",U241="新加算Ⅴ（１）",U241="新加算Ⅴ（２）",U241="新加算Ⅴ（５）",U241="新加算Ⅴ（７）",U241="新加算Ⅴ（10）")),IF(AN241="","未入力",IF(AN241="いずれも取得していない","要件を満たさない","")),"")</f>
        <v/>
      </c>
      <c r="BE241" s="1311" t="str">
        <f>G238</f>
        <v/>
      </c>
      <c r="BF241" s="1311"/>
      <c r="BG241" s="1311"/>
    </row>
    <row r="242" spans="1:59" ht="30" customHeight="1">
      <c r="A242" s="1301">
        <v>58</v>
      </c>
      <c r="B242" s="1240" t="str">
        <f>IF(基本情報入力シート!C111="","",基本情報入力シート!C111)</f>
        <v/>
      </c>
      <c r="C242" s="1241"/>
      <c r="D242" s="1241"/>
      <c r="E242" s="1241"/>
      <c r="F242" s="1242"/>
      <c r="G242" s="1259" t="str">
        <f>IF(基本情報入力シート!M111="","",基本情報入力シート!M111)</f>
        <v/>
      </c>
      <c r="H242" s="1259" t="str">
        <f>IF(基本情報入力シート!R111="","",基本情報入力シート!R111)</f>
        <v/>
      </c>
      <c r="I242" s="1259" t="str">
        <f>IF(基本情報入力シート!W111="","",基本情報入力シート!W111)</f>
        <v/>
      </c>
      <c r="J242" s="1422" t="str">
        <f>IF(基本情報入力シート!X111="","",基本情報入力シート!X111)</f>
        <v/>
      </c>
      <c r="K242" s="1259" t="str">
        <f>IF(基本情報入力シート!Y111="","",基本情報入力シート!Y111)</f>
        <v/>
      </c>
      <c r="L242" s="1435" t="str">
        <f>IF(基本情報入力シート!AB111="","",基本情報入力シート!AB111)</f>
        <v/>
      </c>
      <c r="M242" s="553" t="str">
        <f>IF('別紙様式2-2（４・５月分）'!P185="","",'別紙様式2-2（４・５月分）'!P185)</f>
        <v/>
      </c>
      <c r="N242" s="1399" t="str">
        <f>IF(SUM('別紙様式2-2（４・５月分）'!Q185:Q187)=0,"",SUM('別紙様式2-2（４・５月分）'!Q185:Q187))</f>
        <v/>
      </c>
      <c r="O242" s="1403" t="str">
        <f>IFERROR(VLOOKUP('別紙様式2-2（４・５月分）'!AQ185,【参考】数式用!$AR$5:$AS$22,2,FALSE),"")</f>
        <v/>
      </c>
      <c r="P242" s="1404"/>
      <c r="Q242" s="1405"/>
      <c r="R242" s="1540" t="str">
        <f>IFERROR(VLOOKUP(K242,【参考】数式用!$A$5:$AB$37,MATCH(O242,【参考】数式用!$B$4:$AB$4,0)+1,0),"")</f>
        <v/>
      </c>
      <c r="S242" s="1411" t="s">
        <v>2102</v>
      </c>
      <c r="T242" s="1536" t="str">
        <f>IF('別紙様式2-3（６月以降分）'!T242="","",'別紙様式2-3（６月以降分）'!T242)</f>
        <v/>
      </c>
      <c r="U242" s="1538" t="str">
        <f>IFERROR(VLOOKUP(K242,【参考】数式用!$A$5:$AB$37,MATCH(T242,【参考】数式用!$B$4:$AB$4,0)+1,0),"")</f>
        <v/>
      </c>
      <c r="V242" s="1417" t="s">
        <v>15</v>
      </c>
      <c r="W242" s="1534">
        <f>'別紙様式2-3（６月以降分）'!W242</f>
        <v>6</v>
      </c>
      <c r="X242" s="1357" t="s">
        <v>10</v>
      </c>
      <c r="Y242" s="1534">
        <f>'別紙様式2-3（６月以降分）'!Y242</f>
        <v>6</v>
      </c>
      <c r="Z242" s="1357" t="s">
        <v>38</v>
      </c>
      <c r="AA242" s="1534">
        <f>'別紙様式2-3（６月以降分）'!AA242</f>
        <v>7</v>
      </c>
      <c r="AB242" s="1357" t="s">
        <v>10</v>
      </c>
      <c r="AC242" s="1534">
        <f>'別紙様式2-3（６月以降分）'!AC242</f>
        <v>3</v>
      </c>
      <c r="AD242" s="1357" t="s">
        <v>2020</v>
      </c>
      <c r="AE242" s="1357" t="s">
        <v>20</v>
      </c>
      <c r="AF242" s="1357">
        <f>IF(W242&gt;=1,(AA242*12+AC242)-(W242*12+Y242)+1,"")</f>
        <v>10</v>
      </c>
      <c r="AG242" s="1359" t="s">
        <v>33</v>
      </c>
      <c r="AH242" s="1526" t="str">
        <f>'別紙様式2-3（６月以降分）'!AH242</f>
        <v/>
      </c>
      <c r="AI242" s="1528" t="str">
        <f>'別紙様式2-3（６月以降分）'!AI242</f>
        <v/>
      </c>
      <c r="AJ242" s="1530">
        <f>'別紙様式2-3（６月以降分）'!AJ242</f>
        <v>0</v>
      </c>
      <c r="AK242" s="1532" t="str">
        <f>IF('別紙様式2-3（６月以降分）'!AK242="","",'別紙様式2-3（６月以降分）'!AK242)</f>
        <v/>
      </c>
      <c r="AL242" s="1521">
        <f>'別紙様式2-3（６月以降分）'!AL242</f>
        <v>0</v>
      </c>
      <c r="AM242" s="1523" t="str">
        <f>IF('別紙様式2-3（６月以降分）'!AM242="","",'別紙様式2-3（６月以降分）'!AM242)</f>
        <v/>
      </c>
      <c r="AN242" s="1341" t="str">
        <f>IF('別紙様式2-3（６月以降分）'!AN242="","",'別紙様式2-3（６月以降分）'!AN242)</f>
        <v/>
      </c>
      <c r="AO242" s="1339" t="str">
        <f>IF('別紙様式2-3（６月以降分）'!AO242="","",'別紙様式2-3（６月以降分）'!AO242)</f>
        <v/>
      </c>
      <c r="AP242" s="1341" t="str">
        <f>IF('別紙様式2-3（６月以降分）'!AP242="","",'別紙様式2-3（６月以降分）'!AP242)</f>
        <v/>
      </c>
      <c r="AQ242" s="1490" t="str">
        <f>IF('別紙様式2-3（６月以降分）'!AQ242="","",'別紙様式2-3（６月以降分）'!AQ242)</f>
        <v/>
      </c>
      <c r="AR242" s="1493" t="str">
        <f>IF('別紙様式2-3（６月以降分）'!AR242="","",'別紙様式2-3（６月以降分）'!AR242)</f>
        <v/>
      </c>
      <c r="AS242" s="573" t="str">
        <f t="shared" ref="AS242" si="392">IF(AU244="","",IF(U244&lt;U242,"！加算の要件上は問題ありませんが、令和６年度当初の新加算の加算率と比較して、移行後の加算率が下がる計画になっています。",""))</f>
        <v/>
      </c>
      <c r="AT242" s="580"/>
      <c r="AU242" s="1309"/>
      <c r="AV242" s="558" t="str">
        <f>IF('別紙様式2-2（４・５月分）'!N185="","",'別紙様式2-2（４・５月分）'!N185)</f>
        <v/>
      </c>
      <c r="AW242" s="1313" t="str">
        <f>IF(SUM('別紙様式2-2（４・５月分）'!O185:O187)=0,"",SUM('別紙様式2-2（４・５月分）'!O185:O187))</f>
        <v/>
      </c>
      <c r="AX242" s="1482" t="str">
        <f>IFERROR(VLOOKUP(K242,【参考】数式用!$AH$2:$AI$34,2,FALSE),"")</f>
        <v/>
      </c>
      <c r="AY242" s="494"/>
      <c r="BD242" s="341"/>
      <c r="BE242" s="1311" t="str">
        <f>G242</f>
        <v/>
      </c>
      <c r="BF242" s="1311"/>
      <c r="BG242" s="1311"/>
    </row>
    <row r="243" spans="1:59" ht="15" customHeight="1">
      <c r="A243" s="1275"/>
      <c r="B243" s="1243"/>
      <c r="C243" s="1244"/>
      <c r="D243" s="1244"/>
      <c r="E243" s="1244"/>
      <c r="F243" s="1245"/>
      <c r="G243" s="1260"/>
      <c r="H243" s="1260"/>
      <c r="I243" s="1260"/>
      <c r="J243" s="1423"/>
      <c r="K243" s="1260"/>
      <c r="L243" s="1429"/>
      <c r="M243" s="1379" t="str">
        <f>IF('別紙様式2-2（４・５月分）'!P186="","",'別紙様式2-2（４・５月分）'!P186)</f>
        <v/>
      </c>
      <c r="N243" s="1400"/>
      <c r="O243" s="1406"/>
      <c r="P243" s="1407"/>
      <c r="Q243" s="1408"/>
      <c r="R243" s="1541"/>
      <c r="S243" s="1412"/>
      <c r="T243" s="1537"/>
      <c r="U243" s="1539"/>
      <c r="V243" s="1418"/>
      <c r="W243" s="1535"/>
      <c r="X243" s="1358"/>
      <c r="Y243" s="1535"/>
      <c r="Z243" s="1358"/>
      <c r="AA243" s="1535"/>
      <c r="AB243" s="1358"/>
      <c r="AC243" s="1535"/>
      <c r="AD243" s="1358"/>
      <c r="AE243" s="1358"/>
      <c r="AF243" s="1358"/>
      <c r="AG243" s="1360"/>
      <c r="AH243" s="1527"/>
      <c r="AI243" s="1529"/>
      <c r="AJ243" s="1531"/>
      <c r="AK243" s="1533"/>
      <c r="AL243" s="1522"/>
      <c r="AM243" s="1524"/>
      <c r="AN243" s="1342"/>
      <c r="AO243" s="1525"/>
      <c r="AP243" s="1342"/>
      <c r="AQ243" s="1491"/>
      <c r="AR243" s="1494"/>
      <c r="AS243" s="1492" t="str">
        <f t="shared" ref="AS243" si="393">IF(AU244="","",IF(OR(AA244="",AA244&lt;&gt;7,AC244="",AC244&lt;&gt;3),"！算定期間の終わりが令和７年３月になっていません。年度内の廃止予定等がなければ、算定対象月を令和７年３月にしてください。",""))</f>
        <v/>
      </c>
      <c r="AT243" s="580"/>
      <c r="AU243" s="1311"/>
      <c r="AV243" s="1312" t="str">
        <f>IF('別紙様式2-2（４・５月分）'!N186="","",'別紙様式2-2（４・５月分）'!N186)</f>
        <v/>
      </c>
      <c r="AW243" s="1313"/>
      <c r="AX243" s="1483"/>
      <c r="AY243" s="431"/>
      <c r="BD243" s="341"/>
      <c r="BE243" s="1311" t="str">
        <f>G242</f>
        <v/>
      </c>
      <c r="BF243" s="1311"/>
      <c r="BG243" s="1311"/>
    </row>
    <row r="244" spans="1:59" ht="15" customHeight="1">
      <c r="A244" s="1303"/>
      <c r="B244" s="1243"/>
      <c r="C244" s="1244"/>
      <c r="D244" s="1244"/>
      <c r="E244" s="1244"/>
      <c r="F244" s="1245"/>
      <c r="G244" s="1260"/>
      <c r="H244" s="1260"/>
      <c r="I244" s="1260"/>
      <c r="J244" s="1423"/>
      <c r="K244" s="1260"/>
      <c r="L244" s="1429"/>
      <c r="M244" s="1380"/>
      <c r="N244" s="1401"/>
      <c r="O244" s="1381" t="s">
        <v>2025</v>
      </c>
      <c r="P244" s="1433" t="str">
        <f>IFERROR(VLOOKUP('別紙様式2-2（４・５月分）'!AQ185,【参考】数式用!$AR$5:$AT$22,3,FALSE),"")</f>
        <v/>
      </c>
      <c r="Q244" s="1385" t="s">
        <v>2036</v>
      </c>
      <c r="R244" s="1517" t="str">
        <f>IFERROR(VLOOKUP(K242,【参考】数式用!$A$5:$AB$37,MATCH(P244,【参考】数式用!$B$4:$AB$4,0)+1,0),"")</f>
        <v/>
      </c>
      <c r="S244" s="1389" t="s">
        <v>2109</v>
      </c>
      <c r="T244" s="1519"/>
      <c r="U244" s="1515" t="str">
        <f>IFERROR(VLOOKUP(K242,【参考】数式用!$A$5:$AB$37,MATCH(T244,【参考】数式用!$B$4:$AB$4,0)+1,0),"")</f>
        <v/>
      </c>
      <c r="V244" s="1395" t="s">
        <v>15</v>
      </c>
      <c r="W244" s="1513"/>
      <c r="X244" s="1371" t="s">
        <v>10</v>
      </c>
      <c r="Y244" s="1513"/>
      <c r="Z244" s="1371" t="s">
        <v>38</v>
      </c>
      <c r="AA244" s="1513"/>
      <c r="AB244" s="1371" t="s">
        <v>10</v>
      </c>
      <c r="AC244" s="1513"/>
      <c r="AD244" s="1371" t="s">
        <v>2020</v>
      </c>
      <c r="AE244" s="1371" t="s">
        <v>20</v>
      </c>
      <c r="AF244" s="1371" t="str">
        <f>IF(W244&gt;=1,(AA244*12+AC244)-(W244*12+Y244)+1,"")</f>
        <v/>
      </c>
      <c r="AG244" s="1367" t="s">
        <v>33</v>
      </c>
      <c r="AH244" s="1373" t="str">
        <f t="shared" ref="AH244" si="394">IFERROR(ROUNDDOWN(ROUND(L242*U244,0),0)*AF244,"")</f>
        <v/>
      </c>
      <c r="AI244" s="1507" t="str">
        <f t="shared" ref="AI244" si="395">IFERROR(ROUNDDOWN(ROUND((L242*(U244-AW242)),0),0)*AF244,"")</f>
        <v/>
      </c>
      <c r="AJ244" s="1377" t="str">
        <f>IFERROR(ROUNDDOWN(ROUNDDOWN(ROUND(L242*VLOOKUP(K242,【参考】数式用!$A$5:$AB$27,MATCH("新加算Ⅳ",【参考】数式用!$B$4:$AB$4,0)+1,0),0),0)*AF244*0.5,0),"")</f>
        <v/>
      </c>
      <c r="AK244" s="1509"/>
      <c r="AL244" s="1511" t="str">
        <f>IFERROR(IF('別紙様式2-2（４・５月分）'!P244="ベア加算","", IF(OR(T244="新加算Ⅰ",T244="新加算Ⅱ",T244="新加算Ⅲ",T244="新加算Ⅳ"),ROUNDDOWN(ROUND(L242*VLOOKUP(K242,【参考】数式用!$A$5:$I$27,MATCH("ベア加算",【参考】数式用!$B$4:$I$4,0)+1,0),0),0)*AF244,"")),"")</f>
        <v/>
      </c>
      <c r="AM244" s="1503"/>
      <c r="AN244" s="1484"/>
      <c r="AO244" s="1505"/>
      <c r="AP244" s="1484"/>
      <c r="AQ244" s="1486"/>
      <c r="AR244" s="1488"/>
      <c r="AS244" s="1492"/>
      <c r="AT244" s="452"/>
      <c r="AU244" s="1311" t="str">
        <f>IF(AND(AA242&lt;&gt;7,AC242&lt;&gt;3),"V列に色付け","")</f>
        <v/>
      </c>
      <c r="AV244" s="1312"/>
      <c r="AW244" s="1313"/>
      <c r="AX244" s="577"/>
      <c r="AY244" s="1230" t="str">
        <f>IF(AL244&lt;&gt;"",IF(AM244="○","入力済","未入力"),"")</f>
        <v/>
      </c>
      <c r="AZ244" s="1230" t="str">
        <f>IF(OR(T244="新加算Ⅰ",T244="新加算Ⅱ",T244="新加算Ⅲ",T244="新加算Ⅳ",T244="新加算Ⅴ（１）",T244="新加算Ⅴ（２）",T244="新加算Ⅴ（３）",T244="新加算ⅠⅤ（４）",T244="新加算Ⅴ（５）",T244="新加算Ⅴ（６）",T244="新加算Ⅴ（８）",T244="新加算Ⅴ（11）"),IF(OR(AN244="○",AN244="令和６年度中に満たす"),"入力済","未入力"),"")</f>
        <v/>
      </c>
      <c r="BA244" s="1230" t="str">
        <f>IF(OR(T244="新加算Ⅴ（７）",T244="新加算Ⅴ（９）",T244="新加算Ⅴ（10）",T244="新加算Ⅴ（12）",T244="新加算Ⅴ（13）",T244="新加算Ⅴ（14）"),IF(OR(AO244="○",AO244="令和６年度中に満たす"),"入力済","未入力"),"")</f>
        <v/>
      </c>
      <c r="BB244" s="1230" t="str">
        <f>IF(OR(T244="新加算Ⅰ",T244="新加算Ⅱ",T244="新加算Ⅲ",T244="新加算Ⅴ（１）",T244="新加算Ⅴ（３）",T244="新加算Ⅴ（８）"),IF(OR(AP244="○",AP244="令和６年度中に満たす"),"入力済","未入力"),"")</f>
        <v/>
      </c>
      <c r="BC244" s="1481" t="str">
        <f t="shared" ref="BC244" si="396">IF(OR(T244="新加算Ⅰ",T244="新加算Ⅱ",T244="新加算Ⅴ（１）",T244="新加算Ⅴ（２）",T244="新加算Ⅴ（３）",T244="新加算Ⅴ（４）",T244="新加算Ⅴ（５）",T244="新加算Ⅴ（６）",T244="新加算Ⅴ（７）",T244="新加算Ⅴ（９）",T244="新加算Ⅴ（10）",T244="新加算Ⅴ（12）"),IF(AQ244&lt;&gt;"",1,""),"")</f>
        <v/>
      </c>
      <c r="BD244" s="1311" t="str">
        <f>IF(OR(T244="新加算Ⅰ",T244="新加算Ⅴ（１）",T244="新加算Ⅴ（２）",T244="新加算Ⅴ（５）",T244="新加算Ⅴ（７）",T244="新加算Ⅴ（10）"),IF(AR244="","未入力","入力済"),"")</f>
        <v/>
      </c>
      <c r="BE244" s="1311" t="str">
        <f>G242</f>
        <v/>
      </c>
      <c r="BF244" s="1311"/>
      <c r="BG244" s="1311"/>
    </row>
    <row r="245" spans="1:59" ht="30" customHeight="1" thickBot="1">
      <c r="A245" s="1276"/>
      <c r="B245" s="1419"/>
      <c r="C245" s="1420"/>
      <c r="D245" s="1420"/>
      <c r="E245" s="1420"/>
      <c r="F245" s="1421"/>
      <c r="G245" s="1261"/>
      <c r="H245" s="1261"/>
      <c r="I245" s="1261"/>
      <c r="J245" s="1424"/>
      <c r="K245" s="1261"/>
      <c r="L245" s="1430"/>
      <c r="M245" s="556" t="str">
        <f>IF('別紙様式2-2（４・５月分）'!P187="","",'別紙様式2-2（４・５月分）'!P187)</f>
        <v/>
      </c>
      <c r="N245" s="1402"/>
      <c r="O245" s="1382"/>
      <c r="P245" s="1434"/>
      <c r="Q245" s="1386"/>
      <c r="R245" s="1518"/>
      <c r="S245" s="1390"/>
      <c r="T245" s="1520"/>
      <c r="U245" s="1516"/>
      <c r="V245" s="1396"/>
      <c r="W245" s="1514"/>
      <c r="X245" s="1372"/>
      <c r="Y245" s="1514"/>
      <c r="Z245" s="1372"/>
      <c r="AA245" s="1514"/>
      <c r="AB245" s="1372"/>
      <c r="AC245" s="1514"/>
      <c r="AD245" s="1372"/>
      <c r="AE245" s="1372"/>
      <c r="AF245" s="1372"/>
      <c r="AG245" s="1368"/>
      <c r="AH245" s="1374"/>
      <c r="AI245" s="1508"/>
      <c r="AJ245" s="1378"/>
      <c r="AK245" s="1510"/>
      <c r="AL245" s="1512"/>
      <c r="AM245" s="1504"/>
      <c r="AN245" s="1485"/>
      <c r="AO245" s="1506"/>
      <c r="AP245" s="1485"/>
      <c r="AQ245" s="1487"/>
      <c r="AR245" s="1489"/>
      <c r="AS245" s="578" t="str">
        <f t="shared" ref="AS245" si="397">IF(AU244="","",IF(OR(T244="",AND(M245="ベア加算なし",OR(T244="新加算Ⅰ",T244="新加算Ⅱ",T244="新加算Ⅲ",T244="新加算Ⅳ"),AM244=""),AND(OR(T244="新加算Ⅰ",T244="新加算Ⅱ",T244="新加算Ⅲ",T244="新加算Ⅳ"),AN244=""),AND(OR(T244="新加算Ⅰ",T244="新加算Ⅱ",T244="新加算Ⅲ"),AP244=""),AND(OR(T244="新加算Ⅰ",T244="新加算Ⅱ"),AQ244=""),AND(OR(T244="新加算Ⅰ"),AR244="")),"！記入が必要な欄（ピンク色のセル）に空欄があります。空欄を埋めてください。",""))</f>
        <v/>
      </c>
      <c r="AT245" s="452"/>
      <c r="AU245" s="1311"/>
      <c r="AV245" s="558" t="str">
        <f>IF('別紙様式2-2（４・５月分）'!N187="","",'別紙様式2-2（４・５月分）'!N187)</f>
        <v/>
      </c>
      <c r="AW245" s="1313"/>
      <c r="AX245" s="579"/>
      <c r="AY245" s="1230" t="str">
        <f>IF(OR(T245="新加算Ⅰ",T245="新加算Ⅱ",T245="新加算Ⅲ",T245="新加算Ⅳ",T245="新加算Ⅴ（１）",T245="新加算Ⅴ（２）",T245="新加算Ⅴ（３）",T245="新加算ⅠⅤ（４）",T245="新加算Ⅴ（５）",T245="新加算Ⅴ（６）",T245="新加算Ⅴ（８）",T245="新加算Ⅴ（11）"),IF(AI245="○","","未入力"),"")</f>
        <v/>
      </c>
      <c r="AZ245" s="1230" t="str">
        <f>IF(OR(U245="新加算Ⅰ",U245="新加算Ⅱ",U245="新加算Ⅲ",U245="新加算Ⅳ",U245="新加算Ⅴ（１）",U245="新加算Ⅴ（２）",U245="新加算Ⅴ（３）",U245="新加算ⅠⅤ（４）",U245="新加算Ⅴ（５）",U245="新加算Ⅴ（６）",U245="新加算Ⅴ（８）",U245="新加算Ⅴ（11）"),IF(AJ245="○","","未入力"),"")</f>
        <v/>
      </c>
      <c r="BA245" s="1230" t="str">
        <f>IF(OR(U245="新加算Ⅴ（７）",U245="新加算Ⅴ（９）",U245="新加算Ⅴ（10）",U245="新加算Ⅴ（12）",U245="新加算Ⅴ（13）",U245="新加算Ⅴ（14）"),IF(AK245="○","","未入力"),"")</f>
        <v/>
      </c>
      <c r="BB245" s="1230" t="str">
        <f>IF(OR(U245="新加算Ⅰ",U245="新加算Ⅱ",U245="新加算Ⅲ",U245="新加算Ⅴ（１）",U245="新加算Ⅴ（３）",U245="新加算Ⅴ（８）"),IF(AL245="○","","未入力"),"")</f>
        <v/>
      </c>
      <c r="BC245" s="1481" t="str">
        <f t="shared" ref="BC245" si="398">IF(OR(U245="新加算Ⅰ",U245="新加算Ⅱ",U245="新加算Ⅴ（１）",U245="新加算Ⅴ（２）",U245="新加算Ⅴ（３）",U245="新加算Ⅴ（４）",U245="新加算Ⅴ（５）",U245="新加算Ⅴ（６）",U245="新加算Ⅴ（７）",U245="新加算Ⅴ（９）",U245="新加算Ⅴ（10）",U245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45" s="1311" t="str">
        <f>IF(AND(T245&lt;&gt;"（参考）令和７年度の移行予定",OR(U245="新加算Ⅰ",U245="新加算Ⅴ（１）",U245="新加算Ⅴ（２）",U245="新加算Ⅴ（５）",U245="新加算Ⅴ（７）",U245="新加算Ⅴ（10）")),IF(AN245="","未入力",IF(AN245="いずれも取得していない","要件を満たさない","")),"")</f>
        <v/>
      </c>
      <c r="BE245" s="1311" t="str">
        <f>G242</f>
        <v/>
      </c>
      <c r="BF245" s="1311"/>
      <c r="BG245" s="1311"/>
    </row>
    <row r="246" spans="1:59" ht="30" customHeight="1">
      <c r="A246" s="1274">
        <v>59</v>
      </c>
      <c r="B246" s="1243" t="str">
        <f>IF(基本情報入力シート!C112="","",基本情報入力シート!C112)</f>
        <v/>
      </c>
      <c r="C246" s="1244"/>
      <c r="D246" s="1244"/>
      <c r="E246" s="1244"/>
      <c r="F246" s="1245"/>
      <c r="G246" s="1260" t="str">
        <f>IF(基本情報入力シート!M112="","",基本情報入力シート!M112)</f>
        <v/>
      </c>
      <c r="H246" s="1260" t="str">
        <f>IF(基本情報入力シート!R112="","",基本情報入力シート!R112)</f>
        <v/>
      </c>
      <c r="I246" s="1260" t="str">
        <f>IF(基本情報入力シート!W112="","",基本情報入力シート!W112)</f>
        <v/>
      </c>
      <c r="J246" s="1423" t="str">
        <f>IF(基本情報入力シート!X112="","",基本情報入力シート!X112)</f>
        <v/>
      </c>
      <c r="K246" s="1260" t="str">
        <f>IF(基本情報入力シート!Y112="","",基本情報入力シート!Y112)</f>
        <v/>
      </c>
      <c r="L246" s="1429" t="str">
        <f>IF(基本情報入力シート!AB112="","",基本情報入力シート!AB112)</f>
        <v/>
      </c>
      <c r="M246" s="553" t="str">
        <f>IF('別紙様式2-2（４・５月分）'!P188="","",'別紙様式2-2（４・５月分）'!P188)</f>
        <v/>
      </c>
      <c r="N246" s="1399" t="str">
        <f>IF(SUM('別紙様式2-2（４・５月分）'!Q188:Q190)=0,"",SUM('別紙様式2-2（４・５月分）'!Q188:Q190))</f>
        <v/>
      </c>
      <c r="O246" s="1403" t="str">
        <f>IFERROR(VLOOKUP('別紙様式2-2（４・５月分）'!AQ188,【参考】数式用!$AR$5:$AS$22,2,FALSE),"")</f>
        <v/>
      </c>
      <c r="P246" s="1404"/>
      <c r="Q246" s="1405"/>
      <c r="R246" s="1540" t="str">
        <f>IFERROR(VLOOKUP(K246,【参考】数式用!$A$5:$AB$37,MATCH(O246,【参考】数式用!$B$4:$AB$4,0)+1,0),"")</f>
        <v/>
      </c>
      <c r="S246" s="1411" t="s">
        <v>2102</v>
      </c>
      <c r="T246" s="1536" t="str">
        <f>IF('別紙様式2-3（６月以降分）'!T246="","",'別紙様式2-3（６月以降分）'!T246)</f>
        <v/>
      </c>
      <c r="U246" s="1538" t="str">
        <f>IFERROR(VLOOKUP(K246,【参考】数式用!$A$5:$AB$37,MATCH(T246,【参考】数式用!$B$4:$AB$4,0)+1,0),"")</f>
        <v/>
      </c>
      <c r="V246" s="1417" t="s">
        <v>15</v>
      </c>
      <c r="W246" s="1534">
        <f>'別紙様式2-3（６月以降分）'!W246</f>
        <v>6</v>
      </c>
      <c r="X246" s="1357" t="s">
        <v>10</v>
      </c>
      <c r="Y246" s="1534">
        <f>'別紙様式2-3（６月以降分）'!Y246</f>
        <v>6</v>
      </c>
      <c r="Z246" s="1357" t="s">
        <v>38</v>
      </c>
      <c r="AA246" s="1534">
        <f>'別紙様式2-3（６月以降分）'!AA246</f>
        <v>7</v>
      </c>
      <c r="AB246" s="1357" t="s">
        <v>10</v>
      </c>
      <c r="AC246" s="1534">
        <f>'別紙様式2-3（６月以降分）'!AC246</f>
        <v>3</v>
      </c>
      <c r="AD246" s="1357" t="s">
        <v>2020</v>
      </c>
      <c r="AE246" s="1357" t="s">
        <v>20</v>
      </c>
      <c r="AF246" s="1357">
        <f>IF(W246&gt;=1,(AA246*12+AC246)-(W246*12+Y246)+1,"")</f>
        <v>10</v>
      </c>
      <c r="AG246" s="1359" t="s">
        <v>33</v>
      </c>
      <c r="AH246" s="1526" t="str">
        <f>'別紙様式2-3（６月以降分）'!AH246</f>
        <v/>
      </c>
      <c r="AI246" s="1528" t="str">
        <f>'別紙様式2-3（６月以降分）'!AI246</f>
        <v/>
      </c>
      <c r="AJ246" s="1530">
        <f>'別紙様式2-3（６月以降分）'!AJ246</f>
        <v>0</v>
      </c>
      <c r="AK246" s="1532" t="str">
        <f>IF('別紙様式2-3（６月以降分）'!AK246="","",'別紙様式2-3（６月以降分）'!AK246)</f>
        <v/>
      </c>
      <c r="AL246" s="1521">
        <f>'別紙様式2-3（６月以降分）'!AL246</f>
        <v>0</v>
      </c>
      <c r="AM246" s="1523" t="str">
        <f>IF('別紙様式2-3（６月以降分）'!AM246="","",'別紙様式2-3（６月以降分）'!AM246)</f>
        <v/>
      </c>
      <c r="AN246" s="1341" t="str">
        <f>IF('別紙様式2-3（６月以降分）'!AN246="","",'別紙様式2-3（６月以降分）'!AN246)</f>
        <v/>
      </c>
      <c r="AO246" s="1339" t="str">
        <f>IF('別紙様式2-3（６月以降分）'!AO246="","",'別紙様式2-3（６月以降分）'!AO246)</f>
        <v/>
      </c>
      <c r="AP246" s="1341" t="str">
        <f>IF('別紙様式2-3（６月以降分）'!AP246="","",'別紙様式2-3（６月以降分）'!AP246)</f>
        <v/>
      </c>
      <c r="AQ246" s="1490" t="str">
        <f>IF('別紙様式2-3（６月以降分）'!AQ246="","",'別紙様式2-3（６月以降分）'!AQ246)</f>
        <v/>
      </c>
      <c r="AR246" s="1493" t="str">
        <f>IF('別紙様式2-3（６月以降分）'!AR246="","",'別紙様式2-3（６月以降分）'!AR246)</f>
        <v/>
      </c>
      <c r="AS246" s="573" t="str">
        <f t="shared" ref="AS246" si="399">IF(AU248="","",IF(U248&lt;U246,"！加算の要件上は問題ありませんが、令和６年度当初の新加算の加算率と比較して、移行後の加算率が下がる計画になっています。",""))</f>
        <v/>
      </c>
      <c r="AT246" s="580"/>
      <c r="AU246" s="1309"/>
      <c r="AV246" s="558" t="str">
        <f>IF('別紙様式2-2（４・５月分）'!N188="","",'別紙様式2-2（４・５月分）'!N188)</f>
        <v/>
      </c>
      <c r="AW246" s="1313" t="str">
        <f>IF(SUM('別紙様式2-2（４・５月分）'!O188:O190)=0,"",SUM('別紙様式2-2（４・５月分）'!O188:O190))</f>
        <v/>
      </c>
      <c r="AX246" s="1482" t="str">
        <f>IFERROR(VLOOKUP(K246,【参考】数式用!$AH$2:$AI$34,2,FALSE),"")</f>
        <v/>
      </c>
      <c r="AY246" s="494"/>
      <c r="BD246" s="341"/>
      <c r="BE246" s="1311" t="str">
        <f>G246</f>
        <v/>
      </c>
      <c r="BF246" s="1311"/>
      <c r="BG246" s="1311"/>
    </row>
    <row r="247" spans="1:59" ht="15" customHeight="1">
      <c r="A247" s="1275"/>
      <c r="B247" s="1243"/>
      <c r="C247" s="1244"/>
      <c r="D247" s="1244"/>
      <c r="E247" s="1244"/>
      <c r="F247" s="1245"/>
      <c r="G247" s="1260"/>
      <c r="H247" s="1260"/>
      <c r="I247" s="1260"/>
      <c r="J247" s="1423"/>
      <c r="K247" s="1260"/>
      <c r="L247" s="1429"/>
      <c r="M247" s="1379" t="str">
        <f>IF('別紙様式2-2（４・５月分）'!P189="","",'別紙様式2-2（４・５月分）'!P189)</f>
        <v/>
      </c>
      <c r="N247" s="1400"/>
      <c r="O247" s="1406"/>
      <c r="P247" s="1407"/>
      <c r="Q247" s="1408"/>
      <c r="R247" s="1541"/>
      <c r="S247" s="1412"/>
      <c r="T247" s="1537"/>
      <c r="U247" s="1539"/>
      <c r="V247" s="1418"/>
      <c r="W247" s="1535"/>
      <c r="X247" s="1358"/>
      <c r="Y247" s="1535"/>
      <c r="Z247" s="1358"/>
      <c r="AA247" s="1535"/>
      <c r="AB247" s="1358"/>
      <c r="AC247" s="1535"/>
      <c r="AD247" s="1358"/>
      <c r="AE247" s="1358"/>
      <c r="AF247" s="1358"/>
      <c r="AG247" s="1360"/>
      <c r="AH247" s="1527"/>
      <c r="AI247" s="1529"/>
      <c r="AJ247" s="1531"/>
      <c r="AK247" s="1533"/>
      <c r="AL247" s="1522"/>
      <c r="AM247" s="1524"/>
      <c r="AN247" s="1342"/>
      <c r="AO247" s="1525"/>
      <c r="AP247" s="1342"/>
      <c r="AQ247" s="1491"/>
      <c r="AR247" s="1494"/>
      <c r="AS247" s="1492" t="str">
        <f t="shared" ref="AS247" si="400">IF(AU248="","",IF(OR(AA248="",AA248&lt;&gt;7,AC248="",AC248&lt;&gt;3),"！算定期間の終わりが令和７年３月になっていません。年度内の廃止予定等がなければ、算定対象月を令和７年３月にしてください。",""))</f>
        <v/>
      </c>
      <c r="AT247" s="580"/>
      <c r="AU247" s="1311"/>
      <c r="AV247" s="1312" t="str">
        <f>IF('別紙様式2-2（４・５月分）'!N189="","",'別紙様式2-2（４・５月分）'!N189)</f>
        <v/>
      </c>
      <c r="AW247" s="1313"/>
      <c r="AX247" s="1483"/>
      <c r="AY247" s="431"/>
      <c r="BD247" s="341"/>
      <c r="BE247" s="1311" t="str">
        <f>G246</f>
        <v/>
      </c>
      <c r="BF247" s="1311"/>
      <c r="BG247" s="1311"/>
    </row>
    <row r="248" spans="1:59" ht="15" customHeight="1">
      <c r="A248" s="1303"/>
      <c r="B248" s="1243"/>
      <c r="C248" s="1244"/>
      <c r="D248" s="1244"/>
      <c r="E248" s="1244"/>
      <c r="F248" s="1245"/>
      <c r="G248" s="1260"/>
      <c r="H248" s="1260"/>
      <c r="I248" s="1260"/>
      <c r="J248" s="1423"/>
      <c r="K248" s="1260"/>
      <c r="L248" s="1429"/>
      <c r="M248" s="1380"/>
      <c r="N248" s="1401"/>
      <c r="O248" s="1381" t="s">
        <v>2025</v>
      </c>
      <c r="P248" s="1433" t="str">
        <f>IFERROR(VLOOKUP('別紙様式2-2（４・５月分）'!AQ188,【参考】数式用!$AR$5:$AT$22,3,FALSE),"")</f>
        <v/>
      </c>
      <c r="Q248" s="1385" t="s">
        <v>2036</v>
      </c>
      <c r="R248" s="1517" t="str">
        <f>IFERROR(VLOOKUP(K246,【参考】数式用!$A$5:$AB$37,MATCH(P248,【参考】数式用!$B$4:$AB$4,0)+1,0),"")</f>
        <v/>
      </c>
      <c r="S248" s="1389" t="s">
        <v>2109</v>
      </c>
      <c r="T248" s="1519"/>
      <c r="U248" s="1515" t="str">
        <f>IFERROR(VLOOKUP(K246,【参考】数式用!$A$5:$AB$37,MATCH(T248,【参考】数式用!$B$4:$AB$4,0)+1,0),"")</f>
        <v/>
      </c>
      <c r="V248" s="1395" t="s">
        <v>15</v>
      </c>
      <c r="W248" s="1513"/>
      <c r="X248" s="1371" t="s">
        <v>10</v>
      </c>
      <c r="Y248" s="1513"/>
      <c r="Z248" s="1371" t="s">
        <v>38</v>
      </c>
      <c r="AA248" s="1513"/>
      <c r="AB248" s="1371" t="s">
        <v>10</v>
      </c>
      <c r="AC248" s="1513"/>
      <c r="AD248" s="1371" t="s">
        <v>2020</v>
      </c>
      <c r="AE248" s="1371" t="s">
        <v>20</v>
      </c>
      <c r="AF248" s="1371" t="str">
        <f>IF(W248&gt;=1,(AA248*12+AC248)-(W248*12+Y248)+1,"")</f>
        <v/>
      </c>
      <c r="AG248" s="1367" t="s">
        <v>33</v>
      </c>
      <c r="AH248" s="1373" t="str">
        <f t="shared" ref="AH248" si="401">IFERROR(ROUNDDOWN(ROUND(L246*U248,0),0)*AF248,"")</f>
        <v/>
      </c>
      <c r="AI248" s="1507" t="str">
        <f t="shared" ref="AI248" si="402">IFERROR(ROUNDDOWN(ROUND((L246*(U248-AW246)),0),0)*AF248,"")</f>
        <v/>
      </c>
      <c r="AJ248" s="1377" t="str">
        <f>IFERROR(ROUNDDOWN(ROUNDDOWN(ROUND(L246*VLOOKUP(K246,【参考】数式用!$A$5:$AB$27,MATCH("新加算Ⅳ",【参考】数式用!$B$4:$AB$4,0)+1,0),0),0)*AF248*0.5,0),"")</f>
        <v/>
      </c>
      <c r="AK248" s="1509"/>
      <c r="AL248" s="1511" t="str">
        <f>IFERROR(IF('別紙様式2-2（４・５月分）'!P248="ベア加算","", IF(OR(T248="新加算Ⅰ",T248="新加算Ⅱ",T248="新加算Ⅲ",T248="新加算Ⅳ"),ROUNDDOWN(ROUND(L246*VLOOKUP(K246,【参考】数式用!$A$5:$I$27,MATCH("ベア加算",【参考】数式用!$B$4:$I$4,0)+1,0),0),0)*AF248,"")),"")</f>
        <v/>
      </c>
      <c r="AM248" s="1503"/>
      <c r="AN248" s="1484"/>
      <c r="AO248" s="1505"/>
      <c r="AP248" s="1484"/>
      <c r="AQ248" s="1486"/>
      <c r="AR248" s="1488"/>
      <c r="AS248" s="1492"/>
      <c r="AT248" s="452"/>
      <c r="AU248" s="1311" t="str">
        <f>IF(AND(AA246&lt;&gt;7,AC246&lt;&gt;3),"V列に色付け","")</f>
        <v/>
      </c>
      <c r="AV248" s="1312"/>
      <c r="AW248" s="1313"/>
      <c r="AX248" s="577"/>
      <c r="AY248" s="1230" t="str">
        <f>IF(AL248&lt;&gt;"",IF(AM248="○","入力済","未入力"),"")</f>
        <v/>
      </c>
      <c r="AZ248" s="1230" t="str">
        <f>IF(OR(T248="新加算Ⅰ",T248="新加算Ⅱ",T248="新加算Ⅲ",T248="新加算Ⅳ",T248="新加算Ⅴ（１）",T248="新加算Ⅴ（２）",T248="新加算Ⅴ（３）",T248="新加算ⅠⅤ（４）",T248="新加算Ⅴ（５）",T248="新加算Ⅴ（６）",T248="新加算Ⅴ（８）",T248="新加算Ⅴ（11）"),IF(OR(AN248="○",AN248="令和６年度中に満たす"),"入力済","未入力"),"")</f>
        <v/>
      </c>
      <c r="BA248" s="1230" t="str">
        <f>IF(OR(T248="新加算Ⅴ（７）",T248="新加算Ⅴ（９）",T248="新加算Ⅴ（10）",T248="新加算Ⅴ（12）",T248="新加算Ⅴ（13）",T248="新加算Ⅴ（14）"),IF(OR(AO248="○",AO248="令和６年度中に満たす"),"入力済","未入力"),"")</f>
        <v/>
      </c>
      <c r="BB248" s="1230" t="str">
        <f>IF(OR(T248="新加算Ⅰ",T248="新加算Ⅱ",T248="新加算Ⅲ",T248="新加算Ⅴ（１）",T248="新加算Ⅴ（３）",T248="新加算Ⅴ（８）"),IF(OR(AP248="○",AP248="令和６年度中に満たす"),"入力済","未入力"),"")</f>
        <v/>
      </c>
      <c r="BC248" s="1481" t="str">
        <f t="shared" ref="BC248" si="403">IF(OR(T248="新加算Ⅰ",T248="新加算Ⅱ",T248="新加算Ⅴ（１）",T248="新加算Ⅴ（２）",T248="新加算Ⅴ（３）",T248="新加算Ⅴ（４）",T248="新加算Ⅴ（５）",T248="新加算Ⅴ（６）",T248="新加算Ⅴ（７）",T248="新加算Ⅴ（９）",T248="新加算Ⅴ（10）",T248="新加算Ⅴ（12）"),IF(AQ248&lt;&gt;"",1,""),"")</f>
        <v/>
      </c>
      <c r="BD248" s="1311" t="str">
        <f>IF(OR(T248="新加算Ⅰ",T248="新加算Ⅴ（１）",T248="新加算Ⅴ（２）",T248="新加算Ⅴ（５）",T248="新加算Ⅴ（７）",T248="新加算Ⅴ（10）"),IF(AR248="","未入力","入力済"),"")</f>
        <v/>
      </c>
      <c r="BE248" s="1311" t="str">
        <f>G246</f>
        <v/>
      </c>
      <c r="BF248" s="1311"/>
      <c r="BG248" s="1311"/>
    </row>
    <row r="249" spans="1:59" ht="30" customHeight="1" thickBot="1">
      <c r="A249" s="1276"/>
      <c r="B249" s="1419"/>
      <c r="C249" s="1420"/>
      <c r="D249" s="1420"/>
      <c r="E249" s="1420"/>
      <c r="F249" s="1421"/>
      <c r="G249" s="1261"/>
      <c r="H249" s="1261"/>
      <c r="I249" s="1261"/>
      <c r="J249" s="1424"/>
      <c r="K249" s="1261"/>
      <c r="L249" s="1430"/>
      <c r="M249" s="556" t="str">
        <f>IF('別紙様式2-2（４・５月分）'!P190="","",'別紙様式2-2（４・５月分）'!P190)</f>
        <v/>
      </c>
      <c r="N249" s="1402"/>
      <c r="O249" s="1382"/>
      <c r="P249" s="1434"/>
      <c r="Q249" s="1386"/>
      <c r="R249" s="1518"/>
      <c r="S249" s="1390"/>
      <c r="T249" s="1520"/>
      <c r="U249" s="1516"/>
      <c r="V249" s="1396"/>
      <c r="W249" s="1514"/>
      <c r="X249" s="1372"/>
      <c r="Y249" s="1514"/>
      <c r="Z249" s="1372"/>
      <c r="AA249" s="1514"/>
      <c r="AB249" s="1372"/>
      <c r="AC249" s="1514"/>
      <c r="AD249" s="1372"/>
      <c r="AE249" s="1372"/>
      <c r="AF249" s="1372"/>
      <c r="AG249" s="1368"/>
      <c r="AH249" s="1374"/>
      <c r="AI249" s="1508"/>
      <c r="AJ249" s="1378"/>
      <c r="AK249" s="1510"/>
      <c r="AL249" s="1512"/>
      <c r="AM249" s="1504"/>
      <c r="AN249" s="1485"/>
      <c r="AO249" s="1506"/>
      <c r="AP249" s="1485"/>
      <c r="AQ249" s="1487"/>
      <c r="AR249" s="1489"/>
      <c r="AS249" s="578" t="str">
        <f t="shared" ref="AS249" si="404">IF(AU248="","",IF(OR(T248="",AND(M249="ベア加算なし",OR(T248="新加算Ⅰ",T248="新加算Ⅱ",T248="新加算Ⅲ",T248="新加算Ⅳ"),AM248=""),AND(OR(T248="新加算Ⅰ",T248="新加算Ⅱ",T248="新加算Ⅲ",T248="新加算Ⅳ"),AN248=""),AND(OR(T248="新加算Ⅰ",T248="新加算Ⅱ",T248="新加算Ⅲ"),AP248=""),AND(OR(T248="新加算Ⅰ",T248="新加算Ⅱ"),AQ248=""),AND(OR(T248="新加算Ⅰ"),AR248="")),"！記入が必要な欄（ピンク色のセル）に空欄があります。空欄を埋めてください。",""))</f>
        <v/>
      </c>
      <c r="AT249" s="452"/>
      <c r="AU249" s="1311"/>
      <c r="AV249" s="558" t="str">
        <f>IF('別紙様式2-2（４・５月分）'!N190="","",'別紙様式2-2（４・５月分）'!N190)</f>
        <v/>
      </c>
      <c r="AW249" s="1313"/>
      <c r="AX249" s="579"/>
      <c r="AY249" s="1230" t="str">
        <f>IF(OR(T249="新加算Ⅰ",T249="新加算Ⅱ",T249="新加算Ⅲ",T249="新加算Ⅳ",T249="新加算Ⅴ（１）",T249="新加算Ⅴ（２）",T249="新加算Ⅴ（３）",T249="新加算ⅠⅤ（４）",T249="新加算Ⅴ（５）",T249="新加算Ⅴ（６）",T249="新加算Ⅴ（８）",T249="新加算Ⅴ（11）"),IF(AI249="○","","未入力"),"")</f>
        <v/>
      </c>
      <c r="AZ249" s="1230" t="str">
        <f>IF(OR(U249="新加算Ⅰ",U249="新加算Ⅱ",U249="新加算Ⅲ",U249="新加算Ⅳ",U249="新加算Ⅴ（１）",U249="新加算Ⅴ（２）",U249="新加算Ⅴ（３）",U249="新加算ⅠⅤ（４）",U249="新加算Ⅴ（５）",U249="新加算Ⅴ（６）",U249="新加算Ⅴ（８）",U249="新加算Ⅴ（11）"),IF(AJ249="○","","未入力"),"")</f>
        <v/>
      </c>
      <c r="BA249" s="1230" t="str">
        <f>IF(OR(U249="新加算Ⅴ（７）",U249="新加算Ⅴ（９）",U249="新加算Ⅴ（10）",U249="新加算Ⅴ（12）",U249="新加算Ⅴ（13）",U249="新加算Ⅴ（14）"),IF(AK249="○","","未入力"),"")</f>
        <v/>
      </c>
      <c r="BB249" s="1230" t="str">
        <f>IF(OR(U249="新加算Ⅰ",U249="新加算Ⅱ",U249="新加算Ⅲ",U249="新加算Ⅴ（１）",U249="新加算Ⅴ（３）",U249="新加算Ⅴ（８）"),IF(AL249="○","","未入力"),"")</f>
        <v/>
      </c>
      <c r="BC249" s="1481" t="str">
        <f t="shared" ref="BC249" si="405">IF(OR(U249="新加算Ⅰ",U249="新加算Ⅱ",U249="新加算Ⅴ（１）",U249="新加算Ⅴ（２）",U249="新加算Ⅴ（３）",U249="新加算Ⅴ（４）",U249="新加算Ⅴ（５）",U249="新加算Ⅴ（６）",U249="新加算Ⅴ（７）",U249="新加算Ⅴ（９）",U249="新加算Ⅴ（10）",U249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49" s="1311" t="str">
        <f>IF(AND(T249&lt;&gt;"（参考）令和７年度の移行予定",OR(U249="新加算Ⅰ",U249="新加算Ⅴ（１）",U249="新加算Ⅴ（２）",U249="新加算Ⅴ（５）",U249="新加算Ⅴ（７）",U249="新加算Ⅴ（10）")),IF(AN249="","未入力",IF(AN249="いずれも取得していない","要件を満たさない","")),"")</f>
        <v/>
      </c>
      <c r="BE249" s="1311" t="str">
        <f>G246</f>
        <v/>
      </c>
      <c r="BF249" s="1311"/>
      <c r="BG249" s="1311"/>
    </row>
    <row r="250" spans="1:59" ht="30" customHeight="1">
      <c r="A250" s="1301">
        <v>60</v>
      </c>
      <c r="B250" s="1240" t="str">
        <f>IF(基本情報入力シート!C113="","",基本情報入力シート!C113)</f>
        <v/>
      </c>
      <c r="C250" s="1241"/>
      <c r="D250" s="1241"/>
      <c r="E250" s="1241"/>
      <c r="F250" s="1242"/>
      <c r="G250" s="1259" t="str">
        <f>IF(基本情報入力シート!M113="","",基本情報入力シート!M113)</f>
        <v/>
      </c>
      <c r="H250" s="1259" t="str">
        <f>IF(基本情報入力シート!R113="","",基本情報入力シート!R113)</f>
        <v/>
      </c>
      <c r="I250" s="1259" t="str">
        <f>IF(基本情報入力シート!W113="","",基本情報入力シート!W113)</f>
        <v/>
      </c>
      <c r="J250" s="1422" t="str">
        <f>IF(基本情報入力シート!X113="","",基本情報入力シート!X113)</f>
        <v/>
      </c>
      <c r="K250" s="1259" t="str">
        <f>IF(基本情報入力シート!Y113="","",基本情報入力シート!Y113)</f>
        <v/>
      </c>
      <c r="L250" s="1435" t="str">
        <f>IF(基本情報入力シート!AB113="","",基本情報入力シート!AB113)</f>
        <v/>
      </c>
      <c r="M250" s="553" t="str">
        <f>IF('別紙様式2-2（４・５月分）'!P191="","",'別紙様式2-2（４・５月分）'!P191)</f>
        <v/>
      </c>
      <c r="N250" s="1399" t="str">
        <f>IF(SUM('別紙様式2-2（４・５月分）'!Q191:Q193)=0,"",SUM('別紙様式2-2（４・５月分）'!Q191:Q193))</f>
        <v/>
      </c>
      <c r="O250" s="1403" t="str">
        <f>IFERROR(VLOOKUP('別紙様式2-2（４・５月分）'!AQ191,【参考】数式用!$AR$5:$AS$22,2,FALSE),"")</f>
        <v/>
      </c>
      <c r="P250" s="1404"/>
      <c r="Q250" s="1405"/>
      <c r="R250" s="1540" t="str">
        <f>IFERROR(VLOOKUP(K250,【参考】数式用!$A$5:$AB$37,MATCH(O250,【参考】数式用!$B$4:$AB$4,0)+1,0),"")</f>
        <v/>
      </c>
      <c r="S250" s="1411" t="s">
        <v>2102</v>
      </c>
      <c r="T250" s="1536" t="str">
        <f>IF('別紙様式2-3（６月以降分）'!T250="","",'別紙様式2-3（６月以降分）'!T250)</f>
        <v/>
      </c>
      <c r="U250" s="1538" t="str">
        <f>IFERROR(VLOOKUP(K250,【参考】数式用!$A$5:$AB$37,MATCH(T250,【参考】数式用!$B$4:$AB$4,0)+1,0),"")</f>
        <v/>
      </c>
      <c r="V250" s="1417" t="s">
        <v>15</v>
      </c>
      <c r="W250" s="1534">
        <f>'別紙様式2-3（６月以降分）'!W250</f>
        <v>6</v>
      </c>
      <c r="X250" s="1357" t="s">
        <v>10</v>
      </c>
      <c r="Y250" s="1534">
        <f>'別紙様式2-3（６月以降分）'!Y250</f>
        <v>6</v>
      </c>
      <c r="Z250" s="1357" t="s">
        <v>38</v>
      </c>
      <c r="AA250" s="1534">
        <f>'別紙様式2-3（６月以降分）'!AA250</f>
        <v>7</v>
      </c>
      <c r="AB250" s="1357" t="s">
        <v>10</v>
      </c>
      <c r="AC250" s="1534">
        <f>'別紙様式2-3（６月以降分）'!AC250</f>
        <v>3</v>
      </c>
      <c r="AD250" s="1357" t="s">
        <v>2020</v>
      </c>
      <c r="AE250" s="1357" t="s">
        <v>20</v>
      </c>
      <c r="AF250" s="1357">
        <f>IF(W250&gt;=1,(AA250*12+AC250)-(W250*12+Y250)+1,"")</f>
        <v>10</v>
      </c>
      <c r="AG250" s="1359" t="s">
        <v>33</v>
      </c>
      <c r="AH250" s="1526" t="str">
        <f>'別紙様式2-3（６月以降分）'!AH250</f>
        <v/>
      </c>
      <c r="AI250" s="1528" t="str">
        <f>'別紙様式2-3（６月以降分）'!AI250</f>
        <v/>
      </c>
      <c r="AJ250" s="1530">
        <f>'別紙様式2-3（６月以降分）'!AJ250</f>
        <v>0</v>
      </c>
      <c r="AK250" s="1532" t="str">
        <f>IF('別紙様式2-3（６月以降分）'!AK250="","",'別紙様式2-3（６月以降分）'!AK250)</f>
        <v/>
      </c>
      <c r="AL250" s="1521">
        <f>'別紙様式2-3（６月以降分）'!AL250</f>
        <v>0</v>
      </c>
      <c r="AM250" s="1523" t="str">
        <f>IF('別紙様式2-3（６月以降分）'!AM250="","",'別紙様式2-3（６月以降分）'!AM250)</f>
        <v/>
      </c>
      <c r="AN250" s="1341" t="str">
        <f>IF('別紙様式2-3（６月以降分）'!AN250="","",'別紙様式2-3（６月以降分）'!AN250)</f>
        <v/>
      </c>
      <c r="AO250" s="1339" t="str">
        <f>IF('別紙様式2-3（６月以降分）'!AO250="","",'別紙様式2-3（６月以降分）'!AO250)</f>
        <v/>
      </c>
      <c r="AP250" s="1341" t="str">
        <f>IF('別紙様式2-3（６月以降分）'!AP250="","",'別紙様式2-3（６月以降分）'!AP250)</f>
        <v/>
      </c>
      <c r="AQ250" s="1490" t="str">
        <f>IF('別紙様式2-3（６月以降分）'!AQ250="","",'別紙様式2-3（６月以降分）'!AQ250)</f>
        <v/>
      </c>
      <c r="AR250" s="1493" t="str">
        <f>IF('別紙様式2-3（６月以降分）'!AR250="","",'別紙様式2-3（６月以降分）'!AR250)</f>
        <v/>
      </c>
      <c r="AS250" s="573" t="str">
        <f t="shared" ref="AS250" si="406">IF(AU252="","",IF(U252&lt;U250,"！加算の要件上は問題ありませんが、令和６年度当初の新加算の加算率と比較して、移行後の加算率が下がる計画になっています。",""))</f>
        <v/>
      </c>
      <c r="AT250" s="580"/>
      <c r="AU250" s="1309"/>
      <c r="AV250" s="558" t="str">
        <f>IF('別紙様式2-2（４・５月分）'!N191="","",'別紙様式2-2（４・５月分）'!N191)</f>
        <v/>
      </c>
      <c r="AW250" s="1313" t="str">
        <f>IF(SUM('別紙様式2-2（４・５月分）'!O191:O193)=0,"",SUM('別紙様式2-2（４・５月分）'!O191:O193))</f>
        <v/>
      </c>
      <c r="AX250" s="1482" t="str">
        <f>IFERROR(VLOOKUP(K250,【参考】数式用!$AH$2:$AI$34,2,FALSE),"")</f>
        <v/>
      </c>
      <c r="AY250" s="494"/>
      <c r="BD250" s="341"/>
      <c r="BE250" s="1311" t="str">
        <f>G250</f>
        <v/>
      </c>
      <c r="BF250" s="1311"/>
      <c r="BG250" s="1311"/>
    </row>
    <row r="251" spans="1:59" ht="15" customHeight="1">
      <c r="A251" s="1275"/>
      <c r="B251" s="1243"/>
      <c r="C251" s="1244"/>
      <c r="D251" s="1244"/>
      <c r="E251" s="1244"/>
      <c r="F251" s="1245"/>
      <c r="G251" s="1260"/>
      <c r="H251" s="1260"/>
      <c r="I251" s="1260"/>
      <c r="J251" s="1423"/>
      <c r="K251" s="1260"/>
      <c r="L251" s="1429"/>
      <c r="M251" s="1379" t="str">
        <f>IF('別紙様式2-2（４・５月分）'!P192="","",'別紙様式2-2（４・５月分）'!P192)</f>
        <v/>
      </c>
      <c r="N251" s="1400"/>
      <c r="O251" s="1406"/>
      <c r="P251" s="1407"/>
      <c r="Q251" s="1408"/>
      <c r="R251" s="1541"/>
      <c r="S251" s="1412"/>
      <c r="T251" s="1537"/>
      <c r="U251" s="1539"/>
      <c r="V251" s="1418"/>
      <c r="W251" s="1535"/>
      <c r="X251" s="1358"/>
      <c r="Y251" s="1535"/>
      <c r="Z251" s="1358"/>
      <c r="AA251" s="1535"/>
      <c r="AB251" s="1358"/>
      <c r="AC251" s="1535"/>
      <c r="AD251" s="1358"/>
      <c r="AE251" s="1358"/>
      <c r="AF251" s="1358"/>
      <c r="AG251" s="1360"/>
      <c r="AH251" s="1527"/>
      <c r="AI251" s="1529"/>
      <c r="AJ251" s="1531"/>
      <c r="AK251" s="1533"/>
      <c r="AL251" s="1522"/>
      <c r="AM251" s="1524"/>
      <c r="AN251" s="1342"/>
      <c r="AO251" s="1525"/>
      <c r="AP251" s="1342"/>
      <c r="AQ251" s="1491"/>
      <c r="AR251" s="1494"/>
      <c r="AS251" s="1492" t="str">
        <f t="shared" ref="AS251" si="407">IF(AU252="","",IF(OR(AA252="",AA252&lt;&gt;7,AC252="",AC252&lt;&gt;3),"！算定期間の終わりが令和７年３月になっていません。年度内の廃止予定等がなければ、算定対象月を令和７年３月にしてください。",""))</f>
        <v/>
      </c>
      <c r="AT251" s="580"/>
      <c r="AU251" s="1311"/>
      <c r="AV251" s="1312" t="str">
        <f>IF('別紙様式2-2（４・５月分）'!N192="","",'別紙様式2-2（４・５月分）'!N192)</f>
        <v/>
      </c>
      <c r="AW251" s="1313"/>
      <c r="AX251" s="1483"/>
      <c r="AY251" s="431"/>
      <c r="BD251" s="341"/>
      <c r="BE251" s="1311" t="str">
        <f>G250</f>
        <v/>
      </c>
      <c r="BF251" s="1311"/>
      <c r="BG251" s="1311"/>
    </row>
    <row r="252" spans="1:59" ht="15" customHeight="1">
      <c r="A252" s="1303"/>
      <c r="B252" s="1243"/>
      <c r="C252" s="1244"/>
      <c r="D252" s="1244"/>
      <c r="E252" s="1244"/>
      <c r="F252" s="1245"/>
      <c r="G252" s="1260"/>
      <c r="H252" s="1260"/>
      <c r="I252" s="1260"/>
      <c r="J252" s="1423"/>
      <c r="K252" s="1260"/>
      <c r="L252" s="1429"/>
      <c r="M252" s="1380"/>
      <c r="N252" s="1401"/>
      <c r="O252" s="1381" t="s">
        <v>2025</v>
      </c>
      <c r="P252" s="1433" t="str">
        <f>IFERROR(VLOOKUP('別紙様式2-2（４・５月分）'!AQ191,【参考】数式用!$AR$5:$AT$22,3,FALSE),"")</f>
        <v/>
      </c>
      <c r="Q252" s="1385" t="s">
        <v>2036</v>
      </c>
      <c r="R252" s="1517" t="str">
        <f>IFERROR(VLOOKUP(K250,【参考】数式用!$A$5:$AB$37,MATCH(P252,【参考】数式用!$B$4:$AB$4,0)+1,0),"")</f>
        <v/>
      </c>
      <c r="S252" s="1389" t="s">
        <v>2109</v>
      </c>
      <c r="T252" s="1519"/>
      <c r="U252" s="1515" t="str">
        <f>IFERROR(VLOOKUP(K250,【参考】数式用!$A$5:$AB$37,MATCH(T252,【参考】数式用!$B$4:$AB$4,0)+1,0),"")</f>
        <v/>
      </c>
      <c r="V252" s="1395" t="s">
        <v>15</v>
      </c>
      <c r="W252" s="1513"/>
      <c r="X252" s="1371" t="s">
        <v>10</v>
      </c>
      <c r="Y252" s="1513"/>
      <c r="Z252" s="1371" t="s">
        <v>38</v>
      </c>
      <c r="AA252" s="1513"/>
      <c r="AB252" s="1371" t="s">
        <v>10</v>
      </c>
      <c r="AC252" s="1513"/>
      <c r="AD252" s="1371" t="s">
        <v>2020</v>
      </c>
      <c r="AE252" s="1371" t="s">
        <v>20</v>
      </c>
      <c r="AF252" s="1371" t="str">
        <f>IF(W252&gt;=1,(AA252*12+AC252)-(W252*12+Y252)+1,"")</f>
        <v/>
      </c>
      <c r="AG252" s="1367" t="s">
        <v>33</v>
      </c>
      <c r="AH252" s="1373" t="str">
        <f t="shared" ref="AH252" si="408">IFERROR(ROUNDDOWN(ROUND(L250*U252,0),0)*AF252,"")</f>
        <v/>
      </c>
      <c r="AI252" s="1507" t="str">
        <f t="shared" ref="AI252" si="409">IFERROR(ROUNDDOWN(ROUND((L250*(U252-AW250)),0),0)*AF252,"")</f>
        <v/>
      </c>
      <c r="AJ252" s="1377" t="str">
        <f>IFERROR(ROUNDDOWN(ROUNDDOWN(ROUND(L250*VLOOKUP(K250,【参考】数式用!$A$5:$AB$27,MATCH("新加算Ⅳ",【参考】数式用!$B$4:$AB$4,0)+1,0),0),0)*AF252*0.5,0),"")</f>
        <v/>
      </c>
      <c r="AK252" s="1509"/>
      <c r="AL252" s="1511" t="str">
        <f>IFERROR(IF('別紙様式2-2（４・５月分）'!P252="ベア加算","", IF(OR(T252="新加算Ⅰ",T252="新加算Ⅱ",T252="新加算Ⅲ",T252="新加算Ⅳ"),ROUNDDOWN(ROUND(L250*VLOOKUP(K250,【参考】数式用!$A$5:$I$27,MATCH("ベア加算",【参考】数式用!$B$4:$I$4,0)+1,0),0),0)*AF252,"")),"")</f>
        <v/>
      </c>
      <c r="AM252" s="1503"/>
      <c r="AN252" s="1484"/>
      <c r="AO252" s="1505"/>
      <c r="AP252" s="1484"/>
      <c r="AQ252" s="1486"/>
      <c r="AR252" s="1488"/>
      <c r="AS252" s="1492"/>
      <c r="AT252" s="452"/>
      <c r="AU252" s="1311" t="str">
        <f>IF(AND(AA250&lt;&gt;7,AC250&lt;&gt;3),"V列に色付け","")</f>
        <v/>
      </c>
      <c r="AV252" s="1312"/>
      <c r="AW252" s="1313"/>
      <c r="AX252" s="577"/>
      <c r="AY252" s="1230" t="str">
        <f>IF(AL252&lt;&gt;"",IF(AM252="○","入力済","未入力"),"")</f>
        <v/>
      </c>
      <c r="AZ252" s="1230" t="str">
        <f>IF(OR(T252="新加算Ⅰ",T252="新加算Ⅱ",T252="新加算Ⅲ",T252="新加算Ⅳ",T252="新加算Ⅴ（１）",T252="新加算Ⅴ（２）",T252="新加算Ⅴ（３）",T252="新加算ⅠⅤ（４）",T252="新加算Ⅴ（５）",T252="新加算Ⅴ（６）",T252="新加算Ⅴ（８）",T252="新加算Ⅴ（11）"),IF(OR(AN252="○",AN252="令和６年度中に満たす"),"入力済","未入力"),"")</f>
        <v/>
      </c>
      <c r="BA252" s="1230" t="str">
        <f>IF(OR(T252="新加算Ⅴ（７）",T252="新加算Ⅴ（９）",T252="新加算Ⅴ（10）",T252="新加算Ⅴ（12）",T252="新加算Ⅴ（13）",T252="新加算Ⅴ（14）"),IF(OR(AO252="○",AO252="令和６年度中に満たす"),"入力済","未入力"),"")</f>
        <v/>
      </c>
      <c r="BB252" s="1230" t="str">
        <f>IF(OR(T252="新加算Ⅰ",T252="新加算Ⅱ",T252="新加算Ⅲ",T252="新加算Ⅴ（１）",T252="新加算Ⅴ（３）",T252="新加算Ⅴ（８）"),IF(OR(AP252="○",AP252="令和６年度中に満たす"),"入力済","未入力"),"")</f>
        <v/>
      </c>
      <c r="BC252" s="1481" t="str">
        <f t="shared" ref="BC252" si="410">IF(OR(T252="新加算Ⅰ",T252="新加算Ⅱ",T252="新加算Ⅴ（１）",T252="新加算Ⅴ（２）",T252="新加算Ⅴ（３）",T252="新加算Ⅴ（４）",T252="新加算Ⅴ（５）",T252="新加算Ⅴ（６）",T252="新加算Ⅴ（７）",T252="新加算Ⅴ（９）",T252="新加算Ⅴ（10）",T252="新加算Ⅴ（12）"),IF(AQ252&lt;&gt;"",1,""),"")</f>
        <v/>
      </c>
      <c r="BD252" s="1311" t="str">
        <f>IF(OR(T252="新加算Ⅰ",T252="新加算Ⅴ（１）",T252="新加算Ⅴ（２）",T252="新加算Ⅴ（５）",T252="新加算Ⅴ（７）",T252="新加算Ⅴ（10）"),IF(AR252="","未入力","入力済"),"")</f>
        <v/>
      </c>
      <c r="BE252" s="1311" t="str">
        <f>G250</f>
        <v/>
      </c>
      <c r="BF252" s="1311"/>
      <c r="BG252" s="1311"/>
    </row>
    <row r="253" spans="1:59" ht="30" customHeight="1" thickBot="1">
      <c r="A253" s="1276"/>
      <c r="B253" s="1419"/>
      <c r="C253" s="1420"/>
      <c r="D253" s="1420"/>
      <c r="E253" s="1420"/>
      <c r="F253" s="1421"/>
      <c r="G253" s="1261"/>
      <c r="H253" s="1261"/>
      <c r="I253" s="1261"/>
      <c r="J253" s="1424"/>
      <c r="K253" s="1261"/>
      <c r="L253" s="1430"/>
      <c r="M253" s="556" t="str">
        <f>IF('別紙様式2-2（４・５月分）'!P193="","",'別紙様式2-2（４・５月分）'!P193)</f>
        <v/>
      </c>
      <c r="N253" s="1402"/>
      <c r="O253" s="1382"/>
      <c r="P253" s="1434"/>
      <c r="Q253" s="1386"/>
      <c r="R253" s="1518"/>
      <c r="S253" s="1390"/>
      <c r="T253" s="1520"/>
      <c r="U253" s="1516"/>
      <c r="V253" s="1396"/>
      <c r="W253" s="1514"/>
      <c r="X253" s="1372"/>
      <c r="Y253" s="1514"/>
      <c r="Z253" s="1372"/>
      <c r="AA253" s="1514"/>
      <c r="AB253" s="1372"/>
      <c r="AC253" s="1514"/>
      <c r="AD253" s="1372"/>
      <c r="AE253" s="1372"/>
      <c r="AF253" s="1372"/>
      <c r="AG253" s="1368"/>
      <c r="AH253" s="1374"/>
      <c r="AI253" s="1508"/>
      <c r="AJ253" s="1378"/>
      <c r="AK253" s="1510"/>
      <c r="AL253" s="1512"/>
      <c r="AM253" s="1504"/>
      <c r="AN253" s="1485"/>
      <c r="AO253" s="1506"/>
      <c r="AP253" s="1485"/>
      <c r="AQ253" s="1487"/>
      <c r="AR253" s="1489"/>
      <c r="AS253" s="578" t="str">
        <f t="shared" ref="AS253" si="411">IF(AU252="","",IF(OR(T252="",AND(M253="ベア加算なし",OR(T252="新加算Ⅰ",T252="新加算Ⅱ",T252="新加算Ⅲ",T252="新加算Ⅳ"),AM252=""),AND(OR(T252="新加算Ⅰ",T252="新加算Ⅱ",T252="新加算Ⅲ",T252="新加算Ⅳ"),AN252=""),AND(OR(T252="新加算Ⅰ",T252="新加算Ⅱ",T252="新加算Ⅲ"),AP252=""),AND(OR(T252="新加算Ⅰ",T252="新加算Ⅱ"),AQ252=""),AND(OR(T252="新加算Ⅰ"),AR252="")),"！記入が必要な欄（ピンク色のセル）に空欄があります。空欄を埋めてください。",""))</f>
        <v/>
      </c>
      <c r="AT253" s="452"/>
      <c r="AU253" s="1311"/>
      <c r="AV253" s="558" t="str">
        <f>IF('別紙様式2-2（４・５月分）'!N193="","",'別紙様式2-2（４・５月分）'!N193)</f>
        <v/>
      </c>
      <c r="AW253" s="1313"/>
      <c r="AX253" s="579"/>
      <c r="AY253" s="1230" t="str">
        <f>IF(OR(T253="新加算Ⅰ",T253="新加算Ⅱ",T253="新加算Ⅲ",T253="新加算Ⅳ",T253="新加算Ⅴ（１）",T253="新加算Ⅴ（２）",T253="新加算Ⅴ（３）",T253="新加算ⅠⅤ（４）",T253="新加算Ⅴ（５）",T253="新加算Ⅴ（６）",T253="新加算Ⅴ（８）",T253="新加算Ⅴ（11）"),IF(AI253="○","","未入力"),"")</f>
        <v/>
      </c>
      <c r="AZ253" s="1230" t="str">
        <f>IF(OR(U253="新加算Ⅰ",U253="新加算Ⅱ",U253="新加算Ⅲ",U253="新加算Ⅳ",U253="新加算Ⅴ（１）",U253="新加算Ⅴ（２）",U253="新加算Ⅴ（３）",U253="新加算ⅠⅤ（４）",U253="新加算Ⅴ（５）",U253="新加算Ⅴ（６）",U253="新加算Ⅴ（８）",U253="新加算Ⅴ（11）"),IF(AJ253="○","","未入力"),"")</f>
        <v/>
      </c>
      <c r="BA253" s="1230" t="str">
        <f>IF(OR(U253="新加算Ⅴ（７）",U253="新加算Ⅴ（９）",U253="新加算Ⅴ（10）",U253="新加算Ⅴ（12）",U253="新加算Ⅴ（13）",U253="新加算Ⅴ（14）"),IF(AK253="○","","未入力"),"")</f>
        <v/>
      </c>
      <c r="BB253" s="1230" t="str">
        <f>IF(OR(U253="新加算Ⅰ",U253="新加算Ⅱ",U253="新加算Ⅲ",U253="新加算Ⅴ（１）",U253="新加算Ⅴ（３）",U253="新加算Ⅴ（８）"),IF(AL253="○","","未入力"),"")</f>
        <v/>
      </c>
      <c r="BC253" s="1481" t="str">
        <f t="shared" ref="BC253" si="412">IF(OR(U253="新加算Ⅰ",U253="新加算Ⅱ",U253="新加算Ⅴ（１）",U253="新加算Ⅴ（２）",U253="新加算Ⅴ（３）",U253="新加算Ⅴ（４）",U253="新加算Ⅴ（５）",U253="新加算Ⅴ（６）",U253="新加算Ⅴ（７）",U253="新加算Ⅴ（９）",U253="新加算Ⅴ（10）",U253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53" s="1311" t="str">
        <f>IF(AND(T253&lt;&gt;"（参考）令和７年度の移行予定",OR(U253="新加算Ⅰ",U253="新加算Ⅴ（１）",U253="新加算Ⅴ（２）",U253="新加算Ⅴ（５）",U253="新加算Ⅴ（７）",U253="新加算Ⅴ（10）")),IF(AN253="","未入力",IF(AN253="いずれも取得していない","要件を満たさない","")),"")</f>
        <v/>
      </c>
      <c r="BE253" s="1311" t="str">
        <f>G250</f>
        <v/>
      </c>
      <c r="BF253" s="1311"/>
      <c r="BG253" s="1311"/>
    </row>
    <row r="254" spans="1:59" ht="30" customHeight="1">
      <c r="A254" s="1274">
        <v>61</v>
      </c>
      <c r="B254" s="1243" t="str">
        <f>IF(基本情報入力シート!C114="","",基本情報入力シート!C114)</f>
        <v/>
      </c>
      <c r="C254" s="1244"/>
      <c r="D254" s="1244"/>
      <c r="E254" s="1244"/>
      <c r="F254" s="1245"/>
      <c r="G254" s="1260" t="str">
        <f>IF(基本情報入力シート!M114="","",基本情報入力シート!M114)</f>
        <v/>
      </c>
      <c r="H254" s="1260" t="str">
        <f>IF(基本情報入力シート!R114="","",基本情報入力シート!R114)</f>
        <v/>
      </c>
      <c r="I254" s="1260" t="str">
        <f>IF(基本情報入力シート!W114="","",基本情報入力シート!W114)</f>
        <v/>
      </c>
      <c r="J254" s="1423" t="str">
        <f>IF(基本情報入力シート!X114="","",基本情報入力シート!X114)</f>
        <v/>
      </c>
      <c r="K254" s="1260" t="str">
        <f>IF(基本情報入力シート!Y114="","",基本情報入力シート!Y114)</f>
        <v/>
      </c>
      <c r="L254" s="1429" t="str">
        <f>IF(基本情報入力シート!AB114="","",基本情報入力シート!AB114)</f>
        <v/>
      </c>
      <c r="M254" s="553" t="str">
        <f>IF('別紙様式2-2（４・５月分）'!P194="","",'別紙様式2-2（４・５月分）'!P194)</f>
        <v/>
      </c>
      <c r="N254" s="1399" t="str">
        <f>IF(SUM('別紙様式2-2（４・５月分）'!Q194:Q196)=0,"",SUM('別紙様式2-2（４・５月分）'!Q194:Q196))</f>
        <v/>
      </c>
      <c r="O254" s="1403" t="str">
        <f>IFERROR(VLOOKUP('別紙様式2-2（４・５月分）'!AQ194,【参考】数式用!$AR$5:$AS$22,2,FALSE),"")</f>
        <v/>
      </c>
      <c r="P254" s="1404"/>
      <c r="Q254" s="1405"/>
      <c r="R254" s="1540" t="str">
        <f>IFERROR(VLOOKUP(K254,【参考】数式用!$A$5:$AB$37,MATCH(O254,【参考】数式用!$B$4:$AB$4,0)+1,0),"")</f>
        <v/>
      </c>
      <c r="S254" s="1411" t="s">
        <v>2102</v>
      </c>
      <c r="T254" s="1536" t="str">
        <f>IF('別紙様式2-3（６月以降分）'!T254="","",'別紙様式2-3（６月以降分）'!T254)</f>
        <v/>
      </c>
      <c r="U254" s="1538" t="str">
        <f>IFERROR(VLOOKUP(K254,【参考】数式用!$A$5:$AB$37,MATCH(T254,【参考】数式用!$B$4:$AB$4,0)+1,0),"")</f>
        <v/>
      </c>
      <c r="V254" s="1417" t="s">
        <v>15</v>
      </c>
      <c r="W254" s="1534">
        <f>'別紙様式2-3（６月以降分）'!W254</f>
        <v>6</v>
      </c>
      <c r="X254" s="1357" t="s">
        <v>10</v>
      </c>
      <c r="Y254" s="1534">
        <f>'別紙様式2-3（６月以降分）'!Y254</f>
        <v>6</v>
      </c>
      <c r="Z254" s="1357" t="s">
        <v>38</v>
      </c>
      <c r="AA254" s="1534">
        <f>'別紙様式2-3（６月以降分）'!AA254</f>
        <v>7</v>
      </c>
      <c r="AB254" s="1357" t="s">
        <v>10</v>
      </c>
      <c r="AC254" s="1534">
        <f>'別紙様式2-3（６月以降分）'!AC254</f>
        <v>3</v>
      </c>
      <c r="AD254" s="1357" t="s">
        <v>2020</v>
      </c>
      <c r="AE254" s="1357" t="s">
        <v>20</v>
      </c>
      <c r="AF254" s="1357">
        <f>IF(W254&gt;=1,(AA254*12+AC254)-(W254*12+Y254)+1,"")</f>
        <v>10</v>
      </c>
      <c r="AG254" s="1359" t="s">
        <v>33</v>
      </c>
      <c r="AH254" s="1526" t="str">
        <f>'別紙様式2-3（６月以降分）'!AH254</f>
        <v/>
      </c>
      <c r="AI254" s="1528" t="str">
        <f>'別紙様式2-3（６月以降分）'!AI254</f>
        <v/>
      </c>
      <c r="AJ254" s="1530">
        <f>'別紙様式2-3（６月以降分）'!AJ254</f>
        <v>0</v>
      </c>
      <c r="AK254" s="1532" t="str">
        <f>IF('別紙様式2-3（６月以降分）'!AK254="","",'別紙様式2-3（６月以降分）'!AK254)</f>
        <v/>
      </c>
      <c r="AL254" s="1521">
        <f>'別紙様式2-3（６月以降分）'!AL254</f>
        <v>0</v>
      </c>
      <c r="AM254" s="1523" t="str">
        <f>IF('別紙様式2-3（６月以降分）'!AM254="","",'別紙様式2-3（６月以降分）'!AM254)</f>
        <v/>
      </c>
      <c r="AN254" s="1341" t="str">
        <f>IF('別紙様式2-3（６月以降分）'!AN254="","",'別紙様式2-3（６月以降分）'!AN254)</f>
        <v/>
      </c>
      <c r="AO254" s="1339" t="str">
        <f>IF('別紙様式2-3（６月以降分）'!AO254="","",'別紙様式2-3（６月以降分）'!AO254)</f>
        <v/>
      </c>
      <c r="AP254" s="1341" t="str">
        <f>IF('別紙様式2-3（６月以降分）'!AP254="","",'別紙様式2-3（６月以降分）'!AP254)</f>
        <v/>
      </c>
      <c r="AQ254" s="1490" t="str">
        <f>IF('別紙様式2-3（６月以降分）'!AQ254="","",'別紙様式2-3（６月以降分）'!AQ254)</f>
        <v/>
      </c>
      <c r="AR254" s="1493" t="str">
        <f>IF('別紙様式2-3（６月以降分）'!AR254="","",'別紙様式2-3（６月以降分）'!AR254)</f>
        <v/>
      </c>
      <c r="AS254" s="573" t="str">
        <f t="shared" ref="AS254" si="413">IF(AU256="","",IF(U256&lt;U254,"！加算の要件上は問題ありませんが、令和６年度当初の新加算の加算率と比較して、移行後の加算率が下がる計画になっています。",""))</f>
        <v/>
      </c>
      <c r="AT254" s="580"/>
      <c r="AU254" s="1309"/>
      <c r="AV254" s="558" t="str">
        <f>IF('別紙様式2-2（４・５月分）'!N194="","",'別紙様式2-2（４・５月分）'!N194)</f>
        <v/>
      </c>
      <c r="AW254" s="1313" t="str">
        <f>IF(SUM('別紙様式2-2（４・５月分）'!O194:O196)=0,"",SUM('別紙様式2-2（４・５月分）'!O194:O196))</f>
        <v/>
      </c>
      <c r="AX254" s="1482" t="str">
        <f>IFERROR(VLOOKUP(K254,【参考】数式用!$AH$2:$AI$34,2,FALSE),"")</f>
        <v/>
      </c>
      <c r="AY254" s="494"/>
      <c r="BD254" s="341"/>
      <c r="BE254" s="1311" t="str">
        <f>G254</f>
        <v/>
      </c>
      <c r="BF254" s="1311"/>
      <c r="BG254" s="1311"/>
    </row>
    <row r="255" spans="1:59" ht="15" customHeight="1">
      <c r="A255" s="1275"/>
      <c r="B255" s="1243"/>
      <c r="C255" s="1244"/>
      <c r="D255" s="1244"/>
      <c r="E255" s="1244"/>
      <c r="F255" s="1245"/>
      <c r="G255" s="1260"/>
      <c r="H255" s="1260"/>
      <c r="I255" s="1260"/>
      <c r="J255" s="1423"/>
      <c r="K255" s="1260"/>
      <c r="L255" s="1429"/>
      <c r="M255" s="1379" t="str">
        <f>IF('別紙様式2-2（４・５月分）'!P195="","",'別紙様式2-2（４・５月分）'!P195)</f>
        <v/>
      </c>
      <c r="N255" s="1400"/>
      <c r="O255" s="1406"/>
      <c r="P255" s="1407"/>
      <c r="Q255" s="1408"/>
      <c r="R255" s="1541"/>
      <c r="S255" s="1412"/>
      <c r="T255" s="1537"/>
      <c r="U255" s="1539"/>
      <c r="V255" s="1418"/>
      <c r="W255" s="1535"/>
      <c r="X255" s="1358"/>
      <c r="Y255" s="1535"/>
      <c r="Z255" s="1358"/>
      <c r="AA255" s="1535"/>
      <c r="AB255" s="1358"/>
      <c r="AC255" s="1535"/>
      <c r="AD255" s="1358"/>
      <c r="AE255" s="1358"/>
      <c r="AF255" s="1358"/>
      <c r="AG255" s="1360"/>
      <c r="AH255" s="1527"/>
      <c r="AI255" s="1529"/>
      <c r="AJ255" s="1531"/>
      <c r="AK255" s="1533"/>
      <c r="AL255" s="1522"/>
      <c r="AM255" s="1524"/>
      <c r="AN255" s="1342"/>
      <c r="AO255" s="1525"/>
      <c r="AP255" s="1342"/>
      <c r="AQ255" s="1491"/>
      <c r="AR255" s="1494"/>
      <c r="AS255" s="1492" t="str">
        <f t="shared" ref="AS255" si="414">IF(AU256="","",IF(OR(AA256="",AA256&lt;&gt;7,AC256="",AC256&lt;&gt;3),"！算定期間の終わりが令和７年３月になっていません。年度内の廃止予定等がなければ、算定対象月を令和７年３月にしてください。",""))</f>
        <v/>
      </c>
      <c r="AT255" s="580"/>
      <c r="AU255" s="1311"/>
      <c r="AV255" s="1312" t="str">
        <f>IF('別紙様式2-2（４・５月分）'!N195="","",'別紙様式2-2（４・５月分）'!N195)</f>
        <v/>
      </c>
      <c r="AW255" s="1313"/>
      <c r="AX255" s="1483"/>
      <c r="AY255" s="431"/>
      <c r="BD255" s="341"/>
      <c r="BE255" s="1311" t="str">
        <f>G254</f>
        <v/>
      </c>
      <c r="BF255" s="1311"/>
      <c r="BG255" s="1311"/>
    </row>
    <row r="256" spans="1:59" ht="15" customHeight="1">
      <c r="A256" s="1303"/>
      <c r="B256" s="1243"/>
      <c r="C256" s="1244"/>
      <c r="D256" s="1244"/>
      <c r="E256" s="1244"/>
      <c r="F256" s="1245"/>
      <c r="G256" s="1260"/>
      <c r="H256" s="1260"/>
      <c r="I256" s="1260"/>
      <c r="J256" s="1423"/>
      <c r="K256" s="1260"/>
      <c r="L256" s="1429"/>
      <c r="M256" s="1380"/>
      <c r="N256" s="1401"/>
      <c r="O256" s="1381" t="s">
        <v>2025</v>
      </c>
      <c r="P256" s="1433" t="str">
        <f>IFERROR(VLOOKUP('別紙様式2-2（４・５月分）'!AQ194,【参考】数式用!$AR$5:$AT$22,3,FALSE),"")</f>
        <v/>
      </c>
      <c r="Q256" s="1385" t="s">
        <v>2036</v>
      </c>
      <c r="R256" s="1517" t="str">
        <f>IFERROR(VLOOKUP(K254,【参考】数式用!$A$5:$AB$37,MATCH(P256,【参考】数式用!$B$4:$AB$4,0)+1,0),"")</f>
        <v/>
      </c>
      <c r="S256" s="1389" t="s">
        <v>2109</v>
      </c>
      <c r="T256" s="1519"/>
      <c r="U256" s="1515" t="str">
        <f>IFERROR(VLOOKUP(K254,【参考】数式用!$A$5:$AB$37,MATCH(T256,【参考】数式用!$B$4:$AB$4,0)+1,0),"")</f>
        <v/>
      </c>
      <c r="V256" s="1395" t="s">
        <v>15</v>
      </c>
      <c r="W256" s="1513"/>
      <c r="X256" s="1371" t="s">
        <v>10</v>
      </c>
      <c r="Y256" s="1513"/>
      <c r="Z256" s="1371" t="s">
        <v>38</v>
      </c>
      <c r="AA256" s="1513"/>
      <c r="AB256" s="1371" t="s">
        <v>10</v>
      </c>
      <c r="AC256" s="1513"/>
      <c r="AD256" s="1371" t="s">
        <v>2020</v>
      </c>
      <c r="AE256" s="1371" t="s">
        <v>20</v>
      </c>
      <c r="AF256" s="1371" t="str">
        <f>IF(W256&gt;=1,(AA256*12+AC256)-(W256*12+Y256)+1,"")</f>
        <v/>
      </c>
      <c r="AG256" s="1367" t="s">
        <v>33</v>
      </c>
      <c r="AH256" s="1373" t="str">
        <f t="shared" ref="AH256" si="415">IFERROR(ROUNDDOWN(ROUND(L254*U256,0),0)*AF256,"")</f>
        <v/>
      </c>
      <c r="AI256" s="1507" t="str">
        <f t="shared" ref="AI256" si="416">IFERROR(ROUNDDOWN(ROUND((L254*(U256-AW254)),0),0)*AF256,"")</f>
        <v/>
      </c>
      <c r="AJ256" s="1377" t="str">
        <f>IFERROR(ROUNDDOWN(ROUNDDOWN(ROUND(L254*VLOOKUP(K254,【参考】数式用!$A$5:$AB$27,MATCH("新加算Ⅳ",【参考】数式用!$B$4:$AB$4,0)+1,0),0),0)*AF256*0.5,0),"")</f>
        <v/>
      </c>
      <c r="AK256" s="1509"/>
      <c r="AL256" s="1511" t="str">
        <f>IFERROR(IF('別紙様式2-2（４・５月分）'!P256="ベア加算","", IF(OR(T256="新加算Ⅰ",T256="新加算Ⅱ",T256="新加算Ⅲ",T256="新加算Ⅳ"),ROUNDDOWN(ROUND(L254*VLOOKUP(K254,【参考】数式用!$A$5:$I$27,MATCH("ベア加算",【参考】数式用!$B$4:$I$4,0)+1,0),0),0)*AF256,"")),"")</f>
        <v/>
      </c>
      <c r="AM256" s="1503"/>
      <c r="AN256" s="1484"/>
      <c r="AO256" s="1505"/>
      <c r="AP256" s="1484"/>
      <c r="AQ256" s="1486"/>
      <c r="AR256" s="1488"/>
      <c r="AS256" s="1492"/>
      <c r="AT256" s="452"/>
      <c r="AU256" s="1311" t="str">
        <f>IF(AND(AA254&lt;&gt;7,AC254&lt;&gt;3),"V列に色付け","")</f>
        <v/>
      </c>
      <c r="AV256" s="1312"/>
      <c r="AW256" s="1313"/>
      <c r="AX256" s="577"/>
      <c r="AY256" s="1230" t="str">
        <f>IF(AL256&lt;&gt;"",IF(AM256="○","入力済","未入力"),"")</f>
        <v/>
      </c>
      <c r="AZ256" s="1230" t="str">
        <f>IF(OR(T256="新加算Ⅰ",T256="新加算Ⅱ",T256="新加算Ⅲ",T256="新加算Ⅳ",T256="新加算Ⅴ（１）",T256="新加算Ⅴ（２）",T256="新加算Ⅴ（３）",T256="新加算ⅠⅤ（４）",T256="新加算Ⅴ（５）",T256="新加算Ⅴ（６）",T256="新加算Ⅴ（８）",T256="新加算Ⅴ（11）"),IF(OR(AN256="○",AN256="令和６年度中に満たす"),"入力済","未入力"),"")</f>
        <v/>
      </c>
      <c r="BA256" s="1230" t="str">
        <f>IF(OR(T256="新加算Ⅴ（７）",T256="新加算Ⅴ（９）",T256="新加算Ⅴ（10）",T256="新加算Ⅴ（12）",T256="新加算Ⅴ（13）",T256="新加算Ⅴ（14）"),IF(OR(AO256="○",AO256="令和６年度中に満たす"),"入力済","未入力"),"")</f>
        <v/>
      </c>
      <c r="BB256" s="1230" t="str">
        <f>IF(OR(T256="新加算Ⅰ",T256="新加算Ⅱ",T256="新加算Ⅲ",T256="新加算Ⅴ（１）",T256="新加算Ⅴ（３）",T256="新加算Ⅴ（８）"),IF(OR(AP256="○",AP256="令和６年度中に満たす"),"入力済","未入力"),"")</f>
        <v/>
      </c>
      <c r="BC256" s="1481" t="str">
        <f t="shared" ref="BC256" si="417">IF(OR(T256="新加算Ⅰ",T256="新加算Ⅱ",T256="新加算Ⅴ（１）",T256="新加算Ⅴ（２）",T256="新加算Ⅴ（３）",T256="新加算Ⅴ（４）",T256="新加算Ⅴ（５）",T256="新加算Ⅴ（６）",T256="新加算Ⅴ（７）",T256="新加算Ⅴ（９）",T256="新加算Ⅴ（10）",T256="新加算Ⅴ（12）"),IF(AQ256&lt;&gt;"",1,""),"")</f>
        <v/>
      </c>
      <c r="BD256" s="1311" t="str">
        <f>IF(OR(T256="新加算Ⅰ",T256="新加算Ⅴ（１）",T256="新加算Ⅴ（２）",T256="新加算Ⅴ（５）",T256="新加算Ⅴ（７）",T256="新加算Ⅴ（10）"),IF(AR256="","未入力","入力済"),"")</f>
        <v/>
      </c>
      <c r="BE256" s="1311" t="str">
        <f>G254</f>
        <v/>
      </c>
      <c r="BF256" s="1311"/>
      <c r="BG256" s="1311"/>
    </row>
    <row r="257" spans="1:59" ht="30" customHeight="1" thickBot="1">
      <c r="A257" s="1276"/>
      <c r="B257" s="1419"/>
      <c r="C257" s="1420"/>
      <c r="D257" s="1420"/>
      <c r="E257" s="1420"/>
      <c r="F257" s="1421"/>
      <c r="G257" s="1261"/>
      <c r="H257" s="1261"/>
      <c r="I257" s="1261"/>
      <c r="J257" s="1424"/>
      <c r="K257" s="1261"/>
      <c r="L257" s="1430"/>
      <c r="M257" s="556" t="str">
        <f>IF('別紙様式2-2（４・５月分）'!P196="","",'別紙様式2-2（４・５月分）'!P196)</f>
        <v/>
      </c>
      <c r="N257" s="1402"/>
      <c r="O257" s="1382"/>
      <c r="P257" s="1434"/>
      <c r="Q257" s="1386"/>
      <c r="R257" s="1518"/>
      <c r="S257" s="1390"/>
      <c r="T257" s="1520"/>
      <c r="U257" s="1516"/>
      <c r="V257" s="1396"/>
      <c r="W257" s="1514"/>
      <c r="X257" s="1372"/>
      <c r="Y257" s="1514"/>
      <c r="Z257" s="1372"/>
      <c r="AA257" s="1514"/>
      <c r="AB257" s="1372"/>
      <c r="AC257" s="1514"/>
      <c r="AD257" s="1372"/>
      <c r="AE257" s="1372"/>
      <c r="AF257" s="1372"/>
      <c r="AG257" s="1368"/>
      <c r="AH257" s="1374"/>
      <c r="AI257" s="1508"/>
      <c r="AJ257" s="1378"/>
      <c r="AK257" s="1510"/>
      <c r="AL257" s="1512"/>
      <c r="AM257" s="1504"/>
      <c r="AN257" s="1485"/>
      <c r="AO257" s="1506"/>
      <c r="AP257" s="1485"/>
      <c r="AQ257" s="1487"/>
      <c r="AR257" s="1489"/>
      <c r="AS257" s="578" t="str">
        <f t="shared" ref="AS257" si="418">IF(AU256="","",IF(OR(T256="",AND(M257="ベア加算なし",OR(T256="新加算Ⅰ",T256="新加算Ⅱ",T256="新加算Ⅲ",T256="新加算Ⅳ"),AM256=""),AND(OR(T256="新加算Ⅰ",T256="新加算Ⅱ",T256="新加算Ⅲ",T256="新加算Ⅳ"),AN256=""),AND(OR(T256="新加算Ⅰ",T256="新加算Ⅱ",T256="新加算Ⅲ"),AP256=""),AND(OR(T256="新加算Ⅰ",T256="新加算Ⅱ"),AQ256=""),AND(OR(T256="新加算Ⅰ"),AR256="")),"！記入が必要な欄（ピンク色のセル）に空欄があります。空欄を埋めてください。",""))</f>
        <v/>
      </c>
      <c r="AT257" s="452"/>
      <c r="AU257" s="1311"/>
      <c r="AV257" s="558" t="str">
        <f>IF('別紙様式2-2（４・５月分）'!N196="","",'別紙様式2-2（４・５月分）'!N196)</f>
        <v/>
      </c>
      <c r="AW257" s="1313"/>
      <c r="AX257" s="579"/>
      <c r="AY257" s="1230" t="str">
        <f>IF(OR(T257="新加算Ⅰ",T257="新加算Ⅱ",T257="新加算Ⅲ",T257="新加算Ⅳ",T257="新加算Ⅴ（１）",T257="新加算Ⅴ（２）",T257="新加算Ⅴ（３）",T257="新加算ⅠⅤ（４）",T257="新加算Ⅴ（５）",T257="新加算Ⅴ（６）",T257="新加算Ⅴ（８）",T257="新加算Ⅴ（11）"),IF(AI257="○","","未入力"),"")</f>
        <v/>
      </c>
      <c r="AZ257" s="1230" t="str">
        <f>IF(OR(U257="新加算Ⅰ",U257="新加算Ⅱ",U257="新加算Ⅲ",U257="新加算Ⅳ",U257="新加算Ⅴ（１）",U257="新加算Ⅴ（２）",U257="新加算Ⅴ（３）",U257="新加算ⅠⅤ（４）",U257="新加算Ⅴ（５）",U257="新加算Ⅴ（６）",U257="新加算Ⅴ（８）",U257="新加算Ⅴ（11）"),IF(AJ257="○","","未入力"),"")</f>
        <v/>
      </c>
      <c r="BA257" s="1230" t="str">
        <f>IF(OR(U257="新加算Ⅴ（７）",U257="新加算Ⅴ（９）",U257="新加算Ⅴ（10）",U257="新加算Ⅴ（12）",U257="新加算Ⅴ（13）",U257="新加算Ⅴ（14）"),IF(AK257="○","","未入力"),"")</f>
        <v/>
      </c>
      <c r="BB257" s="1230" t="str">
        <f>IF(OR(U257="新加算Ⅰ",U257="新加算Ⅱ",U257="新加算Ⅲ",U257="新加算Ⅴ（１）",U257="新加算Ⅴ（３）",U257="新加算Ⅴ（８）"),IF(AL257="○","","未入力"),"")</f>
        <v/>
      </c>
      <c r="BC257" s="1481" t="str">
        <f t="shared" ref="BC257" si="419">IF(OR(U257="新加算Ⅰ",U257="新加算Ⅱ",U257="新加算Ⅴ（１）",U257="新加算Ⅴ（２）",U257="新加算Ⅴ（３）",U257="新加算Ⅴ（４）",U257="新加算Ⅴ（５）",U257="新加算Ⅴ（６）",U257="新加算Ⅴ（７）",U257="新加算Ⅴ（９）",U257="新加算Ⅴ（10）",U257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57" s="1311" t="str">
        <f>IF(AND(T257&lt;&gt;"（参考）令和７年度の移行予定",OR(U257="新加算Ⅰ",U257="新加算Ⅴ（１）",U257="新加算Ⅴ（２）",U257="新加算Ⅴ（５）",U257="新加算Ⅴ（７）",U257="新加算Ⅴ（10）")),IF(AN257="","未入力",IF(AN257="いずれも取得していない","要件を満たさない","")),"")</f>
        <v/>
      </c>
      <c r="BE257" s="1311" t="str">
        <f>G254</f>
        <v/>
      </c>
      <c r="BF257" s="1311"/>
      <c r="BG257" s="1311"/>
    </row>
    <row r="258" spans="1:59" ht="30" customHeight="1">
      <c r="A258" s="1301">
        <v>62</v>
      </c>
      <c r="B258" s="1240" t="str">
        <f>IF(基本情報入力シート!C115="","",基本情報入力シート!C115)</f>
        <v/>
      </c>
      <c r="C258" s="1241"/>
      <c r="D258" s="1241"/>
      <c r="E258" s="1241"/>
      <c r="F258" s="1242"/>
      <c r="G258" s="1259" t="str">
        <f>IF(基本情報入力シート!M115="","",基本情報入力シート!M115)</f>
        <v/>
      </c>
      <c r="H258" s="1259" t="str">
        <f>IF(基本情報入力シート!R115="","",基本情報入力シート!R115)</f>
        <v/>
      </c>
      <c r="I258" s="1259" t="str">
        <f>IF(基本情報入力シート!W115="","",基本情報入力シート!W115)</f>
        <v/>
      </c>
      <c r="J258" s="1422" t="str">
        <f>IF(基本情報入力シート!X115="","",基本情報入力シート!X115)</f>
        <v/>
      </c>
      <c r="K258" s="1259" t="str">
        <f>IF(基本情報入力シート!Y115="","",基本情報入力シート!Y115)</f>
        <v/>
      </c>
      <c r="L258" s="1435" t="str">
        <f>IF(基本情報入力シート!AB115="","",基本情報入力シート!AB115)</f>
        <v/>
      </c>
      <c r="M258" s="553" t="str">
        <f>IF('別紙様式2-2（４・５月分）'!P197="","",'別紙様式2-2（４・５月分）'!P197)</f>
        <v/>
      </c>
      <c r="N258" s="1399" t="str">
        <f>IF(SUM('別紙様式2-2（４・５月分）'!Q197:Q199)=0,"",SUM('別紙様式2-2（４・５月分）'!Q197:Q199))</f>
        <v/>
      </c>
      <c r="O258" s="1403" t="str">
        <f>IFERROR(VLOOKUP('別紙様式2-2（４・５月分）'!AQ197,【参考】数式用!$AR$5:$AS$22,2,FALSE),"")</f>
        <v/>
      </c>
      <c r="P258" s="1404"/>
      <c r="Q258" s="1405"/>
      <c r="R258" s="1540" t="str">
        <f>IFERROR(VLOOKUP(K258,【参考】数式用!$A$5:$AB$37,MATCH(O258,【参考】数式用!$B$4:$AB$4,0)+1,0),"")</f>
        <v/>
      </c>
      <c r="S258" s="1411" t="s">
        <v>2102</v>
      </c>
      <c r="T258" s="1536" t="str">
        <f>IF('別紙様式2-3（６月以降分）'!T258="","",'別紙様式2-3（６月以降分）'!T258)</f>
        <v/>
      </c>
      <c r="U258" s="1538" t="str">
        <f>IFERROR(VLOOKUP(K258,【参考】数式用!$A$5:$AB$37,MATCH(T258,【参考】数式用!$B$4:$AB$4,0)+1,0),"")</f>
        <v/>
      </c>
      <c r="V258" s="1417" t="s">
        <v>15</v>
      </c>
      <c r="W258" s="1534">
        <f>'別紙様式2-3（６月以降分）'!W258</f>
        <v>6</v>
      </c>
      <c r="X258" s="1357" t="s">
        <v>10</v>
      </c>
      <c r="Y258" s="1534">
        <f>'別紙様式2-3（６月以降分）'!Y258</f>
        <v>6</v>
      </c>
      <c r="Z258" s="1357" t="s">
        <v>38</v>
      </c>
      <c r="AA258" s="1534">
        <f>'別紙様式2-3（６月以降分）'!AA258</f>
        <v>7</v>
      </c>
      <c r="AB258" s="1357" t="s">
        <v>10</v>
      </c>
      <c r="AC258" s="1534">
        <f>'別紙様式2-3（６月以降分）'!AC258</f>
        <v>3</v>
      </c>
      <c r="AD258" s="1357" t="s">
        <v>2020</v>
      </c>
      <c r="AE258" s="1357" t="s">
        <v>20</v>
      </c>
      <c r="AF258" s="1357">
        <f>IF(W258&gt;=1,(AA258*12+AC258)-(W258*12+Y258)+1,"")</f>
        <v>10</v>
      </c>
      <c r="AG258" s="1359" t="s">
        <v>33</v>
      </c>
      <c r="AH258" s="1526" t="str">
        <f>'別紙様式2-3（６月以降分）'!AH258</f>
        <v/>
      </c>
      <c r="AI258" s="1528" t="str">
        <f>'別紙様式2-3（６月以降分）'!AI258</f>
        <v/>
      </c>
      <c r="AJ258" s="1530">
        <f>'別紙様式2-3（６月以降分）'!AJ258</f>
        <v>0</v>
      </c>
      <c r="AK258" s="1532" t="str">
        <f>IF('別紙様式2-3（６月以降分）'!AK258="","",'別紙様式2-3（６月以降分）'!AK258)</f>
        <v/>
      </c>
      <c r="AL258" s="1521">
        <f>'別紙様式2-3（６月以降分）'!AL258</f>
        <v>0</v>
      </c>
      <c r="AM258" s="1523" t="str">
        <f>IF('別紙様式2-3（６月以降分）'!AM258="","",'別紙様式2-3（６月以降分）'!AM258)</f>
        <v/>
      </c>
      <c r="AN258" s="1341" t="str">
        <f>IF('別紙様式2-3（６月以降分）'!AN258="","",'別紙様式2-3（６月以降分）'!AN258)</f>
        <v/>
      </c>
      <c r="AO258" s="1339" t="str">
        <f>IF('別紙様式2-3（６月以降分）'!AO258="","",'別紙様式2-3（６月以降分）'!AO258)</f>
        <v/>
      </c>
      <c r="AP258" s="1341" t="str">
        <f>IF('別紙様式2-3（６月以降分）'!AP258="","",'別紙様式2-3（６月以降分）'!AP258)</f>
        <v/>
      </c>
      <c r="AQ258" s="1490" t="str">
        <f>IF('別紙様式2-3（６月以降分）'!AQ258="","",'別紙様式2-3（６月以降分）'!AQ258)</f>
        <v/>
      </c>
      <c r="AR258" s="1493" t="str">
        <f>IF('別紙様式2-3（６月以降分）'!AR258="","",'別紙様式2-3（６月以降分）'!AR258)</f>
        <v/>
      </c>
      <c r="AS258" s="573" t="str">
        <f t="shared" ref="AS258" si="420">IF(AU260="","",IF(U260&lt;U258,"！加算の要件上は問題ありませんが、令和６年度当初の新加算の加算率と比較して、移行後の加算率が下がる計画になっています。",""))</f>
        <v/>
      </c>
      <c r="AT258" s="580"/>
      <c r="AU258" s="1309"/>
      <c r="AV258" s="558" t="str">
        <f>IF('別紙様式2-2（４・５月分）'!N197="","",'別紙様式2-2（４・５月分）'!N197)</f>
        <v/>
      </c>
      <c r="AW258" s="1313" t="str">
        <f>IF(SUM('別紙様式2-2（４・５月分）'!O197:O199)=0,"",SUM('別紙様式2-2（４・５月分）'!O197:O199))</f>
        <v/>
      </c>
      <c r="AX258" s="1482" t="str">
        <f>IFERROR(VLOOKUP(K258,【参考】数式用!$AH$2:$AI$34,2,FALSE),"")</f>
        <v/>
      </c>
      <c r="AY258" s="494"/>
      <c r="BD258" s="341"/>
      <c r="BE258" s="1311" t="str">
        <f>G258</f>
        <v/>
      </c>
      <c r="BF258" s="1311"/>
      <c r="BG258" s="1311"/>
    </row>
    <row r="259" spans="1:59" ht="15" customHeight="1">
      <c r="A259" s="1275"/>
      <c r="B259" s="1243"/>
      <c r="C259" s="1244"/>
      <c r="D259" s="1244"/>
      <c r="E259" s="1244"/>
      <c r="F259" s="1245"/>
      <c r="G259" s="1260"/>
      <c r="H259" s="1260"/>
      <c r="I259" s="1260"/>
      <c r="J259" s="1423"/>
      <c r="K259" s="1260"/>
      <c r="L259" s="1429"/>
      <c r="M259" s="1379" t="str">
        <f>IF('別紙様式2-2（４・５月分）'!P198="","",'別紙様式2-2（４・５月分）'!P198)</f>
        <v/>
      </c>
      <c r="N259" s="1400"/>
      <c r="O259" s="1406"/>
      <c r="P259" s="1407"/>
      <c r="Q259" s="1408"/>
      <c r="R259" s="1541"/>
      <c r="S259" s="1412"/>
      <c r="T259" s="1537"/>
      <c r="U259" s="1539"/>
      <c r="V259" s="1418"/>
      <c r="W259" s="1535"/>
      <c r="X259" s="1358"/>
      <c r="Y259" s="1535"/>
      <c r="Z259" s="1358"/>
      <c r="AA259" s="1535"/>
      <c r="AB259" s="1358"/>
      <c r="AC259" s="1535"/>
      <c r="AD259" s="1358"/>
      <c r="AE259" s="1358"/>
      <c r="AF259" s="1358"/>
      <c r="AG259" s="1360"/>
      <c r="AH259" s="1527"/>
      <c r="AI259" s="1529"/>
      <c r="AJ259" s="1531"/>
      <c r="AK259" s="1533"/>
      <c r="AL259" s="1522"/>
      <c r="AM259" s="1524"/>
      <c r="AN259" s="1342"/>
      <c r="AO259" s="1525"/>
      <c r="AP259" s="1342"/>
      <c r="AQ259" s="1491"/>
      <c r="AR259" s="1494"/>
      <c r="AS259" s="1492" t="str">
        <f t="shared" ref="AS259" si="421">IF(AU260="","",IF(OR(AA260="",AA260&lt;&gt;7,AC260="",AC260&lt;&gt;3),"！算定期間の終わりが令和７年３月になっていません。年度内の廃止予定等がなければ、算定対象月を令和７年３月にしてください。",""))</f>
        <v/>
      </c>
      <c r="AT259" s="580"/>
      <c r="AU259" s="1311"/>
      <c r="AV259" s="1312" t="str">
        <f>IF('別紙様式2-2（４・５月分）'!N198="","",'別紙様式2-2（４・５月分）'!N198)</f>
        <v/>
      </c>
      <c r="AW259" s="1313"/>
      <c r="AX259" s="1483"/>
      <c r="AY259" s="431"/>
      <c r="BD259" s="341"/>
      <c r="BE259" s="1311" t="str">
        <f>G258</f>
        <v/>
      </c>
      <c r="BF259" s="1311"/>
      <c r="BG259" s="1311"/>
    </row>
    <row r="260" spans="1:59" ht="15" customHeight="1">
      <c r="A260" s="1303"/>
      <c r="B260" s="1243"/>
      <c r="C260" s="1244"/>
      <c r="D260" s="1244"/>
      <c r="E260" s="1244"/>
      <c r="F260" s="1245"/>
      <c r="G260" s="1260"/>
      <c r="H260" s="1260"/>
      <c r="I260" s="1260"/>
      <c r="J260" s="1423"/>
      <c r="K260" s="1260"/>
      <c r="L260" s="1429"/>
      <c r="M260" s="1380"/>
      <c r="N260" s="1401"/>
      <c r="O260" s="1381" t="s">
        <v>2025</v>
      </c>
      <c r="P260" s="1433" t="str">
        <f>IFERROR(VLOOKUP('別紙様式2-2（４・５月分）'!AQ197,【参考】数式用!$AR$5:$AT$22,3,FALSE),"")</f>
        <v/>
      </c>
      <c r="Q260" s="1385" t="s">
        <v>2036</v>
      </c>
      <c r="R260" s="1517" t="str">
        <f>IFERROR(VLOOKUP(K258,【参考】数式用!$A$5:$AB$37,MATCH(P260,【参考】数式用!$B$4:$AB$4,0)+1,0),"")</f>
        <v/>
      </c>
      <c r="S260" s="1389" t="s">
        <v>2109</v>
      </c>
      <c r="T260" s="1519"/>
      <c r="U260" s="1515" t="str">
        <f>IFERROR(VLOOKUP(K258,【参考】数式用!$A$5:$AB$37,MATCH(T260,【参考】数式用!$B$4:$AB$4,0)+1,0),"")</f>
        <v/>
      </c>
      <c r="V260" s="1395" t="s">
        <v>15</v>
      </c>
      <c r="W260" s="1513"/>
      <c r="X260" s="1371" t="s">
        <v>10</v>
      </c>
      <c r="Y260" s="1513"/>
      <c r="Z260" s="1371" t="s">
        <v>38</v>
      </c>
      <c r="AA260" s="1513"/>
      <c r="AB260" s="1371" t="s">
        <v>10</v>
      </c>
      <c r="AC260" s="1513"/>
      <c r="AD260" s="1371" t="s">
        <v>2020</v>
      </c>
      <c r="AE260" s="1371" t="s">
        <v>20</v>
      </c>
      <c r="AF260" s="1371" t="str">
        <f>IF(W260&gt;=1,(AA260*12+AC260)-(W260*12+Y260)+1,"")</f>
        <v/>
      </c>
      <c r="AG260" s="1367" t="s">
        <v>33</v>
      </c>
      <c r="AH260" s="1373" t="str">
        <f t="shared" ref="AH260" si="422">IFERROR(ROUNDDOWN(ROUND(L258*U260,0),0)*AF260,"")</f>
        <v/>
      </c>
      <c r="AI260" s="1507" t="str">
        <f t="shared" ref="AI260" si="423">IFERROR(ROUNDDOWN(ROUND((L258*(U260-AW258)),0),0)*AF260,"")</f>
        <v/>
      </c>
      <c r="AJ260" s="1377" t="str">
        <f>IFERROR(ROUNDDOWN(ROUNDDOWN(ROUND(L258*VLOOKUP(K258,【参考】数式用!$A$5:$AB$27,MATCH("新加算Ⅳ",【参考】数式用!$B$4:$AB$4,0)+1,0),0),0)*AF260*0.5,0),"")</f>
        <v/>
      </c>
      <c r="AK260" s="1509"/>
      <c r="AL260" s="1511" t="str">
        <f>IFERROR(IF('別紙様式2-2（４・５月分）'!P260="ベア加算","", IF(OR(T260="新加算Ⅰ",T260="新加算Ⅱ",T260="新加算Ⅲ",T260="新加算Ⅳ"),ROUNDDOWN(ROUND(L258*VLOOKUP(K258,【参考】数式用!$A$5:$I$27,MATCH("ベア加算",【参考】数式用!$B$4:$I$4,0)+1,0),0),0)*AF260,"")),"")</f>
        <v/>
      </c>
      <c r="AM260" s="1503"/>
      <c r="AN260" s="1484"/>
      <c r="AO260" s="1505"/>
      <c r="AP260" s="1484"/>
      <c r="AQ260" s="1486"/>
      <c r="AR260" s="1488"/>
      <c r="AS260" s="1492"/>
      <c r="AT260" s="452"/>
      <c r="AU260" s="1311" t="str">
        <f>IF(AND(AA258&lt;&gt;7,AC258&lt;&gt;3),"V列に色付け","")</f>
        <v/>
      </c>
      <c r="AV260" s="1312"/>
      <c r="AW260" s="1313"/>
      <c r="AX260" s="577"/>
      <c r="AY260" s="1230" t="str">
        <f>IF(AL260&lt;&gt;"",IF(AM260="○","入力済","未入力"),"")</f>
        <v/>
      </c>
      <c r="AZ260" s="1230" t="str">
        <f>IF(OR(T260="新加算Ⅰ",T260="新加算Ⅱ",T260="新加算Ⅲ",T260="新加算Ⅳ",T260="新加算Ⅴ（１）",T260="新加算Ⅴ（２）",T260="新加算Ⅴ（３）",T260="新加算ⅠⅤ（４）",T260="新加算Ⅴ（５）",T260="新加算Ⅴ（６）",T260="新加算Ⅴ（８）",T260="新加算Ⅴ（11）"),IF(OR(AN260="○",AN260="令和６年度中に満たす"),"入力済","未入力"),"")</f>
        <v/>
      </c>
      <c r="BA260" s="1230" t="str">
        <f>IF(OR(T260="新加算Ⅴ（７）",T260="新加算Ⅴ（９）",T260="新加算Ⅴ（10）",T260="新加算Ⅴ（12）",T260="新加算Ⅴ（13）",T260="新加算Ⅴ（14）"),IF(OR(AO260="○",AO260="令和６年度中に満たす"),"入力済","未入力"),"")</f>
        <v/>
      </c>
      <c r="BB260" s="1230" t="str">
        <f>IF(OR(T260="新加算Ⅰ",T260="新加算Ⅱ",T260="新加算Ⅲ",T260="新加算Ⅴ（１）",T260="新加算Ⅴ（３）",T260="新加算Ⅴ（８）"),IF(OR(AP260="○",AP260="令和６年度中に満たす"),"入力済","未入力"),"")</f>
        <v/>
      </c>
      <c r="BC260" s="1481" t="str">
        <f t="shared" ref="BC260" si="424">IF(OR(T260="新加算Ⅰ",T260="新加算Ⅱ",T260="新加算Ⅴ（１）",T260="新加算Ⅴ（２）",T260="新加算Ⅴ（３）",T260="新加算Ⅴ（４）",T260="新加算Ⅴ（５）",T260="新加算Ⅴ（６）",T260="新加算Ⅴ（７）",T260="新加算Ⅴ（９）",T260="新加算Ⅴ（10）",T260="新加算Ⅴ（12）"),IF(AQ260&lt;&gt;"",1,""),"")</f>
        <v/>
      </c>
      <c r="BD260" s="1311" t="str">
        <f>IF(OR(T260="新加算Ⅰ",T260="新加算Ⅴ（１）",T260="新加算Ⅴ（２）",T260="新加算Ⅴ（５）",T260="新加算Ⅴ（７）",T260="新加算Ⅴ（10）"),IF(AR260="","未入力","入力済"),"")</f>
        <v/>
      </c>
      <c r="BE260" s="1311" t="str">
        <f>G258</f>
        <v/>
      </c>
      <c r="BF260" s="1311"/>
      <c r="BG260" s="1311"/>
    </row>
    <row r="261" spans="1:59" ht="30" customHeight="1" thickBot="1">
      <c r="A261" s="1276"/>
      <c r="B261" s="1419"/>
      <c r="C261" s="1420"/>
      <c r="D261" s="1420"/>
      <c r="E261" s="1420"/>
      <c r="F261" s="1421"/>
      <c r="G261" s="1261"/>
      <c r="H261" s="1261"/>
      <c r="I261" s="1261"/>
      <c r="J261" s="1424"/>
      <c r="K261" s="1261"/>
      <c r="L261" s="1430"/>
      <c r="M261" s="556" t="str">
        <f>IF('別紙様式2-2（４・５月分）'!P199="","",'別紙様式2-2（４・５月分）'!P199)</f>
        <v/>
      </c>
      <c r="N261" s="1402"/>
      <c r="O261" s="1382"/>
      <c r="P261" s="1434"/>
      <c r="Q261" s="1386"/>
      <c r="R261" s="1518"/>
      <c r="S261" s="1390"/>
      <c r="T261" s="1520"/>
      <c r="U261" s="1516"/>
      <c r="V261" s="1396"/>
      <c r="W261" s="1514"/>
      <c r="X261" s="1372"/>
      <c r="Y261" s="1514"/>
      <c r="Z261" s="1372"/>
      <c r="AA261" s="1514"/>
      <c r="AB261" s="1372"/>
      <c r="AC261" s="1514"/>
      <c r="AD261" s="1372"/>
      <c r="AE261" s="1372"/>
      <c r="AF261" s="1372"/>
      <c r="AG261" s="1368"/>
      <c r="AH261" s="1374"/>
      <c r="AI261" s="1508"/>
      <c r="AJ261" s="1378"/>
      <c r="AK261" s="1510"/>
      <c r="AL261" s="1512"/>
      <c r="AM261" s="1504"/>
      <c r="AN261" s="1485"/>
      <c r="AO261" s="1506"/>
      <c r="AP261" s="1485"/>
      <c r="AQ261" s="1487"/>
      <c r="AR261" s="1489"/>
      <c r="AS261" s="578" t="str">
        <f t="shared" ref="AS261" si="425">IF(AU260="","",IF(OR(T260="",AND(M261="ベア加算なし",OR(T260="新加算Ⅰ",T260="新加算Ⅱ",T260="新加算Ⅲ",T260="新加算Ⅳ"),AM260=""),AND(OR(T260="新加算Ⅰ",T260="新加算Ⅱ",T260="新加算Ⅲ",T260="新加算Ⅳ"),AN260=""),AND(OR(T260="新加算Ⅰ",T260="新加算Ⅱ",T260="新加算Ⅲ"),AP260=""),AND(OR(T260="新加算Ⅰ",T260="新加算Ⅱ"),AQ260=""),AND(OR(T260="新加算Ⅰ"),AR260="")),"！記入が必要な欄（ピンク色のセル）に空欄があります。空欄を埋めてください。",""))</f>
        <v/>
      </c>
      <c r="AT261" s="452"/>
      <c r="AU261" s="1311"/>
      <c r="AV261" s="558" t="str">
        <f>IF('別紙様式2-2（４・５月分）'!N199="","",'別紙様式2-2（４・５月分）'!N199)</f>
        <v/>
      </c>
      <c r="AW261" s="1313"/>
      <c r="AX261" s="579"/>
      <c r="AY261" s="1230" t="str">
        <f>IF(OR(T261="新加算Ⅰ",T261="新加算Ⅱ",T261="新加算Ⅲ",T261="新加算Ⅳ",T261="新加算Ⅴ（１）",T261="新加算Ⅴ（２）",T261="新加算Ⅴ（３）",T261="新加算ⅠⅤ（４）",T261="新加算Ⅴ（５）",T261="新加算Ⅴ（６）",T261="新加算Ⅴ（８）",T261="新加算Ⅴ（11）"),IF(AI261="○","","未入力"),"")</f>
        <v/>
      </c>
      <c r="AZ261" s="1230" t="str">
        <f>IF(OR(U261="新加算Ⅰ",U261="新加算Ⅱ",U261="新加算Ⅲ",U261="新加算Ⅳ",U261="新加算Ⅴ（１）",U261="新加算Ⅴ（２）",U261="新加算Ⅴ（３）",U261="新加算ⅠⅤ（４）",U261="新加算Ⅴ（５）",U261="新加算Ⅴ（６）",U261="新加算Ⅴ（８）",U261="新加算Ⅴ（11）"),IF(AJ261="○","","未入力"),"")</f>
        <v/>
      </c>
      <c r="BA261" s="1230" t="str">
        <f>IF(OR(U261="新加算Ⅴ（７）",U261="新加算Ⅴ（９）",U261="新加算Ⅴ（10）",U261="新加算Ⅴ（12）",U261="新加算Ⅴ（13）",U261="新加算Ⅴ（14）"),IF(AK261="○","","未入力"),"")</f>
        <v/>
      </c>
      <c r="BB261" s="1230" t="str">
        <f>IF(OR(U261="新加算Ⅰ",U261="新加算Ⅱ",U261="新加算Ⅲ",U261="新加算Ⅴ（１）",U261="新加算Ⅴ（３）",U261="新加算Ⅴ（８）"),IF(AL261="○","","未入力"),"")</f>
        <v/>
      </c>
      <c r="BC261" s="1481" t="str">
        <f t="shared" ref="BC261" si="426">IF(OR(U261="新加算Ⅰ",U261="新加算Ⅱ",U261="新加算Ⅴ（１）",U261="新加算Ⅴ（２）",U261="新加算Ⅴ（３）",U261="新加算Ⅴ（４）",U261="新加算Ⅴ（５）",U261="新加算Ⅴ（６）",U261="新加算Ⅴ（７）",U261="新加算Ⅴ（９）",U261="新加算Ⅴ（10）",U261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61" s="1311" t="str">
        <f>IF(AND(T261&lt;&gt;"（参考）令和７年度の移行予定",OR(U261="新加算Ⅰ",U261="新加算Ⅴ（１）",U261="新加算Ⅴ（２）",U261="新加算Ⅴ（５）",U261="新加算Ⅴ（７）",U261="新加算Ⅴ（10）")),IF(AN261="","未入力",IF(AN261="いずれも取得していない","要件を満たさない","")),"")</f>
        <v/>
      </c>
      <c r="BE261" s="1311" t="str">
        <f>G258</f>
        <v/>
      </c>
      <c r="BF261" s="1311"/>
      <c r="BG261" s="1311"/>
    </row>
    <row r="262" spans="1:59" ht="30" customHeight="1">
      <c r="A262" s="1274">
        <v>63</v>
      </c>
      <c r="B262" s="1243" t="str">
        <f>IF(基本情報入力シート!C116="","",基本情報入力シート!C116)</f>
        <v/>
      </c>
      <c r="C262" s="1244"/>
      <c r="D262" s="1244"/>
      <c r="E262" s="1244"/>
      <c r="F262" s="1245"/>
      <c r="G262" s="1260" t="str">
        <f>IF(基本情報入力シート!M116="","",基本情報入力シート!M116)</f>
        <v/>
      </c>
      <c r="H262" s="1260" t="str">
        <f>IF(基本情報入力シート!R116="","",基本情報入力シート!R116)</f>
        <v/>
      </c>
      <c r="I262" s="1260" t="str">
        <f>IF(基本情報入力シート!W116="","",基本情報入力シート!W116)</f>
        <v/>
      </c>
      <c r="J262" s="1423" t="str">
        <f>IF(基本情報入力シート!X116="","",基本情報入力シート!X116)</f>
        <v/>
      </c>
      <c r="K262" s="1260" t="str">
        <f>IF(基本情報入力シート!Y116="","",基本情報入力シート!Y116)</f>
        <v/>
      </c>
      <c r="L262" s="1429" t="str">
        <f>IF(基本情報入力シート!AB116="","",基本情報入力シート!AB116)</f>
        <v/>
      </c>
      <c r="M262" s="553" t="str">
        <f>IF('別紙様式2-2（４・５月分）'!P200="","",'別紙様式2-2（４・５月分）'!P200)</f>
        <v/>
      </c>
      <c r="N262" s="1399" t="str">
        <f>IF(SUM('別紙様式2-2（４・５月分）'!Q200:Q202)=0,"",SUM('別紙様式2-2（４・５月分）'!Q200:Q202))</f>
        <v/>
      </c>
      <c r="O262" s="1403" t="str">
        <f>IFERROR(VLOOKUP('別紙様式2-2（４・５月分）'!AQ200,【参考】数式用!$AR$5:$AS$22,2,FALSE),"")</f>
        <v/>
      </c>
      <c r="P262" s="1404"/>
      <c r="Q262" s="1405"/>
      <c r="R262" s="1540" t="str">
        <f>IFERROR(VLOOKUP(K262,【参考】数式用!$A$5:$AB$37,MATCH(O262,【参考】数式用!$B$4:$AB$4,0)+1,0),"")</f>
        <v/>
      </c>
      <c r="S262" s="1411" t="s">
        <v>2102</v>
      </c>
      <c r="T262" s="1536" t="str">
        <f>IF('別紙様式2-3（６月以降分）'!T262="","",'別紙様式2-3（６月以降分）'!T262)</f>
        <v/>
      </c>
      <c r="U262" s="1538" t="str">
        <f>IFERROR(VLOOKUP(K262,【参考】数式用!$A$5:$AB$37,MATCH(T262,【参考】数式用!$B$4:$AB$4,0)+1,0),"")</f>
        <v/>
      </c>
      <c r="V262" s="1417" t="s">
        <v>15</v>
      </c>
      <c r="W262" s="1534">
        <f>'別紙様式2-3（６月以降分）'!W262</f>
        <v>6</v>
      </c>
      <c r="X262" s="1357" t="s">
        <v>10</v>
      </c>
      <c r="Y262" s="1534">
        <f>'別紙様式2-3（６月以降分）'!Y262</f>
        <v>6</v>
      </c>
      <c r="Z262" s="1357" t="s">
        <v>38</v>
      </c>
      <c r="AA262" s="1534">
        <f>'別紙様式2-3（６月以降分）'!AA262</f>
        <v>7</v>
      </c>
      <c r="AB262" s="1357" t="s">
        <v>10</v>
      </c>
      <c r="AC262" s="1534">
        <f>'別紙様式2-3（６月以降分）'!AC262</f>
        <v>3</v>
      </c>
      <c r="AD262" s="1357" t="s">
        <v>2020</v>
      </c>
      <c r="AE262" s="1357" t="s">
        <v>20</v>
      </c>
      <c r="AF262" s="1357">
        <f>IF(W262&gt;=1,(AA262*12+AC262)-(W262*12+Y262)+1,"")</f>
        <v>10</v>
      </c>
      <c r="AG262" s="1359" t="s">
        <v>33</v>
      </c>
      <c r="AH262" s="1526" t="str">
        <f>'別紙様式2-3（６月以降分）'!AH262</f>
        <v/>
      </c>
      <c r="AI262" s="1528" t="str">
        <f>'別紙様式2-3（６月以降分）'!AI262</f>
        <v/>
      </c>
      <c r="AJ262" s="1530">
        <f>'別紙様式2-3（６月以降分）'!AJ262</f>
        <v>0</v>
      </c>
      <c r="AK262" s="1532" t="str">
        <f>IF('別紙様式2-3（６月以降分）'!AK262="","",'別紙様式2-3（６月以降分）'!AK262)</f>
        <v/>
      </c>
      <c r="AL262" s="1521">
        <f>'別紙様式2-3（６月以降分）'!AL262</f>
        <v>0</v>
      </c>
      <c r="AM262" s="1523" t="str">
        <f>IF('別紙様式2-3（６月以降分）'!AM262="","",'別紙様式2-3（６月以降分）'!AM262)</f>
        <v/>
      </c>
      <c r="AN262" s="1341" t="str">
        <f>IF('別紙様式2-3（６月以降分）'!AN262="","",'別紙様式2-3（６月以降分）'!AN262)</f>
        <v/>
      </c>
      <c r="AO262" s="1339" t="str">
        <f>IF('別紙様式2-3（６月以降分）'!AO262="","",'別紙様式2-3（６月以降分）'!AO262)</f>
        <v/>
      </c>
      <c r="AP262" s="1341" t="str">
        <f>IF('別紙様式2-3（６月以降分）'!AP262="","",'別紙様式2-3（６月以降分）'!AP262)</f>
        <v/>
      </c>
      <c r="AQ262" s="1490" t="str">
        <f>IF('別紙様式2-3（６月以降分）'!AQ262="","",'別紙様式2-3（６月以降分）'!AQ262)</f>
        <v/>
      </c>
      <c r="AR262" s="1493" t="str">
        <f>IF('別紙様式2-3（６月以降分）'!AR262="","",'別紙様式2-3（６月以降分）'!AR262)</f>
        <v/>
      </c>
      <c r="AS262" s="573" t="str">
        <f t="shared" ref="AS262" si="427">IF(AU264="","",IF(U264&lt;U262,"！加算の要件上は問題ありませんが、令和６年度当初の新加算の加算率と比較して、移行後の加算率が下がる計画になっています。",""))</f>
        <v/>
      </c>
      <c r="AT262" s="580"/>
      <c r="AU262" s="1309"/>
      <c r="AV262" s="558" t="str">
        <f>IF('別紙様式2-2（４・５月分）'!N200="","",'別紙様式2-2（４・５月分）'!N200)</f>
        <v/>
      </c>
      <c r="AW262" s="1313" t="str">
        <f>IF(SUM('別紙様式2-2（４・５月分）'!O200:O202)=0,"",SUM('別紙様式2-2（４・５月分）'!O200:O202))</f>
        <v/>
      </c>
      <c r="AX262" s="1482" t="str">
        <f>IFERROR(VLOOKUP(K262,【参考】数式用!$AH$2:$AI$34,2,FALSE),"")</f>
        <v/>
      </c>
      <c r="AY262" s="494"/>
      <c r="BD262" s="341"/>
      <c r="BE262" s="1311" t="str">
        <f>G262</f>
        <v/>
      </c>
      <c r="BF262" s="1311"/>
      <c r="BG262" s="1311"/>
    </row>
    <row r="263" spans="1:59" ht="15" customHeight="1">
      <c r="A263" s="1275"/>
      <c r="B263" s="1243"/>
      <c r="C263" s="1244"/>
      <c r="D263" s="1244"/>
      <c r="E263" s="1244"/>
      <c r="F263" s="1245"/>
      <c r="G263" s="1260"/>
      <c r="H263" s="1260"/>
      <c r="I263" s="1260"/>
      <c r="J263" s="1423"/>
      <c r="K263" s="1260"/>
      <c r="L263" s="1429"/>
      <c r="M263" s="1379" t="str">
        <f>IF('別紙様式2-2（４・５月分）'!P201="","",'別紙様式2-2（４・５月分）'!P201)</f>
        <v/>
      </c>
      <c r="N263" s="1400"/>
      <c r="O263" s="1406"/>
      <c r="P263" s="1407"/>
      <c r="Q263" s="1408"/>
      <c r="R263" s="1541"/>
      <c r="S263" s="1412"/>
      <c r="T263" s="1537"/>
      <c r="U263" s="1539"/>
      <c r="V263" s="1418"/>
      <c r="W263" s="1535"/>
      <c r="X263" s="1358"/>
      <c r="Y263" s="1535"/>
      <c r="Z263" s="1358"/>
      <c r="AA263" s="1535"/>
      <c r="AB263" s="1358"/>
      <c r="AC263" s="1535"/>
      <c r="AD263" s="1358"/>
      <c r="AE263" s="1358"/>
      <c r="AF263" s="1358"/>
      <c r="AG263" s="1360"/>
      <c r="AH263" s="1527"/>
      <c r="AI263" s="1529"/>
      <c r="AJ263" s="1531"/>
      <c r="AK263" s="1533"/>
      <c r="AL263" s="1522"/>
      <c r="AM263" s="1524"/>
      <c r="AN263" s="1342"/>
      <c r="AO263" s="1525"/>
      <c r="AP263" s="1342"/>
      <c r="AQ263" s="1491"/>
      <c r="AR263" s="1494"/>
      <c r="AS263" s="1492" t="str">
        <f t="shared" ref="AS263" si="428">IF(AU264="","",IF(OR(AA264="",AA264&lt;&gt;7,AC264="",AC264&lt;&gt;3),"！算定期間の終わりが令和７年３月になっていません。年度内の廃止予定等がなければ、算定対象月を令和７年３月にしてください。",""))</f>
        <v/>
      </c>
      <c r="AT263" s="580"/>
      <c r="AU263" s="1311"/>
      <c r="AV263" s="1312" t="str">
        <f>IF('別紙様式2-2（４・５月分）'!N201="","",'別紙様式2-2（４・５月分）'!N201)</f>
        <v/>
      </c>
      <c r="AW263" s="1313"/>
      <c r="AX263" s="1483"/>
      <c r="AY263" s="431"/>
      <c r="BD263" s="341"/>
      <c r="BE263" s="1311" t="str">
        <f>G262</f>
        <v/>
      </c>
      <c r="BF263" s="1311"/>
      <c r="BG263" s="1311"/>
    </row>
    <row r="264" spans="1:59" ht="15" customHeight="1">
      <c r="A264" s="1303"/>
      <c r="B264" s="1243"/>
      <c r="C264" s="1244"/>
      <c r="D264" s="1244"/>
      <c r="E264" s="1244"/>
      <c r="F264" s="1245"/>
      <c r="G264" s="1260"/>
      <c r="H264" s="1260"/>
      <c r="I264" s="1260"/>
      <c r="J264" s="1423"/>
      <c r="K264" s="1260"/>
      <c r="L264" s="1429"/>
      <c r="M264" s="1380"/>
      <c r="N264" s="1401"/>
      <c r="O264" s="1381" t="s">
        <v>2025</v>
      </c>
      <c r="P264" s="1433" t="str">
        <f>IFERROR(VLOOKUP('別紙様式2-2（４・５月分）'!AQ200,【参考】数式用!$AR$5:$AT$22,3,FALSE),"")</f>
        <v/>
      </c>
      <c r="Q264" s="1385" t="s">
        <v>2036</v>
      </c>
      <c r="R264" s="1517" t="str">
        <f>IFERROR(VLOOKUP(K262,【参考】数式用!$A$5:$AB$37,MATCH(P264,【参考】数式用!$B$4:$AB$4,0)+1,0),"")</f>
        <v/>
      </c>
      <c r="S264" s="1389" t="s">
        <v>2109</v>
      </c>
      <c r="T264" s="1519"/>
      <c r="U264" s="1515" t="str">
        <f>IFERROR(VLOOKUP(K262,【参考】数式用!$A$5:$AB$37,MATCH(T264,【参考】数式用!$B$4:$AB$4,0)+1,0),"")</f>
        <v/>
      </c>
      <c r="V264" s="1395" t="s">
        <v>15</v>
      </c>
      <c r="W264" s="1513"/>
      <c r="X264" s="1371" t="s">
        <v>10</v>
      </c>
      <c r="Y264" s="1513"/>
      <c r="Z264" s="1371" t="s">
        <v>38</v>
      </c>
      <c r="AA264" s="1513"/>
      <c r="AB264" s="1371" t="s">
        <v>10</v>
      </c>
      <c r="AC264" s="1513"/>
      <c r="AD264" s="1371" t="s">
        <v>2020</v>
      </c>
      <c r="AE264" s="1371" t="s">
        <v>20</v>
      </c>
      <c r="AF264" s="1371" t="str">
        <f>IF(W264&gt;=1,(AA264*12+AC264)-(W264*12+Y264)+1,"")</f>
        <v/>
      </c>
      <c r="AG264" s="1367" t="s">
        <v>33</v>
      </c>
      <c r="AH264" s="1373" t="str">
        <f t="shared" ref="AH264" si="429">IFERROR(ROUNDDOWN(ROUND(L262*U264,0),0)*AF264,"")</f>
        <v/>
      </c>
      <c r="AI264" s="1507" t="str">
        <f t="shared" ref="AI264" si="430">IFERROR(ROUNDDOWN(ROUND((L262*(U264-AW262)),0),0)*AF264,"")</f>
        <v/>
      </c>
      <c r="AJ264" s="1377" t="str">
        <f>IFERROR(ROUNDDOWN(ROUNDDOWN(ROUND(L262*VLOOKUP(K262,【参考】数式用!$A$5:$AB$27,MATCH("新加算Ⅳ",【参考】数式用!$B$4:$AB$4,0)+1,0),0),0)*AF264*0.5,0),"")</f>
        <v/>
      </c>
      <c r="AK264" s="1509"/>
      <c r="AL264" s="1511" t="str">
        <f>IFERROR(IF('別紙様式2-2（４・５月分）'!P264="ベア加算","", IF(OR(T264="新加算Ⅰ",T264="新加算Ⅱ",T264="新加算Ⅲ",T264="新加算Ⅳ"),ROUNDDOWN(ROUND(L262*VLOOKUP(K262,【参考】数式用!$A$5:$I$27,MATCH("ベア加算",【参考】数式用!$B$4:$I$4,0)+1,0),0),0)*AF264,"")),"")</f>
        <v/>
      </c>
      <c r="AM264" s="1503"/>
      <c r="AN264" s="1484"/>
      <c r="AO264" s="1505"/>
      <c r="AP264" s="1484"/>
      <c r="AQ264" s="1486"/>
      <c r="AR264" s="1488"/>
      <c r="AS264" s="1492"/>
      <c r="AT264" s="452"/>
      <c r="AU264" s="1311" t="str">
        <f>IF(AND(AA262&lt;&gt;7,AC262&lt;&gt;3),"V列に色付け","")</f>
        <v/>
      </c>
      <c r="AV264" s="1312"/>
      <c r="AW264" s="1313"/>
      <c r="AX264" s="577"/>
      <c r="AY264" s="1230" t="str">
        <f>IF(AL264&lt;&gt;"",IF(AM264="○","入力済","未入力"),"")</f>
        <v/>
      </c>
      <c r="AZ264" s="1230" t="str">
        <f>IF(OR(T264="新加算Ⅰ",T264="新加算Ⅱ",T264="新加算Ⅲ",T264="新加算Ⅳ",T264="新加算Ⅴ（１）",T264="新加算Ⅴ（２）",T264="新加算Ⅴ（３）",T264="新加算ⅠⅤ（４）",T264="新加算Ⅴ（５）",T264="新加算Ⅴ（６）",T264="新加算Ⅴ（８）",T264="新加算Ⅴ（11）"),IF(OR(AN264="○",AN264="令和６年度中に満たす"),"入力済","未入力"),"")</f>
        <v/>
      </c>
      <c r="BA264" s="1230" t="str">
        <f>IF(OR(T264="新加算Ⅴ（７）",T264="新加算Ⅴ（９）",T264="新加算Ⅴ（10）",T264="新加算Ⅴ（12）",T264="新加算Ⅴ（13）",T264="新加算Ⅴ（14）"),IF(OR(AO264="○",AO264="令和６年度中に満たす"),"入力済","未入力"),"")</f>
        <v/>
      </c>
      <c r="BB264" s="1230" t="str">
        <f>IF(OR(T264="新加算Ⅰ",T264="新加算Ⅱ",T264="新加算Ⅲ",T264="新加算Ⅴ（１）",T264="新加算Ⅴ（３）",T264="新加算Ⅴ（８）"),IF(OR(AP264="○",AP264="令和６年度中に満たす"),"入力済","未入力"),"")</f>
        <v/>
      </c>
      <c r="BC264" s="1481" t="str">
        <f t="shared" ref="BC264" si="431">IF(OR(T264="新加算Ⅰ",T264="新加算Ⅱ",T264="新加算Ⅴ（１）",T264="新加算Ⅴ（２）",T264="新加算Ⅴ（３）",T264="新加算Ⅴ（４）",T264="新加算Ⅴ（５）",T264="新加算Ⅴ（６）",T264="新加算Ⅴ（７）",T264="新加算Ⅴ（９）",T264="新加算Ⅴ（10）",T264="新加算Ⅴ（12）"),IF(AQ264&lt;&gt;"",1,""),"")</f>
        <v/>
      </c>
      <c r="BD264" s="1311" t="str">
        <f>IF(OR(T264="新加算Ⅰ",T264="新加算Ⅴ（１）",T264="新加算Ⅴ（２）",T264="新加算Ⅴ（５）",T264="新加算Ⅴ（７）",T264="新加算Ⅴ（10）"),IF(AR264="","未入力","入力済"),"")</f>
        <v/>
      </c>
      <c r="BE264" s="1311" t="str">
        <f>G262</f>
        <v/>
      </c>
      <c r="BF264" s="1311"/>
      <c r="BG264" s="1311"/>
    </row>
    <row r="265" spans="1:59" ht="30" customHeight="1" thickBot="1">
      <c r="A265" s="1276"/>
      <c r="B265" s="1419"/>
      <c r="C265" s="1420"/>
      <c r="D265" s="1420"/>
      <c r="E265" s="1420"/>
      <c r="F265" s="1421"/>
      <c r="G265" s="1261"/>
      <c r="H265" s="1261"/>
      <c r="I265" s="1261"/>
      <c r="J265" s="1424"/>
      <c r="K265" s="1261"/>
      <c r="L265" s="1430"/>
      <c r="M265" s="556" t="str">
        <f>IF('別紙様式2-2（４・５月分）'!P202="","",'別紙様式2-2（４・５月分）'!P202)</f>
        <v/>
      </c>
      <c r="N265" s="1402"/>
      <c r="O265" s="1382"/>
      <c r="P265" s="1434"/>
      <c r="Q265" s="1386"/>
      <c r="R265" s="1518"/>
      <c r="S265" s="1390"/>
      <c r="T265" s="1520"/>
      <c r="U265" s="1516"/>
      <c r="V265" s="1396"/>
      <c r="W265" s="1514"/>
      <c r="X265" s="1372"/>
      <c r="Y265" s="1514"/>
      <c r="Z265" s="1372"/>
      <c r="AA265" s="1514"/>
      <c r="AB265" s="1372"/>
      <c r="AC265" s="1514"/>
      <c r="AD265" s="1372"/>
      <c r="AE265" s="1372"/>
      <c r="AF265" s="1372"/>
      <c r="AG265" s="1368"/>
      <c r="AH265" s="1374"/>
      <c r="AI265" s="1508"/>
      <c r="AJ265" s="1378"/>
      <c r="AK265" s="1510"/>
      <c r="AL265" s="1512"/>
      <c r="AM265" s="1504"/>
      <c r="AN265" s="1485"/>
      <c r="AO265" s="1506"/>
      <c r="AP265" s="1485"/>
      <c r="AQ265" s="1487"/>
      <c r="AR265" s="1489"/>
      <c r="AS265" s="578" t="str">
        <f t="shared" ref="AS265" si="432">IF(AU264="","",IF(OR(T264="",AND(M265="ベア加算なし",OR(T264="新加算Ⅰ",T264="新加算Ⅱ",T264="新加算Ⅲ",T264="新加算Ⅳ"),AM264=""),AND(OR(T264="新加算Ⅰ",T264="新加算Ⅱ",T264="新加算Ⅲ",T264="新加算Ⅳ"),AN264=""),AND(OR(T264="新加算Ⅰ",T264="新加算Ⅱ",T264="新加算Ⅲ"),AP264=""),AND(OR(T264="新加算Ⅰ",T264="新加算Ⅱ"),AQ264=""),AND(OR(T264="新加算Ⅰ"),AR264="")),"！記入が必要な欄（ピンク色のセル）に空欄があります。空欄を埋めてください。",""))</f>
        <v/>
      </c>
      <c r="AT265" s="452"/>
      <c r="AU265" s="1311"/>
      <c r="AV265" s="558" t="str">
        <f>IF('別紙様式2-2（４・５月分）'!N202="","",'別紙様式2-2（４・５月分）'!N202)</f>
        <v/>
      </c>
      <c r="AW265" s="1313"/>
      <c r="AX265" s="579"/>
      <c r="AY265" s="1230" t="str">
        <f>IF(OR(T265="新加算Ⅰ",T265="新加算Ⅱ",T265="新加算Ⅲ",T265="新加算Ⅳ",T265="新加算Ⅴ（１）",T265="新加算Ⅴ（２）",T265="新加算Ⅴ（３）",T265="新加算ⅠⅤ（４）",T265="新加算Ⅴ（５）",T265="新加算Ⅴ（６）",T265="新加算Ⅴ（８）",T265="新加算Ⅴ（11）"),IF(AI265="○","","未入力"),"")</f>
        <v/>
      </c>
      <c r="AZ265" s="1230" t="str">
        <f>IF(OR(U265="新加算Ⅰ",U265="新加算Ⅱ",U265="新加算Ⅲ",U265="新加算Ⅳ",U265="新加算Ⅴ（１）",U265="新加算Ⅴ（２）",U265="新加算Ⅴ（３）",U265="新加算ⅠⅤ（４）",U265="新加算Ⅴ（５）",U265="新加算Ⅴ（６）",U265="新加算Ⅴ（８）",U265="新加算Ⅴ（11）"),IF(AJ265="○","","未入力"),"")</f>
        <v/>
      </c>
      <c r="BA265" s="1230" t="str">
        <f>IF(OR(U265="新加算Ⅴ（７）",U265="新加算Ⅴ（９）",U265="新加算Ⅴ（10）",U265="新加算Ⅴ（12）",U265="新加算Ⅴ（13）",U265="新加算Ⅴ（14）"),IF(AK265="○","","未入力"),"")</f>
        <v/>
      </c>
      <c r="BB265" s="1230" t="str">
        <f>IF(OR(U265="新加算Ⅰ",U265="新加算Ⅱ",U265="新加算Ⅲ",U265="新加算Ⅴ（１）",U265="新加算Ⅴ（３）",U265="新加算Ⅴ（８）"),IF(AL265="○","","未入力"),"")</f>
        <v/>
      </c>
      <c r="BC265" s="1481" t="str">
        <f t="shared" ref="BC265" si="433">IF(OR(U265="新加算Ⅰ",U265="新加算Ⅱ",U265="新加算Ⅴ（１）",U265="新加算Ⅴ（２）",U265="新加算Ⅴ（３）",U265="新加算Ⅴ（４）",U265="新加算Ⅴ（５）",U265="新加算Ⅴ（６）",U265="新加算Ⅴ（７）",U265="新加算Ⅴ（９）",U265="新加算Ⅴ（10）",U265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65" s="1311" t="str">
        <f>IF(AND(T265&lt;&gt;"（参考）令和７年度の移行予定",OR(U265="新加算Ⅰ",U265="新加算Ⅴ（１）",U265="新加算Ⅴ（２）",U265="新加算Ⅴ（５）",U265="新加算Ⅴ（７）",U265="新加算Ⅴ（10）")),IF(AN265="","未入力",IF(AN265="いずれも取得していない","要件を満たさない","")),"")</f>
        <v/>
      </c>
      <c r="BE265" s="1311" t="str">
        <f>G262</f>
        <v/>
      </c>
      <c r="BF265" s="1311"/>
      <c r="BG265" s="1311"/>
    </row>
    <row r="266" spans="1:59" ht="30" customHeight="1">
      <c r="A266" s="1301">
        <v>64</v>
      </c>
      <c r="B266" s="1240" t="str">
        <f>IF(基本情報入力シート!C117="","",基本情報入力シート!C117)</f>
        <v/>
      </c>
      <c r="C266" s="1241"/>
      <c r="D266" s="1241"/>
      <c r="E266" s="1241"/>
      <c r="F266" s="1242"/>
      <c r="G266" s="1259" t="str">
        <f>IF(基本情報入力シート!M117="","",基本情報入力シート!M117)</f>
        <v/>
      </c>
      <c r="H266" s="1259" t="str">
        <f>IF(基本情報入力シート!R117="","",基本情報入力シート!R117)</f>
        <v/>
      </c>
      <c r="I266" s="1259" t="str">
        <f>IF(基本情報入力シート!W117="","",基本情報入力シート!W117)</f>
        <v/>
      </c>
      <c r="J266" s="1422" t="str">
        <f>IF(基本情報入力シート!X117="","",基本情報入力シート!X117)</f>
        <v/>
      </c>
      <c r="K266" s="1259" t="str">
        <f>IF(基本情報入力シート!Y117="","",基本情報入力シート!Y117)</f>
        <v/>
      </c>
      <c r="L266" s="1435" t="str">
        <f>IF(基本情報入力シート!AB117="","",基本情報入力シート!AB117)</f>
        <v/>
      </c>
      <c r="M266" s="553" t="str">
        <f>IF('別紙様式2-2（４・５月分）'!P203="","",'別紙様式2-2（４・５月分）'!P203)</f>
        <v/>
      </c>
      <c r="N266" s="1399" t="str">
        <f>IF(SUM('別紙様式2-2（４・５月分）'!Q203:Q205)=0,"",SUM('別紙様式2-2（４・５月分）'!Q203:Q205))</f>
        <v/>
      </c>
      <c r="O266" s="1403" t="str">
        <f>IFERROR(VLOOKUP('別紙様式2-2（４・５月分）'!AQ203,【参考】数式用!$AR$5:$AS$22,2,FALSE),"")</f>
        <v/>
      </c>
      <c r="P266" s="1404"/>
      <c r="Q266" s="1405"/>
      <c r="R266" s="1540" t="str">
        <f>IFERROR(VLOOKUP(K266,【参考】数式用!$A$5:$AB$37,MATCH(O266,【参考】数式用!$B$4:$AB$4,0)+1,0),"")</f>
        <v/>
      </c>
      <c r="S266" s="1411" t="s">
        <v>2102</v>
      </c>
      <c r="T266" s="1536" t="str">
        <f>IF('別紙様式2-3（６月以降分）'!T266="","",'別紙様式2-3（６月以降分）'!T266)</f>
        <v/>
      </c>
      <c r="U266" s="1538" t="str">
        <f>IFERROR(VLOOKUP(K266,【参考】数式用!$A$5:$AB$37,MATCH(T266,【参考】数式用!$B$4:$AB$4,0)+1,0),"")</f>
        <v/>
      </c>
      <c r="V266" s="1417" t="s">
        <v>15</v>
      </c>
      <c r="W266" s="1534">
        <f>'別紙様式2-3（６月以降分）'!W266</f>
        <v>6</v>
      </c>
      <c r="X266" s="1357" t="s">
        <v>10</v>
      </c>
      <c r="Y266" s="1534">
        <f>'別紙様式2-3（６月以降分）'!Y266</f>
        <v>6</v>
      </c>
      <c r="Z266" s="1357" t="s">
        <v>38</v>
      </c>
      <c r="AA266" s="1534">
        <f>'別紙様式2-3（６月以降分）'!AA266</f>
        <v>7</v>
      </c>
      <c r="AB266" s="1357" t="s">
        <v>10</v>
      </c>
      <c r="AC266" s="1534">
        <f>'別紙様式2-3（６月以降分）'!AC266</f>
        <v>3</v>
      </c>
      <c r="AD266" s="1357" t="s">
        <v>2020</v>
      </c>
      <c r="AE266" s="1357" t="s">
        <v>20</v>
      </c>
      <c r="AF266" s="1357">
        <f>IF(W266&gt;=1,(AA266*12+AC266)-(W266*12+Y266)+1,"")</f>
        <v>10</v>
      </c>
      <c r="AG266" s="1359" t="s">
        <v>33</v>
      </c>
      <c r="AH266" s="1526" t="str">
        <f>'別紙様式2-3（６月以降分）'!AH266</f>
        <v/>
      </c>
      <c r="AI266" s="1528" t="str">
        <f>'別紙様式2-3（６月以降分）'!AI266</f>
        <v/>
      </c>
      <c r="AJ266" s="1530">
        <f>'別紙様式2-3（６月以降分）'!AJ266</f>
        <v>0</v>
      </c>
      <c r="AK266" s="1532" t="str">
        <f>IF('別紙様式2-3（６月以降分）'!AK266="","",'別紙様式2-3（６月以降分）'!AK266)</f>
        <v/>
      </c>
      <c r="AL266" s="1521">
        <f>'別紙様式2-3（６月以降分）'!AL266</f>
        <v>0</v>
      </c>
      <c r="AM266" s="1523" t="str">
        <f>IF('別紙様式2-3（６月以降分）'!AM266="","",'別紙様式2-3（６月以降分）'!AM266)</f>
        <v/>
      </c>
      <c r="AN266" s="1341" t="str">
        <f>IF('別紙様式2-3（６月以降分）'!AN266="","",'別紙様式2-3（６月以降分）'!AN266)</f>
        <v/>
      </c>
      <c r="AO266" s="1339" t="str">
        <f>IF('別紙様式2-3（６月以降分）'!AO266="","",'別紙様式2-3（６月以降分）'!AO266)</f>
        <v/>
      </c>
      <c r="AP266" s="1341" t="str">
        <f>IF('別紙様式2-3（６月以降分）'!AP266="","",'別紙様式2-3（６月以降分）'!AP266)</f>
        <v/>
      </c>
      <c r="AQ266" s="1490" t="str">
        <f>IF('別紙様式2-3（６月以降分）'!AQ266="","",'別紙様式2-3（６月以降分）'!AQ266)</f>
        <v/>
      </c>
      <c r="AR266" s="1493" t="str">
        <f>IF('別紙様式2-3（６月以降分）'!AR266="","",'別紙様式2-3（６月以降分）'!AR266)</f>
        <v/>
      </c>
      <c r="AS266" s="573" t="str">
        <f t="shared" ref="AS266" si="434">IF(AU268="","",IF(U268&lt;U266,"！加算の要件上は問題ありませんが、令和６年度当初の新加算の加算率と比較して、移行後の加算率が下がる計画になっています。",""))</f>
        <v/>
      </c>
      <c r="AT266" s="580"/>
      <c r="AU266" s="1309"/>
      <c r="AV266" s="558" t="str">
        <f>IF('別紙様式2-2（４・５月分）'!N203="","",'別紙様式2-2（４・５月分）'!N203)</f>
        <v/>
      </c>
      <c r="AW266" s="1313" t="str">
        <f>IF(SUM('別紙様式2-2（４・５月分）'!O203:O205)=0,"",SUM('別紙様式2-2（４・５月分）'!O203:O205))</f>
        <v/>
      </c>
      <c r="AX266" s="1482" t="str">
        <f>IFERROR(VLOOKUP(K266,【参考】数式用!$AH$2:$AI$34,2,FALSE),"")</f>
        <v/>
      </c>
      <c r="AY266" s="494"/>
      <c r="BD266" s="341"/>
      <c r="BE266" s="1311" t="str">
        <f>G266</f>
        <v/>
      </c>
      <c r="BF266" s="1311"/>
      <c r="BG266" s="1311"/>
    </row>
    <row r="267" spans="1:59" ht="15" customHeight="1">
      <c r="A267" s="1275"/>
      <c r="B267" s="1243"/>
      <c r="C267" s="1244"/>
      <c r="D267" s="1244"/>
      <c r="E267" s="1244"/>
      <c r="F267" s="1245"/>
      <c r="G267" s="1260"/>
      <c r="H267" s="1260"/>
      <c r="I267" s="1260"/>
      <c r="J267" s="1423"/>
      <c r="K267" s="1260"/>
      <c r="L267" s="1429"/>
      <c r="M267" s="1379" t="str">
        <f>IF('別紙様式2-2（４・５月分）'!P204="","",'別紙様式2-2（４・５月分）'!P204)</f>
        <v/>
      </c>
      <c r="N267" s="1400"/>
      <c r="O267" s="1406"/>
      <c r="P267" s="1407"/>
      <c r="Q267" s="1408"/>
      <c r="R267" s="1541"/>
      <c r="S267" s="1412"/>
      <c r="T267" s="1537"/>
      <c r="U267" s="1539"/>
      <c r="V267" s="1418"/>
      <c r="W267" s="1535"/>
      <c r="X267" s="1358"/>
      <c r="Y267" s="1535"/>
      <c r="Z267" s="1358"/>
      <c r="AA267" s="1535"/>
      <c r="AB267" s="1358"/>
      <c r="AC267" s="1535"/>
      <c r="AD267" s="1358"/>
      <c r="AE267" s="1358"/>
      <c r="AF267" s="1358"/>
      <c r="AG267" s="1360"/>
      <c r="AH267" s="1527"/>
      <c r="AI267" s="1529"/>
      <c r="AJ267" s="1531"/>
      <c r="AK267" s="1533"/>
      <c r="AL267" s="1522"/>
      <c r="AM267" s="1524"/>
      <c r="AN267" s="1342"/>
      <c r="AO267" s="1525"/>
      <c r="AP267" s="1342"/>
      <c r="AQ267" s="1491"/>
      <c r="AR267" s="1494"/>
      <c r="AS267" s="1492" t="str">
        <f t="shared" ref="AS267" si="435">IF(AU268="","",IF(OR(AA268="",AA268&lt;&gt;7,AC268="",AC268&lt;&gt;3),"！算定期間の終わりが令和７年３月になっていません。年度内の廃止予定等がなければ、算定対象月を令和７年３月にしてください。",""))</f>
        <v/>
      </c>
      <c r="AT267" s="580"/>
      <c r="AU267" s="1311"/>
      <c r="AV267" s="1312" t="str">
        <f>IF('別紙様式2-2（４・５月分）'!N204="","",'別紙様式2-2（４・５月分）'!N204)</f>
        <v/>
      </c>
      <c r="AW267" s="1313"/>
      <c r="AX267" s="1483"/>
      <c r="AY267" s="431"/>
      <c r="BD267" s="341"/>
      <c r="BE267" s="1311" t="str">
        <f>G266</f>
        <v/>
      </c>
      <c r="BF267" s="1311"/>
      <c r="BG267" s="1311"/>
    </row>
    <row r="268" spans="1:59" ht="15" customHeight="1">
      <c r="A268" s="1303"/>
      <c r="B268" s="1243"/>
      <c r="C268" s="1244"/>
      <c r="D268" s="1244"/>
      <c r="E268" s="1244"/>
      <c r="F268" s="1245"/>
      <c r="G268" s="1260"/>
      <c r="H268" s="1260"/>
      <c r="I268" s="1260"/>
      <c r="J268" s="1423"/>
      <c r="K268" s="1260"/>
      <c r="L268" s="1429"/>
      <c r="M268" s="1380"/>
      <c r="N268" s="1401"/>
      <c r="O268" s="1381" t="s">
        <v>2025</v>
      </c>
      <c r="P268" s="1433" t="str">
        <f>IFERROR(VLOOKUP('別紙様式2-2（４・５月分）'!AQ203,【参考】数式用!$AR$5:$AT$22,3,FALSE),"")</f>
        <v/>
      </c>
      <c r="Q268" s="1385" t="s">
        <v>2036</v>
      </c>
      <c r="R268" s="1517" t="str">
        <f>IFERROR(VLOOKUP(K266,【参考】数式用!$A$5:$AB$37,MATCH(P268,【参考】数式用!$B$4:$AB$4,0)+1,0),"")</f>
        <v/>
      </c>
      <c r="S268" s="1389" t="s">
        <v>2109</v>
      </c>
      <c r="T268" s="1519"/>
      <c r="U268" s="1515" t="str">
        <f>IFERROR(VLOOKUP(K266,【参考】数式用!$A$5:$AB$37,MATCH(T268,【参考】数式用!$B$4:$AB$4,0)+1,0),"")</f>
        <v/>
      </c>
      <c r="V268" s="1395" t="s">
        <v>15</v>
      </c>
      <c r="W268" s="1513"/>
      <c r="X268" s="1371" t="s">
        <v>10</v>
      </c>
      <c r="Y268" s="1513"/>
      <c r="Z268" s="1371" t="s">
        <v>38</v>
      </c>
      <c r="AA268" s="1513"/>
      <c r="AB268" s="1371" t="s">
        <v>10</v>
      </c>
      <c r="AC268" s="1513"/>
      <c r="AD268" s="1371" t="s">
        <v>2020</v>
      </c>
      <c r="AE268" s="1371" t="s">
        <v>20</v>
      </c>
      <c r="AF268" s="1371" t="str">
        <f>IF(W268&gt;=1,(AA268*12+AC268)-(W268*12+Y268)+1,"")</f>
        <v/>
      </c>
      <c r="AG268" s="1367" t="s">
        <v>33</v>
      </c>
      <c r="AH268" s="1373" t="str">
        <f t="shared" ref="AH268" si="436">IFERROR(ROUNDDOWN(ROUND(L266*U268,0),0)*AF268,"")</f>
        <v/>
      </c>
      <c r="AI268" s="1507" t="str">
        <f t="shared" ref="AI268" si="437">IFERROR(ROUNDDOWN(ROUND((L266*(U268-AW266)),0),0)*AF268,"")</f>
        <v/>
      </c>
      <c r="AJ268" s="1377" t="str">
        <f>IFERROR(ROUNDDOWN(ROUNDDOWN(ROUND(L266*VLOOKUP(K266,【参考】数式用!$A$5:$AB$27,MATCH("新加算Ⅳ",【参考】数式用!$B$4:$AB$4,0)+1,0),0),0)*AF268*0.5,0),"")</f>
        <v/>
      </c>
      <c r="AK268" s="1509"/>
      <c r="AL268" s="1511" t="str">
        <f>IFERROR(IF('別紙様式2-2（４・５月分）'!P268="ベア加算","", IF(OR(T268="新加算Ⅰ",T268="新加算Ⅱ",T268="新加算Ⅲ",T268="新加算Ⅳ"),ROUNDDOWN(ROUND(L266*VLOOKUP(K266,【参考】数式用!$A$5:$I$27,MATCH("ベア加算",【参考】数式用!$B$4:$I$4,0)+1,0),0),0)*AF268,"")),"")</f>
        <v/>
      </c>
      <c r="AM268" s="1503"/>
      <c r="AN268" s="1484"/>
      <c r="AO268" s="1505"/>
      <c r="AP268" s="1484"/>
      <c r="AQ268" s="1486"/>
      <c r="AR268" s="1488"/>
      <c r="AS268" s="1492"/>
      <c r="AT268" s="452"/>
      <c r="AU268" s="1311" t="str">
        <f>IF(AND(AA266&lt;&gt;7,AC266&lt;&gt;3),"V列に色付け","")</f>
        <v/>
      </c>
      <c r="AV268" s="1312"/>
      <c r="AW268" s="1313"/>
      <c r="AX268" s="577"/>
      <c r="AY268" s="1230" t="str">
        <f>IF(AL268&lt;&gt;"",IF(AM268="○","入力済","未入力"),"")</f>
        <v/>
      </c>
      <c r="AZ268" s="1230" t="str">
        <f>IF(OR(T268="新加算Ⅰ",T268="新加算Ⅱ",T268="新加算Ⅲ",T268="新加算Ⅳ",T268="新加算Ⅴ（１）",T268="新加算Ⅴ（２）",T268="新加算Ⅴ（３）",T268="新加算ⅠⅤ（４）",T268="新加算Ⅴ（５）",T268="新加算Ⅴ（６）",T268="新加算Ⅴ（８）",T268="新加算Ⅴ（11）"),IF(OR(AN268="○",AN268="令和６年度中に満たす"),"入力済","未入力"),"")</f>
        <v/>
      </c>
      <c r="BA268" s="1230" t="str">
        <f>IF(OR(T268="新加算Ⅴ（７）",T268="新加算Ⅴ（９）",T268="新加算Ⅴ（10）",T268="新加算Ⅴ（12）",T268="新加算Ⅴ（13）",T268="新加算Ⅴ（14）"),IF(OR(AO268="○",AO268="令和６年度中に満たす"),"入力済","未入力"),"")</f>
        <v/>
      </c>
      <c r="BB268" s="1230" t="str">
        <f>IF(OR(T268="新加算Ⅰ",T268="新加算Ⅱ",T268="新加算Ⅲ",T268="新加算Ⅴ（１）",T268="新加算Ⅴ（３）",T268="新加算Ⅴ（８）"),IF(OR(AP268="○",AP268="令和６年度中に満たす"),"入力済","未入力"),"")</f>
        <v/>
      </c>
      <c r="BC268" s="1481" t="str">
        <f t="shared" ref="BC268" si="438">IF(OR(T268="新加算Ⅰ",T268="新加算Ⅱ",T268="新加算Ⅴ（１）",T268="新加算Ⅴ（２）",T268="新加算Ⅴ（３）",T268="新加算Ⅴ（４）",T268="新加算Ⅴ（５）",T268="新加算Ⅴ（６）",T268="新加算Ⅴ（７）",T268="新加算Ⅴ（９）",T268="新加算Ⅴ（10）",T268="新加算Ⅴ（12）"),IF(AQ268&lt;&gt;"",1,""),"")</f>
        <v/>
      </c>
      <c r="BD268" s="1311" t="str">
        <f>IF(OR(T268="新加算Ⅰ",T268="新加算Ⅴ（１）",T268="新加算Ⅴ（２）",T268="新加算Ⅴ（５）",T268="新加算Ⅴ（７）",T268="新加算Ⅴ（10）"),IF(AR268="","未入力","入力済"),"")</f>
        <v/>
      </c>
      <c r="BE268" s="1311" t="str">
        <f>G266</f>
        <v/>
      </c>
      <c r="BF268" s="1311"/>
      <c r="BG268" s="1311"/>
    </row>
    <row r="269" spans="1:59" ht="30" customHeight="1" thickBot="1">
      <c r="A269" s="1276"/>
      <c r="B269" s="1419"/>
      <c r="C269" s="1420"/>
      <c r="D269" s="1420"/>
      <c r="E269" s="1420"/>
      <c r="F269" s="1421"/>
      <c r="G269" s="1261"/>
      <c r="H269" s="1261"/>
      <c r="I269" s="1261"/>
      <c r="J269" s="1424"/>
      <c r="K269" s="1261"/>
      <c r="L269" s="1430"/>
      <c r="M269" s="556" t="str">
        <f>IF('別紙様式2-2（４・５月分）'!P205="","",'別紙様式2-2（４・５月分）'!P205)</f>
        <v/>
      </c>
      <c r="N269" s="1402"/>
      <c r="O269" s="1382"/>
      <c r="P269" s="1434"/>
      <c r="Q269" s="1386"/>
      <c r="R269" s="1518"/>
      <c r="S269" s="1390"/>
      <c r="T269" s="1520"/>
      <c r="U269" s="1516"/>
      <c r="V269" s="1396"/>
      <c r="W269" s="1514"/>
      <c r="X269" s="1372"/>
      <c r="Y269" s="1514"/>
      <c r="Z269" s="1372"/>
      <c r="AA269" s="1514"/>
      <c r="AB269" s="1372"/>
      <c r="AC269" s="1514"/>
      <c r="AD269" s="1372"/>
      <c r="AE269" s="1372"/>
      <c r="AF269" s="1372"/>
      <c r="AG269" s="1368"/>
      <c r="AH269" s="1374"/>
      <c r="AI269" s="1508"/>
      <c r="AJ269" s="1378"/>
      <c r="AK269" s="1510"/>
      <c r="AL269" s="1512"/>
      <c r="AM269" s="1504"/>
      <c r="AN269" s="1485"/>
      <c r="AO269" s="1506"/>
      <c r="AP269" s="1485"/>
      <c r="AQ269" s="1487"/>
      <c r="AR269" s="1489"/>
      <c r="AS269" s="578" t="str">
        <f t="shared" ref="AS269" si="439">IF(AU268="","",IF(OR(T268="",AND(M269="ベア加算なし",OR(T268="新加算Ⅰ",T268="新加算Ⅱ",T268="新加算Ⅲ",T268="新加算Ⅳ"),AM268=""),AND(OR(T268="新加算Ⅰ",T268="新加算Ⅱ",T268="新加算Ⅲ",T268="新加算Ⅳ"),AN268=""),AND(OR(T268="新加算Ⅰ",T268="新加算Ⅱ",T268="新加算Ⅲ"),AP268=""),AND(OR(T268="新加算Ⅰ",T268="新加算Ⅱ"),AQ268=""),AND(OR(T268="新加算Ⅰ"),AR268="")),"！記入が必要な欄（ピンク色のセル）に空欄があります。空欄を埋めてください。",""))</f>
        <v/>
      </c>
      <c r="AT269" s="452"/>
      <c r="AU269" s="1311"/>
      <c r="AV269" s="558" t="str">
        <f>IF('別紙様式2-2（４・５月分）'!N205="","",'別紙様式2-2（４・５月分）'!N205)</f>
        <v/>
      </c>
      <c r="AW269" s="1313"/>
      <c r="AX269" s="579"/>
      <c r="AY269" s="1230" t="str">
        <f>IF(OR(T269="新加算Ⅰ",T269="新加算Ⅱ",T269="新加算Ⅲ",T269="新加算Ⅳ",T269="新加算Ⅴ（１）",T269="新加算Ⅴ（２）",T269="新加算Ⅴ（３）",T269="新加算ⅠⅤ（４）",T269="新加算Ⅴ（５）",T269="新加算Ⅴ（６）",T269="新加算Ⅴ（８）",T269="新加算Ⅴ（11）"),IF(AI269="○","","未入力"),"")</f>
        <v/>
      </c>
      <c r="AZ269" s="1230" t="str">
        <f>IF(OR(U269="新加算Ⅰ",U269="新加算Ⅱ",U269="新加算Ⅲ",U269="新加算Ⅳ",U269="新加算Ⅴ（１）",U269="新加算Ⅴ（２）",U269="新加算Ⅴ（３）",U269="新加算ⅠⅤ（４）",U269="新加算Ⅴ（５）",U269="新加算Ⅴ（６）",U269="新加算Ⅴ（８）",U269="新加算Ⅴ（11）"),IF(AJ269="○","","未入力"),"")</f>
        <v/>
      </c>
      <c r="BA269" s="1230" t="str">
        <f>IF(OR(U269="新加算Ⅴ（７）",U269="新加算Ⅴ（９）",U269="新加算Ⅴ（10）",U269="新加算Ⅴ（12）",U269="新加算Ⅴ（13）",U269="新加算Ⅴ（14）"),IF(AK269="○","","未入力"),"")</f>
        <v/>
      </c>
      <c r="BB269" s="1230" t="str">
        <f>IF(OR(U269="新加算Ⅰ",U269="新加算Ⅱ",U269="新加算Ⅲ",U269="新加算Ⅴ（１）",U269="新加算Ⅴ（３）",U269="新加算Ⅴ（８）"),IF(AL269="○","","未入力"),"")</f>
        <v/>
      </c>
      <c r="BC269" s="1481" t="str">
        <f t="shared" ref="BC269" si="440">IF(OR(U269="新加算Ⅰ",U269="新加算Ⅱ",U269="新加算Ⅴ（１）",U269="新加算Ⅴ（２）",U269="新加算Ⅴ（３）",U269="新加算Ⅴ（４）",U269="新加算Ⅴ（５）",U269="新加算Ⅴ（６）",U269="新加算Ⅴ（７）",U269="新加算Ⅴ（９）",U269="新加算Ⅴ（10）",U269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69" s="1311" t="str">
        <f>IF(AND(T269&lt;&gt;"（参考）令和７年度の移行予定",OR(U269="新加算Ⅰ",U269="新加算Ⅴ（１）",U269="新加算Ⅴ（２）",U269="新加算Ⅴ（５）",U269="新加算Ⅴ（７）",U269="新加算Ⅴ（10）")),IF(AN269="","未入力",IF(AN269="いずれも取得していない","要件を満たさない","")),"")</f>
        <v/>
      </c>
      <c r="BE269" s="1311" t="str">
        <f>G266</f>
        <v/>
      </c>
      <c r="BF269" s="1311"/>
      <c r="BG269" s="1311"/>
    </row>
    <row r="270" spans="1:59" ht="30" customHeight="1">
      <c r="A270" s="1274">
        <v>65</v>
      </c>
      <c r="B270" s="1243" t="str">
        <f>IF(基本情報入力シート!C118="","",基本情報入力シート!C118)</f>
        <v/>
      </c>
      <c r="C270" s="1244"/>
      <c r="D270" s="1244"/>
      <c r="E270" s="1244"/>
      <c r="F270" s="1245"/>
      <c r="G270" s="1260" t="str">
        <f>IF(基本情報入力シート!M118="","",基本情報入力シート!M118)</f>
        <v/>
      </c>
      <c r="H270" s="1260" t="str">
        <f>IF(基本情報入力シート!R118="","",基本情報入力シート!R118)</f>
        <v/>
      </c>
      <c r="I270" s="1260" t="str">
        <f>IF(基本情報入力シート!W118="","",基本情報入力シート!W118)</f>
        <v/>
      </c>
      <c r="J270" s="1423" t="str">
        <f>IF(基本情報入力シート!X118="","",基本情報入力シート!X118)</f>
        <v/>
      </c>
      <c r="K270" s="1260" t="str">
        <f>IF(基本情報入力シート!Y118="","",基本情報入力シート!Y118)</f>
        <v/>
      </c>
      <c r="L270" s="1429" t="str">
        <f>IF(基本情報入力シート!AB118="","",基本情報入力シート!AB118)</f>
        <v/>
      </c>
      <c r="M270" s="553" t="str">
        <f>IF('別紙様式2-2（４・５月分）'!P206="","",'別紙様式2-2（４・５月分）'!P206)</f>
        <v/>
      </c>
      <c r="N270" s="1399" t="str">
        <f>IF(SUM('別紙様式2-2（４・５月分）'!Q206:Q208)=0,"",SUM('別紙様式2-2（４・５月分）'!Q206:Q208))</f>
        <v/>
      </c>
      <c r="O270" s="1403" t="str">
        <f>IFERROR(VLOOKUP('別紙様式2-2（４・５月分）'!AQ206,【参考】数式用!$AR$5:$AS$22,2,FALSE),"")</f>
        <v/>
      </c>
      <c r="P270" s="1404"/>
      <c r="Q270" s="1405"/>
      <c r="R270" s="1540" t="str">
        <f>IFERROR(VLOOKUP(K270,【参考】数式用!$A$5:$AB$37,MATCH(O270,【参考】数式用!$B$4:$AB$4,0)+1,0),"")</f>
        <v/>
      </c>
      <c r="S270" s="1411" t="s">
        <v>2102</v>
      </c>
      <c r="T270" s="1536" t="str">
        <f>IF('別紙様式2-3（６月以降分）'!T270="","",'別紙様式2-3（６月以降分）'!T270)</f>
        <v/>
      </c>
      <c r="U270" s="1538" t="str">
        <f>IFERROR(VLOOKUP(K270,【参考】数式用!$A$5:$AB$37,MATCH(T270,【参考】数式用!$B$4:$AB$4,0)+1,0),"")</f>
        <v/>
      </c>
      <c r="V270" s="1417" t="s">
        <v>15</v>
      </c>
      <c r="W270" s="1534">
        <f>'別紙様式2-3（６月以降分）'!W270</f>
        <v>6</v>
      </c>
      <c r="X270" s="1357" t="s">
        <v>10</v>
      </c>
      <c r="Y270" s="1534">
        <f>'別紙様式2-3（６月以降分）'!Y270</f>
        <v>6</v>
      </c>
      <c r="Z270" s="1357" t="s">
        <v>38</v>
      </c>
      <c r="AA270" s="1534">
        <f>'別紙様式2-3（６月以降分）'!AA270</f>
        <v>7</v>
      </c>
      <c r="AB270" s="1357" t="s">
        <v>10</v>
      </c>
      <c r="AC270" s="1534">
        <f>'別紙様式2-3（６月以降分）'!AC270</f>
        <v>3</v>
      </c>
      <c r="AD270" s="1357" t="s">
        <v>2020</v>
      </c>
      <c r="AE270" s="1357" t="s">
        <v>20</v>
      </c>
      <c r="AF270" s="1357">
        <f>IF(W270&gt;=1,(AA270*12+AC270)-(W270*12+Y270)+1,"")</f>
        <v>10</v>
      </c>
      <c r="AG270" s="1359" t="s">
        <v>33</v>
      </c>
      <c r="AH270" s="1526" t="str">
        <f>'別紙様式2-3（６月以降分）'!AH270</f>
        <v/>
      </c>
      <c r="AI270" s="1528" t="str">
        <f>'別紙様式2-3（６月以降分）'!AI270</f>
        <v/>
      </c>
      <c r="AJ270" s="1530">
        <f>'別紙様式2-3（６月以降分）'!AJ270</f>
        <v>0</v>
      </c>
      <c r="AK270" s="1532" t="str">
        <f>IF('別紙様式2-3（６月以降分）'!AK270="","",'別紙様式2-3（６月以降分）'!AK270)</f>
        <v/>
      </c>
      <c r="AL270" s="1521">
        <f>'別紙様式2-3（６月以降分）'!AL270</f>
        <v>0</v>
      </c>
      <c r="AM270" s="1523" t="str">
        <f>IF('別紙様式2-3（６月以降分）'!AM270="","",'別紙様式2-3（６月以降分）'!AM270)</f>
        <v/>
      </c>
      <c r="AN270" s="1341" t="str">
        <f>IF('別紙様式2-3（６月以降分）'!AN270="","",'別紙様式2-3（６月以降分）'!AN270)</f>
        <v/>
      </c>
      <c r="AO270" s="1339" t="str">
        <f>IF('別紙様式2-3（６月以降分）'!AO270="","",'別紙様式2-3（６月以降分）'!AO270)</f>
        <v/>
      </c>
      <c r="AP270" s="1341" t="str">
        <f>IF('別紙様式2-3（６月以降分）'!AP270="","",'別紙様式2-3（６月以降分）'!AP270)</f>
        <v/>
      </c>
      <c r="AQ270" s="1490" t="str">
        <f>IF('別紙様式2-3（６月以降分）'!AQ270="","",'別紙様式2-3（６月以降分）'!AQ270)</f>
        <v/>
      </c>
      <c r="AR270" s="1493" t="str">
        <f>IF('別紙様式2-3（６月以降分）'!AR270="","",'別紙様式2-3（６月以降分）'!AR270)</f>
        <v/>
      </c>
      <c r="AS270" s="573" t="str">
        <f t="shared" ref="AS270" si="441">IF(AU272="","",IF(U272&lt;U270,"！加算の要件上は問題ありませんが、令和６年度当初の新加算の加算率と比較して、移行後の加算率が下がる計画になっています。",""))</f>
        <v/>
      </c>
      <c r="AT270" s="580"/>
      <c r="AU270" s="1309"/>
      <c r="AV270" s="558" t="str">
        <f>IF('別紙様式2-2（４・５月分）'!N206="","",'別紙様式2-2（４・５月分）'!N206)</f>
        <v/>
      </c>
      <c r="AW270" s="1313" t="str">
        <f>IF(SUM('別紙様式2-2（４・５月分）'!O206:O208)=0,"",SUM('別紙様式2-2（４・５月分）'!O206:O208))</f>
        <v/>
      </c>
      <c r="AX270" s="1482" t="str">
        <f>IFERROR(VLOOKUP(K270,【参考】数式用!$AH$2:$AI$34,2,FALSE),"")</f>
        <v/>
      </c>
      <c r="AY270" s="494"/>
      <c r="BD270" s="341"/>
      <c r="BE270" s="1311" t="str">
        <f>G270</f>
        <v/>
      </c>
      <c r="BF270" s="1311"/>
      <c r="BG270" s="1311"/>
    </row>
    <row r="271" spans="1:59" ht="15" customHeight="1">
      <c r="A271" s="1275"/>
      <c r="B271" s="1243"/>
      <c r="C271" s="1244"/>
      <c r="D271" s="1244"/>
      <c r="E271" s="1244"/>
      <c r="F271" s="1245"/>
      <c r="G271" s="1260"/>
      <c r="H271" s="1260"/>
      <c r="I271" s="1260"/>
      <c r="J271" s="1423"/>
      <c r="K271" s="1260"/>
      <c r="L271" s="1429"/>
      <c r="M271" s="1379" t="str">
        <f>IF('別紙様式2-2（４・５月分）'!P207="","",'別紙様式2-2（４・５月分）'!P207)</f>
        <v/>
      </c>
      <c r="N271" s="1400"/>
      <c r="O271" s="1406"/>
      <c r="P271" s="1407"/>
      <c r="Q271" s="1408"/>
      <c r="R271" s="1541"/>
      <c r="S271" s="1412"/>
      <c r="T271" s="1537"/>
      <c r="U271" s="1539"/>
      <c r="V271" s="1418"/>
      <c r="W271" s="1535"/>
      <c r="X271" s="1358"/>
      <c r="Y271" s="1535"/>
      <c r="Z271" s="1358"/>
      <c r="AA271" s="1535"/>
      <c r="AB271" s="1358"/>
      <c r="AC271" s="1535"/>
      <c r="AD271" s="1358"/>
      <c r="AE271" s="1358"/>
      <c r="AF271" s="1358"/>
      <c r="AG271" s="1360"/>
      <c r="AH271" s="1527"/>
      <c r="AI271" s="1529"/>
      <c r="AJ271" s="1531"/>
      <c r="AK271" s="1533"/>
      <c r="AL271" s="1522"/>
      <c r="AM271" s="1524"/>
      <c r="AN271" s="1342"/>
      <c r="AO271" s="1525"/>
      <c r="AP271" s="1342"/>
      <c r="AQ271" s="1491"/>
      <c r="AR271" s="1494"/>
      <c r="AS271" s="1492" t="str">
        <f t="shared" ref="AS271" si="442">IF(AU272="","",IF(OR(AA272="",AA272&lt;&gt;7,AC272="",AC272&lt;&gt;3),"！算定期間の終わりが令和７年３月になっていません。年度内の廃止予定等がなければ、算定対象月を令和７年３月にしてください。",""))</f>
        <v/>
      </c>
      <c r="AT271" s="580"/>
      <c r="AU271" s="1311"/>
      <c r="AV271" s="1312" t="str">
        <f>IF('別紙様式2-2（４・５月分）'!N207="","",'別紙様式2-2（４・５月分）'!N207)</f>
        <v/>
      </c>
      <c r="AW271" s="1313"/>
      <c r="AX271" s="1483"/>
      <c r="AY271" s="431"/>
      <c r="BD271" s="341"/>
      <c r="BE271" s="1311" t="str">
        <f>G270</f>
        <v/>
      </c>
      <c r="BF271" s="1311"/>
      <c r="BG271" s="1311"/>
    </row>
    <row r="272" spans="1:59" ht="15" customHeight="1">
      <c r="A272" s="1303"/>
      <c r="B272" s="1243"/>
      <c r="C272" s="1244"/>
      <c r="D272" s="1244"/>
      <c r="E272" s="1244"/>
      <c r="F272" s="1245"/>
      <c r="G272" s="1260"/>
      <c r="H272" s="1260"/>
      <c r="I272" s="1260"/>
      <c r="J272" s="1423"/>
      <c r="K272" s="1260"/>
      <c r="L272" s="1429"/>
      <c r="M272" s="1380"/>
      <c r="N272" s="1401"/>
      <c r="O272" s="1381" t="s">
        <v>2025</v>
      </c>
      <c r="P272" s="1433" t="str">
        <f>IFERROR(VLOOKUP('別紙様式2-2（４・５月分）'!AQ206,【参考】数式用!$AR$5:$AT$22,3,FALSE),"")</f>
        <v/>
      </c>
      <c r="Q272" s="1385" t="s">
        <v>2036</v>
      </c>
      <c r="R272" s="1517" t="str">
        <f>IFERROR(VLOOKUP(K270,【参考】数式用!$A$5:$AB$37,MATCH(P272,【参考】数式用!$B$4:$AB$4,0)+1,0),"")</f>
        <v/>
      </c>
      <c r="S272" s="1389" t="s">
        <v>2109</v>
      </c>
      <c r="T272" s="1519"/>
      <c r="U272" s="1515" t="str">
        <f>IFERROR(VLOOKUP(K270,【参考】数式用!$A$5:$AB$37,MATCH(T272,【参考】数式用!$B$4:$AB$4,0)+1,0),"")</f>
        <v/>
      </c>
      <c r="V272" s="1395" t="s">
        <v>15</v>
      </c>
      <c r="W272" s="1513"/>
      <c r="X272" s="1371" t="s">
        <v>10</v>
      </c>
      <c r="Y272" s="1513"/>
      <c r="Z272" s="1371" t="s">
        <v>38</v>
      </c>
      <c r="AA272" s="1513"/>
      <c r="AB272" s="1371" t="s">
        <v>10</v>
      </c>
      <c r="AC272" s="1513"/>
      <c r="AD272" s="1371" t="s">
        <v>2020</v>
      </c>
      <c r="AE272" s="1371" t="s">
        <v>20</v>
      </c>
      <c r="AF272" s="1371" t="str">
        <f>IF(W272&gt;=1,(AA272*12+AC272)-(W272*12+Y272)+1,"")</f>
        <v/>
      </c>
      <c r="AG272" s="1367" t="s">
        <v>33</v>
      </c>
      <c r="AH272" s="1373" t="str">
        <f t="shared" ref="AH272" si="443">IFERROR(ROUNDDOWN(ROUND(L270*U272,0),0)*AF272,"")</f>
        <v/>
      </c>
      <c r="AI272" s="1507" t="str">
        <f t="shared" ref="AI272" si="444">IFERROR(ROUNDDOWN(ROUND((L270*(U272-AW270)),0),0)*AF272,"")</f>
        <v/>
      </c>
      <c r="AJ272" s="1377" t="str">
        <f>IFERROR(ROUNDDOWN(ROUNDDOWN(ROUND(L270*VLOOKUP(K270,【参考】数式用!$A$5:$AB$27,MATCH("新加算Ⅳ",【参考】数式用!$B$4:$AB$4,0)+1,0),0),0)*AF272*0.5,0),"")</f>
        <v/>
      </c>
      <c r="AK272" s="1509"/>
      <c r="AL272" s="1511" t="str">
        <f>IFERROR(IF('別紙様式2-2（４・５月分）'!P272="ベア加算","", IF(OR(T272="新加算Ⅰ",T272="新加算Ⅱ",T272="新加算Ⅲ",T272="新加算Ⅳ"),ROUNDDOWN(ROUND(L270*VLOOKUP(K270,【参考】数式用!$A$5:$I$27,MATCH("ベア加算",【参考】数式用!$B$4:$I$4,0)+1,0),0),0)*AF272,"")),"")</f>
        <v/>
      </c>
      <c r="AM272" s="1503"/>
      <c r="AN272" s="1484"/>
      <c r="AO272" s="1505"/>
      <c r="AP272" s="1484"/>
      <c r="AQ272" s="1486"/>
      <c r="AR272" s="1488"/>
      <c r="AS272" s="1492"/>
      <c r="AT272" s="452"/>
      <c r="AU272" s="1311" t="str">
        <f>IF(AND(AA270&lt;&gt;7,AC270&lt;&gt;3),"V列に色付け","")</f>
        <v/>
      </c>
      <c r="AV272" s="1312"/>
      <c r="AW272" s="1313"/>
      <c r="AX272" s="577"/>
      <c r="AY272" s="1230" t="str">
        <f>IF(AL272&lt;&gt;"",IF(AM272="○","入力済","未入力"),"")</f>
        <v/>
      </c>
      <c r="AZ272" s="1230" t="str">
        <f>IF(OR(T272="新加算Ⅰ",T272="新加算Ⅱ",T272="新加算Ⅲ",T272="新加算Ⅳ",T272="新加算Ⅴ（１）",T272="新加算Ⅴ（２）",T272="新加算Ⅴ（３）",T272="新加算ⅠⅤ（４）",T272="新加算Ⅴ（５）",T272="新加算Ⅴ（６）",T272="新加算Ⅴ（８）",T272="新加算Ⅴ（11）"),IF(OR(AN272="○",AN272="令和６年度中に満たす"),"入力済","未入力"),"")</f>
        <v/>
      </c>
      <c r="BA272" s="1230" t="str">
        <f>IF(OR(T272="新加算Ⅴ（７）",T272="新加算Ⅴ（９）",T272="新加算Ⅴ（10）",T272="新加算Ⅴ（12）",T272="新加算Ⅴ（13）",T272="新加算Ⅴ（14）"),IF(OR(AO272="○",AO272="令和６年度中に満たす"),"入力済","未入力"),"")</f>
        <v/>
      </c>
      <c r="BB272" s="1230" t="str">
        <f>IF(OR(T272="新加算Ⅰ",T272="新加算Ⅱ",T272="新加算Ⅲ",T272="新加算Ⅴ（１）",T272="新加算Ⅴ（３）",T272="新加算Ⅴ（８）"),IF(OR(AP272="○",AP272="令和６年度中に満たす"),"入力済","未入力"),"")</f>
        <v/>
      </c>
      <c r="BC272" s="1481" t="str">
        <f t="shared" ref="BC272" si="445">IF(OR(T272="新加算Ⅰ",T272="新加算Ⅱ",T272="新加算Ⅴ（１）",T272="新加算Ⅴ（２）",T272="新加算Ⅴ（３）",T272="新加算Ⅴ（４）",T272="新加算Ⅴ（５）",T272="新加算Ⅴ（６）",T272="新加算Ⅴ（７）",T272="新加算Ⅴ（９）",T272="新加算Ⅴ（10）",T272="新加算Ⅴ（12）"),IF(AQ272&lt;&gt;"",1,""),"")</f>
        <v/>
      </c>
      <c r="BD272" s="1311" t="str">
        <f>IF(OR(T272="新加算Ⅰ",T272="新加算Ⅴ（１）",T272="新加算Ⅴ（２）",T272="新加算Ⅴ（５）",T272="新加算Ⅴ（７）",T272="新加算Ⅴ（10）"),IF(AR272="","未入力","入力済"),"")</f>
        <v/>
      </c>
      <c r="BE272" s="1311" t="str">
        <f>G270</f>
        <v/>
      </c>
      <c r="BF272" s="1311"/>
      <c r="BG272" s="1311"/>
    </row>
    <row r="273" spans="1:59" ht="30" customHeight="1" thickBot="1">
      <c r="A273" s="1276"/>
      <c r="B273" s="1419"/>
      <c r="C273" s="1420"/>
      <c r="D273" s="1420"/>
      <c r="E273" s="1420"/>
      <c r="F273" s="1421"/>
      <c r="G273" s="1261"/>
      <c r="H273" s="1261"/>
      <c r="I273" s="1261"/>
      <c r="J273" s="1424"/>
      <c r="K273" s="1261"/>
      <c r="L273" s="1430"/>
      <c r="M273" s="556" t="str">
        <f>IF('別紙様式2-2（４・５月分）'!P208="","",'別紙様式2-2（４・５月分）'!P208)</f>
        <v/>
      </c>
      <c r="N273" s="1402"/>
      <c r="O273" s="1382"/>
      <c r="P273" s="1434"/>
      <c r="Q273" s="1386"/>
      <c r="R273" s="1518"/>
      <c r="S273" s="1390"/>
      <c r="T273" s="1520"/>
      <c r="U273" s="1516"/>
      <c r="V273" s="1396"/>
      <c r="W273" s="1514"/>
      <c r="X273" s="1372"/>
      <c r="Y273" s="1514"/>
      <c r="Z273" s="1372"/>
      <c r="AA273" s="1514"/>
      <c r="AB273" s="1372"/>
      <c r="AC273" s="1514"/>
      <c r="AD273" s="1372"/>
      <c r="AE273" s="1372"/>
      <c r="AF273" s="1372"/>
      <c r="AG273" s="1368"/>
      <c r="AH273" s="1374"/>
      <c r="AI273" s="1508"/>
      <c r="AJ273" s="1378"/>
      <c r="AK273" s="1510"/>
      <c r="AL273" s="1512"/>
      <c r="AM273" s="1504"/>
      <c r="AN273" s="1485"/>
      <c r="AO273" s="1506"/>
      <c r="AP273" s="1485"/>
      <c r="AQ273" s="1487"/>
      <c r="AR273" s="1489"/>
      <c r="AS273" s="578" t="str">
        <f t="shared" ref="AS273" si="446">IF(AU272="","",IF(OR(T272="",AND(M273="ベア加算なし",OR(T272="新加算Ⅰ",T272="新加算Ⅱ",T272="新加算Ⅲ",T272="新加算Ⅳ"),AM272=""),AND(OR(T272="新加算Ⅰ",T272="新加算Ⅱ",T272="新加算Ⅲ",T272="新加算Ⅳ"),AN272=""),AND(OR(T272="新加算Ⅰ",T272="新加算Ⅱ",T272="新加算Ⅲ"),AP272=""),AND(OR(T272="新加算Ⅰ",T272="新加算Ⅱ"),AQ272=""),AND(OR(T272="新加算Ⅰ"),AR272="")),"！記入が必要な欄（ピンク色のセル）に空欄があります。空欄を埋めてください。",""))</f>
        <v/>
      </c>
      <c r="AT273" s="452"/>
      <c r="AU273" s="1311"/>
      <c r="AV273" s="558" t="str">
        <f>IF('別紙様式2-2（４・５月分）'!N208="","",'別紙様式2-2（４・５月分）'!N208)</f>
        <v/>
      </c>
      <c r="AW273" s="1313"/>
      <c r="AX273" s="579"/>
      <c r="AY273" s="1230" t="str">
        <f>IF(OR(T273="新加算Ⅰ",T273="新加算Ⅱ",T273="新加算Ⅲ",T273="新加算Ⅳ",T273="新加算Ⅴ（１）",T273="新加算Ⅴ（２）",T273="新加算Ⅴ（３）",T273="新加算ⅠⅤ（４）",T273="新加算Ⅴ（５）",T273="新加算Ⅴ（６）",T273="新加算Ⅴ（８）",T273="新加算Ⅴ（11）"),IF(AI273="○","","未入力"),"")</f>
        <v/>
      </c>
      <c r="AZ273" s="1230" t="str">
        <f>IF(OR(U273="新加算Ⅰ",U273="新加算Ⅱ",U273="新加算Ⅲ",U273="新加算Ⅳ",U273="新加算Ⅴ（１）",U273="新加算Ⅴ（２）",U273="新加算Ⅴ（３）",U273="新加算ⅠⅤ（４）",U273="新加算Ⅴ（５）",U273="新加算Ⅴ（６）",U273="新加算Ⅴ（８）",U273="新加算Ⅴ（11）"),IF(AJ273="○","","未入力"),"")</f>
        <v/>
      </c>
      <c r="BA273" s="1230" t="str">
        <f>IF(OR(U273="新加算Ⅴ（７）",U273="新加算Ⅴ（９）",U273="新加算Ⅴ（10）",U273="新加算Ⅴ（12）",U273="新加算Ⅴ（13）",U273="新加算Ⅴ（14）"),IF(AK273="○","","未入力"),"")</f>
        <v/>
      </c>
      <c r="BB273" s="1230" t="str">
        <f>IF(OR(U273="新加算Ⅰ",U273="新加算Ⅱ",U273="新加算Ⅲ",U273="新加算Ⅴ（１）",U273="新加算Ⅴ（３）",U273="新加算Ⅴ（８）"),IF(AL273="○","","未入力"),"")</f>
        <v/>
      </c>
      <c r="BC273" s="1481" t="str">
        <f t="shared" ref="BC273" si="447">IF(OR(U273="新加算Ⅰ",U273="新加算Ⅱ",U273="新加算Ⅴ（１）",U273="新加算Ⅴ（２）",U273="新加算Ⅴ（３）",U273="新加算Ⅴ（４）",U273="新加算Ⅴ（５）",U273="新加算Ⅴ（６）",U273="新加算Ⅴ（７）",U273="新加算Ⅴ（９）",U273="新加算Ⅴ（10）",U273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73" s="1311" t="str">
        <f>IF(AND(T273&lt;&gt;"（参考）令和７年度の移行予定",OR(U273="新加算Ⅰ",U273="新加算Ⅴ（１）",U273="新加算Ⅴ（２）",U273="新加算Ⅴ（５）",U273="新加算Ⅴ（７）",U273="新加算Ⅴ（10）")),IF(AN273="","未入力",IF(AN273="いずれも取得していない","要件を満たさない","")),"")</f>
        <v/>
      </c>
      <c r="BE273" s="1311" t="str">
        <f>G270</f>
        <v/>
      </c>
      <c r="BF273" s="1311"/>
      <c r="BG273" s="1311"/>
    </row>
    <row r="274" spans="1:59" ht="30" customHeight="1">
      <c r="A274" s="1301">
        <v>66</v>
      </c>
      <c r="B274" s="1240" t="str">
        <f>IF(基本情報入力シート!C119="","",基本情報入力シート!C119)</f>
        <v/>
      </c>
      <c r="C274" s="1241"/>
      <c r="D274" s="1241"/>
      <c r="E274" s="1241"/>
      <c r="F274" s="1242"/>
      <c r="G274" s="1259" t="str">
        <f>IF(基本情報入力シート!M119="","",基本情報入力シート!M119)</f>
        <v/>
      </c>
      <c r="H274" s="1259" t="str">
        <f>IF(基本情報入力シート!R119="","",基本情報入力シート!R119)</f>
        <v/>
      </c>
      <c r="I274" s="1259" t="str">
        <f>IF(基本情報入力シート!W119="","",基本情報入力シート!W119)</f>
        <v/>
      </c>
      <c r="J274" s="1422" t="str">
        <f>IF(基本情報入力シート!X119="","",基本情報入力シート!X119)</f>
        <v/>
      </c>
      <c r="K274" s="1259" t="str">
        <f>IF(基本情報入力シート!Y119="","",基本情報入力シート!Y119)</f>
        <v/>
      </c>
      <c r="L274" s="1435" t="str">
        <f>IF(基本情報入力シート!AB119="","",基本情報入力シート!AB119)</f>
        <v/>
      </c>
      <c r="M274" s="553" t="str">
        <f>IF('別紙様式2-2（４・５月分）'!P209="","",'別紙様式2-2（４・５月分）'!P209)</f>
        <v/>
      </c>
      <c r="N274" s="1399" t="str">
        <f>IF(SUM('別紙様式2-2（４・５月分）'!Q209:Q211)=0,"",SUM('別紙様式2-2（４・５月分）'!Q209:Q211))</f>
        <v/>
      </c>
      <c r="O274" s="1403" t="str">
        <f>IFERROR(VLOOKUP('別紙様式2-2（４・５月分）'!AQ209,【参考】数式用!$AR$5:$AS$22,2,FALSE),"")</f>
        <v/>
      </c>
      <c r="P274" s="1404"/>
      <c r="Q274" s="1405"/>
      <c r="R274" s="1540" t="str">
        <f>IFERROR(VLOOKUP(K274,【参考】数式用!$A$5:$AB$37,MATCH(O274,【参考】数式用!$B$4:$AB$4,0)+1,0),"")</f>
        <v/>
      </c>
      <c r="S274" s="1411" t="s">
        <v>2102</v>
      </c>
      <c r="T274" s="1536" t="str">
        <f>IF('別紙様式2-3（６月以降分）'!T274="","",'別紙様式2-3（６月以降分）'!T274)</f>
        <v/>
      </c>
      <c r="U274" s="1538" t="str">
        <f>IFERROR(VLOOKUP(K274,【参考】数式用!$A$5:$AB$37,MATCH(T274,【参考】数式用!$B$4:$AB$4,0)+1,0),"")</f>
        <v/>
      </c>
      <c r="V274" s="1417" t="s">
        <v>15</v>
      </c>
      <c r="W274" s="1534">
        <f>'別紙様式2-3（６月以降分）'!W274</f>
        <v>6</v>
      </c>
      <c r="X274" s="1357" t="s">
        <v>10</v>
      </c>
      <c r="Y274" s="1534">
        <f>'別紙様式2-3（６月以降分）'!Y274</f>
        <v>6</v>
      </c>
      <c r="Z274" s="1357" t="s">
        <v>38</v>
      </c>
      <c r="AA274" s="1534">
        <f>'別紙様式2-3（６月以降分）'!AA274</f>
        <v>7</v>
      </c>
      <c r="AB274" s="1357" t="s">
        <v>10</v>
      </c>
      <c r="AC274" s="1534">
        <f>'別紙様式2-3（６月以降分）'!AC274</f>
        <v>3</v>
      </c>
      <c r="AD274" s="1357" t="s">
        <v>2020</v>
      </c>
      <c r="AE274" s="1357" t="s">
        <v>20</v>
      </c>
      <c r="AF274" s="1357">
        <f>IF(W274&gt;=1,(AA274*12+AC274)-(W274*12+Y274)+1,"")</f>
        <v>10</v>
      </c>
      <c r="AG274" s="1359" t="s">
        <v>33</v>
      </c>
      <c r="AH274" s="1526" t="str">
        <f>'別紙様式2-3（６月以降分）'!AH274</f>
        <v/>
      </c>
      <c r="AI274" s="1528" t="str">
        <f>'別紙様式2-3（６月以降分）'!AI274</f>
        <v/>
      </c>
      <c r="AJ274" s="1530">
        <f>'別紙様式2-3（６月以降分）'!AJ274</f>
        <v>0</v>
      </c>
      <c r="AK274" s="1532" t="str">
        <f>IF('別紙様式2-3（６月以降分）'!AK274="","",'別紙様式2-3（６月以降分）'!AK274)</f>
        <v/>
      </c>
      <c r="AL274" s="1521">
        <f>'別紙様式2-3（６月以降分）'!AL274</f>
        <v>0</v>
      </c>
      <c r="AM274" s="1523" t="str">
        <f>IF('別紙様式2-3（６月以降分）'!AM274="","",'別紙様式2-3（６月以降分）'!AM274)</f>
        <v/>
      </c>
      <c r="AN274" s="1341" t="str">
        <f>IF('別紙様式2-3（６月以降分）'!AN274="","",'別紙様式2-3（６月以降分）'!AN274)</f>
        <v/>
      </c>
      <c r="AO274" s="1339" t="str">
        <f>IF('別紙様式2-3（６月以降分）'!AO274="","",'別紙様式2-3（６月以降分）'!AO274)</f>
        <v/>
      </c>
      <c r="AP274" s="1341" t="str">
        <f>IF('別紙様式2-3（６月以降分）'!AP274="","",'別紙様式2-3（６月以降分）'!AP274)</f>
        <v/>
      </c>
      <c r="AQ274" s="1490" t="str">
        <f>IF('別紙様式2-3（６月以降分）'!AQ274="","",'別紙様式2-3（６月以降分）'!AQ274)</f>
        <v/>
      </c>
      <c r="AR274" s="1493" t="str">
        <f>IF('別紙様式2-3（６月以降分）'!AR274="","",'別紙様式2-3（６月以降分）'!AR274)</f>
        <v/>
      </c>
      <c r="AS274" s="573" t="str">
        <f t="shared" ref="AS274" si="448">IF(AU276="","",IF(U276&lt;U274,"！加算の要件上は問題ありませんが、令和６年度当初の新加算の加算率と比較して、移行後の加算率が下がる計画になっています。",""))</f>
        <v/>
      </c>
      <c r="AT274" s="580"/>
      <c r="AU274" s="1309"/>
      <c r="AV274" s="558" t="str">
        <f>IF('別紙様式2-2（４・５月分）'!N209="","",'別紙様式2-2（４・５月分）'!N209)</f>
        <v/>
      </c>
      <c r="AW274" s="1313" t="str">
        <f>IF(SUM('別紙様式2-2（４・５月分）'!O209:O211)=0,"",SUM('別紙様式2-2（４・５月分）'!O209:O211))</f>
        <v/>
      </c>
      <c r="AX274" s="1482" t="str">
        <f>IFERROR(VLOOKUP(K274,【参考】数式用!$AH$2:$AI$34,2,FALSE),"")</f>
        <v/>
      </c>
      <c r="AY274" s="494"/>
      <c r="BD274" s="341"/>
      <c r="BE274" s="1311" t="str">
        <f>G274</f>
        <v/>
      </c>
      <c r="BF274" s="1311"/>
      <c r="BG274" s="1311"/>
    </row>
    <row r="275" spans="1:59" ht="15" customHeight="1">
      <c r="A275" s="1275"/>
      <c r="B275" s="1243"/>
      <c r="C275" s="1244"/>
      <c r="D275" s="1244"/>
      <c r="E275" s="1244"/>
      <c r="F275" s="1245"/>
      <c r="G275" s="1260"/>
      <c r="H275" s="1260"/>
      <c r="I275" s="1260"/>
      <c r="J275" s="1423"/>
      <c r="K275" s="1260"/>
      <c r="L275" s="1429"/>
      <c r="M275" s="1379" t="str">
        <f>IF('別紙様式2-2（４・５月分）'!P210="","",'別紙様式2-2（４・５月分）'!P210)</f>
        <v/>
      </c>
      <c r="N275" s="1400"/>
      <c r="O275" s="1406"/>
      <c r="P275" s="1407"/>
      <c r="Q275" s="1408"/>
      <c r="R275" s="1541"/>
      <c r="S275" s="1412"/>
      <c r="T275" s="1537"/>
      <c r="U275" s="1539"/>
      <c r="V275" s="1418"/>
      <c r="W275" s="1535"/>
      <c r="X275" s="1358"/>
      <c r="Y275" s="1535"/>
      <c r="Z275" s="1358"/>
      <c r="AA275" s="1535"/>
      <c r="AB275" s="1358"/>
      <c r="AC275" s="1535"/>
      <c r="AD275" s="1358"/>
      <c r="AE275" s="1358"/>
      <c r="AF275" s="1358"/>
      <c r="AG275" s="1360"/>
      <c r="AH275" s="1527"/>
      <c r="AI275" s="1529"/>
      <c r="AJ275" s="1531"/>
      <c r="AK275" s="1533"/>
      <c r="AL275" s="1522"/>
      <c r="AM275" s="1524"/>
      <c r="AN275" s="1342"/>
      <c r="AO275" s="1525"/>
      <c r="AP275" s="1342"/>
      <c r="AQ275" s="1491"/>
      <c r="AR275" s="1494"/>
      <c r="AS275" s="1492" t="str">
        <f t="shared" ref="AS275" si="449">IF(AU276="","",IF(OR(AA276="",AA276&lt;&gt;7,AC276="",AC276&lt;&gt;3),"！算定期間の終わりが令和７年３月になっていません。年度内の廃止予定等がなければ、算定対象月を令和７年３月にしてください。",""))</f>
        <v/>
      </c>
      <c r="AT275" s="580"/>
      <c r="AU275" s="1311"/>
      <c r="AV275" s="1312" t="str">
        <f>IF('別紙様式2-2（４・５月分）'!N210="","",'別紙様式2-2（４・５月分）'!N210)</f>
        <v/>
      </c>
      <c r="AW275" s="1313"/>
      <c r="AX275" s="1483"/>
      <c r="AY275" s="431"/>
      <c r="BD275" s="341"/>
      <c r="BE275" s="1311" t="str">
        <f>G274</f>
        <v/>
      </c>
      <c r="BF275" s="1311"/>
      <c r="BG275" s="1311"/>
    </row>
    <row r="276" spans="1:59" ht="15" customHeight="1">
      <c r="A276" s="1303"/>
      <c r="B276" s="1243"/>
      <c r="C276" s="1244"/>
      <c r="D276" s="1244"/>
      <c r="E276" s="1244"/>
      <c r="F276" s="1245"/>
      <c r="G276" s="1260"/>
      <c r="H276" s="1260"/>
      <c r="I276" s="1260"/>
      <c r="J276" s="1423"/>
      <c r="K276" s="1260"/>
      <c r="L276" s="1429"/>
      <c r="M276" s="1380"/>
      <c r="N276" s="1401"/>
      <c r="O276" s="1381" t="s">
        <v>2025</v>
      </c>
      <c r="P276" s="1433" t="str">
        <f>IFERROR(VLOOKUP('別紙様式2-2（４・５月分）'!AQ209,【参考】数式用!$AR$5:$AT$22,3,FALSE),"")</f>
        <v/>
      </c>
      <c r="Q276" s="1385" t="s">
        <v>2036</v>
      </c>
      <c r="R276" s="1517" t="str">
        <f>IFERROR(VLOOKUP(K274,【参考】数式用!$A$5:$AB$37,MATCH(P276,【参考】数式用!$B$4:$AB$4,0)+1,0),"")</f>
        <v/>
      </c>
      <c r="S276" s="1389" t="s">
        <v>2109</v>
      </c>
      <c r="T276" s="1519"/>
      <c r="U276" s="1515" t="str">
        <f>IFERROR(VLOOKUP(K274,【参考】数式用!$A$5:$AB$37,MATCH(T276,【参考】数式用!$B$4:$AB$4,0)+1,0),"")</f>
        <v/>
      </c>
      <c r="V276" s="1395" t="s">
        <v>15</v>
      </c>
      <c r="W276" s="1513"/>
      <c r="X276" s="1371" t="s">
        <v>10</v>
      </c>
      <c r="Y276" s="1513"/>
      <c r="Z276" s="1371" t="s">
        <v>38</v>
      </c>
      <c r="AA276" s="1513"/>
      <c r="AB276" s="1371" t="s">
        <v>10</v>
      </c>
      <c r="AC276" s="1513"/>
      <c r="AD276" s="1371" t="s">
        <v>2020</v>
      </c>
      <c r="AE276" s="1371" t="s">
        <v>20</v>
      </c>
      <c r="AF276" s="1371" t="str">
        <f>IF(W276&gt;=1,(AA276*12+AC276)-(W276*12+Y276)+1,"")</f>
        <v/>
      </c>
      <c r="AG276" s="1367" t="s">
        <v>33</v>
      </c>
      <c r="AH276" s="1373" t="str">
        <f t="shared" ref="AH276" si="450">IFERROR(ROUNDDOWN(ROUND(L274*U276,0),0)*AF276,"")</f>
        <v/>
      </c>
      <c r="AI276" s="1507" t="str">
        <f t="shared" ref="AI276" si="451">IFERROR(ROUNDDOWN(ROUND((L274*(U276-AW274)),0),0)*AF276,"")</f>
        <v/>
      </c>
      <c r="AJ276" s="1377" t="str">
        <f>IFERROR(ROUNDDOWN(ROUNDDOWN(ROUND(L274*VLOOKUP(K274,【参考】数式用!$A$5:$AB$27,MATCH("新加算Ⅳ",【参考】数式用!$B$4:$AB$4,0)+1,0),0),0)*AF276*0.5,0),"")</f>
        <v/>
      </c>
      <c r="AK276" s="1509"/>
      <c r="AL276" s="1511" t="str">
        <f>IFERROR(IF('別紙様式2-2（４・５月分）'!P276="ベア加算","", IF(OR(T276="新加算Ⅰ",T276="新加算Ⅱ",T276="新加算Ⅲ",T276="新加算Ⅳ"),ROUNDDOWN(ROUND(L274*VLOOKUP(K274,【参考】数式用!$A$5:$I$27,MATCH("ベア加算",【参考】数式用!$B$4:$I$4,0)+1,0),0),0)*AF276,"")),"")</f>
        <v/>
      </c>
      <c r="AM276" s="1503"/>
      <c r="AN276" s="1484"/>
      <c r="AO276" s="1505"/>
      <c r="AP276" s="1484"/>
      <c r="AQ276" s="1486"/>
      <c r="AR276" s="1488"/>
      <c r="AS276" s="1492"/>
      <c r="AT276" s="452"/>
      <c r="AU276" s="1311" t="str">
        <f>IF(AND(AA274&lt;&gt;7,AC274&lt;&gt;3),"V列に色付け","")</f>
        <v/>
      </c>
      <c r="AV276" s="1312"/>
      <c r="AW276" s="1313"/>
      <c r="AX276" s="577"/>
      <c r="AY276" s="1230" t="str">
        <f>IF(AL276&lt;&gt;"",IF(AM276="○","入力済","未入力"),"")</f>
        <v/>
      </c>
      <c r="AZ276" s="1230" t="str">
        <f>IF(OR(T276="新加算Ⅰ",T276="新加算Ⅱ",T276="新加算Ⅲ",T276="新加算Ⅳ",T276="新加算Ⅴ（１）",T276="新加算Ⅴ（２）",T276="新加算Ⅴ（３）",T276="新加算ⅠⅤ（４）",T276="新加算Ⅴ（５）",T276="新加算Ⅴ（６）",T276="新加算Ⅴ（８）",T276="新加算Ⅴ（11）"),IF(OR(AN276="○",AN276="令和６年度中に満たす"),"入力済","未入力"),"")</f>
        <v/>
      </c>
      <c r="BA276" s="1230" t="str">
        <f>IF(OR(T276="新加算Ⅴ（７）",T276="新加算Ⅴ（９）",T276="新加算Ⅴ（10）",T276="新加算Ⅴ（12）",T276="新加算Ⅴ（13）",T276="新加算Ⅴ（14）"),IF(OR(AO276="○",AO276="令和６年度中に満たす"),"入力済","未入力"),"")</f>
        <v/>
      </c>
      <c r="BB276" s="1230" t="str">
        <f>IF(OR(T276="新加算Ⅰ",T276="新加算Ⅱ",T276="新加算Ⅲ",T276="新加算Ⅴ（１）",T276="新加算Ⅴ（３）",T276="新加算Ⅴ（８）"),IF(OR(AP276="○",AP276="令和６年度中に満たす"),"入力済","未入力"),"")</f>
        <v/>
      </c>
      <c r="BC276" s="1481" t="str">
        <f t="shared" ref="BC276" si="452">IF(OR(T276="新加算Ⅰ",T276="新加算Ⅱ",T276="新加算Ⅴ（１）",T276="新加算Ⅴ（２）",T276="新加算Ⅴ（３）",T276="新加算Ⅴ（４）",T276="新加算Ⅴ（５）",T276="新加算Ⅴ（６）",T276="新加算Ⅴ（７）",T276="新加算Ⅴ（９）",T276="新加算Ⅴ（10）",T276="新加算Ⅴ（12）"),IF(AQ276&lt;&gt;"",1,""),"")</f>
        <v/>
      </c>
      <c r="BD276" s="1311" t="str">
        <f>IF(OR(T276="新加算Ⅰ",T276="新加算Ⅴ（１）",T276="新加算Ⅴ（２）",T276="新加算Ⅴ（５）",T276="新加算Ⅴ（７）",T276="新加算Ⅴ（10）"),IF(AR276="","未入力","入力済"),"")</f>
        <v/>
      </c>
      <c r="BE276" s="1311" t="str">
        <f>G274</f>
        <v/>
      </c>
      <c r="BF276" s="1311"/>
      <c r="BG276" s="1311"/>
    </row>
    <row r="277" spans="1:59" ht="30" customHeight="1" thickBot="1">
      <c r="A277" s="1276"/>
      <c r="B277" s="1419"/>
      <c r="C277" s="1420"/>
      <c r="D277" s="1420"/>
      <c r="E277" s="1420"/>
      <c r="F277" s="1421"/>
      <c r="G277" s="1261"/>
      <c r="H277" s="1261"/>
      <c r="I277" s="1261"/>
      <c r="J277" s="1424"/>
      <c r="K277" s="1261"/>
      <c r="L277" s="1430"/>
      <c r="M277" s="556" t="str">
        <f>IF('別紙様式2-2（４・５月分）'!P211="","",'別紙様式2-2（４・５月分）'!P211)</f>
        <v/>
      </c>
      <c r="N277" s="1402"/>
      <c r="O277" s="1382"/>
      <c r="P277" s="1434"/>
      <c r="Q277" s="1386"/>
      <c r="R277" s="1518"/>
      <c r="S277" s="1390"/>
      <c r="T277" s="1520"/>
      <c r="U277" s="1516"/>
      <c r="V277" s="1396"/>
      <c r="W277" s="1514"/>
      <c r="X277" s="1372"/>
      <c r="Y277" s="1514"/>
      <c r="Z277" s="1372"/>
      <c r="AA277" s="1514"/>
      <c r="AB277" s="1372"/>
      <c r="AC277" s="1514"/>
      <c r="AD277" s="1372"/>
      <c r="AE277" s="1372"/>
      <c r="AF277" s="1372"/>
      <c r="AG277" s="1368"/>
      <c r="AH277" s="1374"/>
      <c r="AI277" s="1508"/>
      <c r="AJ277" s="1378"/>
      <c r="AK277" s="1510"/>
      <c r="AL277" s="1512"/>
      <c r="AM277" s="1504"/>
      <c r="AN277" s="1485"/>
      <c r="AO277" s="1506"/>
      <c r="AP277" s="1485"/>
      <c r="AQ277" s="1487"/>
      <c r="AR277" s="1489"/>
      <c r="AS277" s="578" t="str">
        <f t="shared" ref="AS277" si="453">IF(AU276="","",IF(OR(T276="",AND(M277="ベア加算なし",OR(T276="新加算Ⅰ",T276="新加算Ⅱ",T276="新加算Ⅲ",T276="新加算Ⅳ"),AM276=""),AND(OR(T276="新加算Ⅰ",T276="新加算Ⅱ",T276="新加算Ⅲ",T276="新加算Ⅳ"),AN276=""),AND(OR(T276="新加算Ⅰ",T276="新加算Ⅱ",T276="新加算Ⅲ"),AP276=""),AND(OR(T276="新加算Ⅰ",T276="新加算Ⅱ"),AQ276=""),AND(OR(T276="新加算Ⅰ"),AR276="")),"！記入が必要な欄（ピンク色のセル）に空欄があります。空欄を埋めてください。",""))</f>
        <v/>
      </c>
      <c r="AT277" s="452"/>
      <c r="AU277" s="1311"/>
      <c r="AV277" s="558" t="str">
        <f>IF('別紙様式2-2（４・５月分）'!N211="","",'別紙様式2-2（４・５月分）'!N211)</f>
        <v/>
      </c>
      <c r="AW277" s="1313"/>
      <c r="AX277" s="579"/>
      <c r="AY277" s="1230" t="str">
        <f>IF(OR(T277="新加算Ⅰ",T277="新加算Ⅱ",T277="新加算Ⅲ",T277="新加算Ⅳ",T277="新加算Ⅴ（１）",T277="新加算Ⅴ（２）",T277="新加算Ⅴ（３）",T277="新加算ⅠⅤ（４）",T277="新加算Ⅴ（５）",T277="新加算Ⅴ（６）",T277="新加算Ⅴ（８）",T277="新加算Ⅴ（11）"),IF(AI277="○","","未入力"),"")</f>
        <v/>
      </c>
      <c r="AZ277" s="1230" t="str">
        <f>IF(OR(U277="新加算Ⅰ",U277="新加算Ⅱ",U277="新加算Ⅲ",U277="新加算Ⅳ",U277="新加算Ⅴ（１）",U277="新加算Ⅴ（２）",U277="新加算Ⅴ（３）",U277="新加算ⅠⅤ（４）",U277="新加算Ⅴ（５）",U277="新加算Ⅴ（６）",U277="新加算Ⅴ（８）",U277="新加算Ⅴ（11）"),IF(AJ277="○","","未入力"),"")</f>
        <v/>
      </c>
      <c r="BA277" s="1230" t="str">
        <f>IF(OR(U277="新加算Ⅴ（７）",U277="新加算Ⅴ（９）",U277="新加算Ⅴ（10）",U277="新加算Ⅴ（12）",U277="新加算Ⅴ（13）",U277="新加算Ⅴ（14）"),IF(AK277="○","","未入力"),"")</f>
        <v/>
      </c>
      <c r="BB277" s="1230" t="str">
        <f>IF(OR(U277="新加算Ⅰ",U277="新加算Ⅱ",U277="新加算Ⅲ",U277="新加算Ⅴ（１）",U277="新加算Ⅴ（３）",U277="新加算Ⅴ（８）"),IF(AL277="○","","未入力"),"")</f>
        <v/>
      </c>
      <c r="BC277" s="1481" t="str">
        <f t="shared" ref="BC277" si="454">IF(OR(U277="新加算Ⅰ",U277="新加算Ⅱ",U277="新加算Ⅴ（１）",U277="新加算Ⅴ（２）",U277="新加算Ⅴ（３）",U277="新加算Ⅴ（４）",U277="新加算Ⅴ（５）",U277="新加算Ⅴ（６）",U277="新加算Ⅴ（７）",U277="新加算Ⅴ（９）",U277="新加算Ⅴ（10）",U277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77" s="1311" t="str">
        <f>IF(AND(T277&lt;&gt;"（参考）令和７年度の移行予定",OR(U277="新加算Ⅰ",U277="新加算Ⅴ（１）",U277="新加算Ⅴ（２）",U277="新加算Ⅴ（５）",U277="新加算Ⅴ（７）",U277="新加算Ⅴ（10）")),IF(AN277="","未入力",IF(AN277="いずれも取得していない","要件を満たさない","")),"")</f>
        <v/>
      </c>
      <c r="BE277" s="1311" t="str">
        <f>G274</f>
        <v/>
      </c>
      <c r="BF277" s="1311"/>
      <c r="BG277" s="1311"/>
    </row>
    <row r="278" spans="1:59" ht="30" customHeight="1">
      <c r="A278" s="1274">
        <v>67</v>
      </c>
      <c r="B278" s="1243" t="str">
        <f>IF(基本情報入力シート!C120="","",基本情報入力シート!C120)</f>
        <v/>
      </c>
      <c r="C278" s="1244"/>
      <c r="D278" s="1244"/>
      <c r="E278" s="1244"/>
      <c r="F278" s="1245"/>
      <c r="G278" s="1260" t="str">
        <f>IF(基本情報入力シート!M120="","",基本情報入力シート!M120)</f>
        <v/>
      </c>
      <c r="H278" s="1260" t="str">
        <f>IF(基本情報入力シート!R120="","",基本情報入力シート!R120)</f>
        <v/>
      </c>
      <c r="I278" s="1260" t="str">
        <f>IF(基本情報入力シート!W120="","",基本情報入力シート!W120)</f>
        <v/>
      </c>
      <c r="J278" s="1423" t="str">
        <f>IF(基本情報入力シート!X120="","",基本情報入力シート!X120)</f>
        <v/>
      </c>
      <c r="K278" s="1260" t="str">
        <f>IF(基本情報入力シート!Y120="","",基本情報入力シート!Y120)</f>
        <v/>
      </c>
      <c r="L278" s="1429" t="str">
        <f>IF(基本情報入力シート!AB120="","",基本情報入力シート!AB120)</f>
        <v/>
      </c>
      <c r="M278" s="553" t="str">
        <f>IF('別紙様式2-2（４・５月分）'!P212="","",'別紙様式2-2（４・５月分）'!P212)</f>
        <v/>
      </c>
      <c r="N278" s="1399" t="str">
        <f>IF(SUM('別紙様式2-2（４・５月分）'!Q212:Q214)=0,"",SUM('別紙様式2-2（４・５月分）'!Q212:Q214))</f>
        <v/>
      </c>
      <c r="O278" s="1403" t="str">
        <f>IFERROR(VLOOKUP('別紙様式2-2（４・５月分）'!AQ212,【参考】数式用!$AR$5:$AS$22,2,FALSE),"")</f>
        <v/>
      </c>
      <c r="P278" s="1404"/>
      <c r="Q278" s="1405"/>
      <c r="R278" s="1540" t="str">
        <f>IFERROR(VLOOKUP(K278,【参考】数式用!$A$5:$AB$37,MATCH(O278,【参考】数式用!$B$4:$AB$4,0)+1,0),"")</f>
        <v/>
      </c>
      <c r="S278" s="1411" t="s">
        <v>2102</v>
      </c>
      <c r="T278" s="1536" t="str">
        <f>IF('別紙様式2-3（６月以降分）'!T278="","",'別紙様式2-3（６月以降分）'!T278)</f>
        <v/>
      </c>
      <c r="U278" s="1538" t="str">
        <f>IFERROR(VLOOKUP(K278,【参考】数式用!$A$5:$AB$37,MATCH(T278,【参考】数式用!$B$4:$AB$4,0)+1,0),"")</f>
        <v/>
      </c>
      <c r="V278" s="1417" t="s">
        <v>15</v>
      </c>
      <c r="W278" s="1534">
        <f>'別紙様式2-3（６月以降分）'!W278</f>
        <v>6</v>
      </c>
      <c r="X278" s="1357" t="s">
        <v>10</v>
      </c>
      <c r="Y278" s="1534">
        <f>'別紙様式2-3（６月以降分）'!Y278</f>
        <v>6</v>
      </c>
      <c r="Z278" s="1357" t="s">
        <v>38</v>
      </c>
      <c r="AA278" s="1534">
        <f>'別紙様式2-3（６月以降分）'!AA278</f>
        <v>7</v>
      </c>
      <c r="AB278" s="1357" t="s">
        <v>10</v>
      </c>
      <c r="AC278" s="1534">
        <f>'別紙様式2-3（６月以降分）'!AC278</f>
        <v>3</v>
      </c>
      <c r="AD278" s="1357" t="s">
        <v>2020</v>
      </c>
      <c r="AE278" s="1357" t="s">
        <v>20</v>
      </c>
      <c r="AF278" s="1357">
        <f>IF(W278&gt;=1,(AA278*12+AC278)-(W278*12+Y278)+1,"")</f>
        <v>10</v>
      </c>
      <c r="AG278" s="1359" t="s">
        <v>33</v>
      </c>
      <c r="AH278" s="1526" t="str">
        <f>'別紙様式2-3（６月以降分）'!AH278</f>
        <v/>
      </c>
      <c r="AI278" s="1528" t="str">
        <f>'別紙様式2-3（６月以降分）'!AI278</f>
        <v/>
      </c>
      <c r="AJ278" s="1530">
        <f>'別紙様式2-3（６月以降分）'!AJ278</f>
        <v>0</v>
      </c>
      <c r="AK278" s="1532" t="str">
        <f>IF('別紙様式2-3（６月以降分）'!AK278="","",'別紙様式2-3（６月以降分）'!AK278)</f>
        <v/>
      </c>
      <c r="AL278" s="1521">
        <f>'別紙様式2-3（６月以降分）'!AL278</f>
        <v>0</v>
      </c>
      <c r="AM278" s="1523" t="str">
        <f>IF('別紙様式2-3（６月以降分）'!AM278="","",'別紙様式2-3（６月以降分）'!AM278)</f>
        <v/>
      </c>
      <c r="AN278" s="1341" t="str">
        <f>IF('別紙様式2-3（６月以降分）'!AN278="","",'別紙様式2-3（６月以降分）'!AN278)</f>
        <v/>
      </c>
      <c r="AO278" s="1339" t="str">
        <f>IF('別紙様式2-3（６月以降分）'!AO278="","",'別紙様式2-3（６月以降分）'!AO278)</f>
        <v/>
      </c>
      <c r="AP278" s="1341" t="str">
        <f>IF('別紙様式2-3（６月以降分）'!AP278="","",'別紙様式2-3（６月以降分）'!AP278)</f>
        <v/>
      </c>
      <c r="AQ278" s="1490" t="str">
        <f>IF('別紙様式2-3（６月以降分）'!AQ278="","",'別紙様式2-3（６月以降分）'!AQ278)</f>
        <v/>
      </c>
      <c r="AR278" s="1493" t="str">
        <f>IF('別紙様式2-3（６月以降分）'!AR278="","",'別紙様式2-3（６月以降分）'!AR278)</f>
        <v/>
      </c>
      <c r="AS278" s="573" t="str">
        <f t="shared" ref="AS278" si="455">IF(AU280="","",IF(U280&lt;U278,"！加算の要件上は問題ありませんが、令和６年度当初の新加算の加算率と比較して、移行後の加算率が下がる計画になっています。",""))</f>
        <v/>
      </c>
      <c r="AT278" s="580"/>
      <c r="AU278" s="1309"/>
      <c r="AV278" s="558" t="str">
        <f>IF('別紙様式2-2（４・５月分）'!N212="","",'別紙様式2-2（４・５月分）'!N212)</f>
        <v/>
      </c>
      <c r="AW278" s="1313" t="str">
        <f>IF(SUM('別紙様式2-2（４・５月分）'!O212:O214)=0,"",SUM('別紙様式2-2（４・５月分）'!O212:O214))</f>
        <v/>
      </c>
      <c r="AX278" s="1482" t="str">
        <f>IFERROR(VLOOKUP(K278,【参考】数式用!$AH$2:$AI$34,2,FALSE),"")</f>
        <v/>
      </c>
      <c r="AY278" s="494"/>
      <c r="BD278" s="341"/>
      <c r="BE278" s="1311" t="str">
        <f>G278</f>
        <v/>
      </c>
      <c r="BF278" s="1311"/>
      <c r="BG278" s="1311"/>
    </row>
    <row r="279" spans="1:59" ht="15" customHeight="1">
      <c r="A279" s="1275"/>
      <c r="B279" s="1243"/>
      <c r="C279" s="1244"/>
      <c r="D279" s="1244"/>
      <c r="E279" s="1244"/>
      <c r="F279" s="1245"/>
      <c r="G279" s="1260"/>
      <c r="H279" s="1260"/>
      <c r="I279" s="1260"/>
      <c r="J279" s="1423"/>
      <c r="K279" s="1260"/>
      <c r="L279" s="1429"/>
      <c r="M279" s="1379" t="str">
        <f>IF('別紙様式2-2（４・５月分）'!P213="","",'別紙様式2-2（４・５月分）'!P213)</f>
        <v/>
      </c>
      <c r="N279" s="1400"/>
      <c r="O279" s="1406"/>
      <c r="P279" s="1407"/>
      <c r="Q279" s="1408"/>
      <c r="R279" s="1541"/>
      <c r="S279" s="1412"/>
      <c r="T279" s="1537"/>
      <c r="U279" s="1539"/>
      <c r="V279" s="1418"/>
      <c r="W279" s="1535"/>
      <c r="X279" s="1358"/>
      <c r="Y279" s="1535"/>
      <c r="Z279" s="1358"/>
      <c r="AA279" s="1535"/>
      <c r="AB279" s="1358"/>
      <c r="AC279" s="1535"/>
      <c r="AD279" s="1358"/>
      <c r="AE279" s="1358"/>
      <c r="AF279" s="1358"/>
      <c r="AG279" s="1360"/>
      <c r="AH279" s="1527"/>
      <c r="AI279" s="1529"/>
      <c r="AJ279" s="1531"/>
      <c r="AK279" s="1533"/>
      <c r="AL279" s="1522"/>
      <c r="AM279" s="1524"/>
      <c r="AN279" s="1342"/>
      <c r="AO279" s="1525"/>
      <c r="AP279" s="1342"/>
      <c r="AQ279" s="1491"/>
      <c r="AR279" s="1494"/>
      <c r="AS279" s="1492" t="str">
        <f t="shared" ref="AS279" si="456">IF(AU280="","",IF(OR(AA280="",AA280&lt;&gt;7,AC280="",AC280&lt;&gt;3),"！算定期間の終わりが令和７年３月になっていません。年度内の廃止予定等がなければ、算定対象月を令和７年３月にしてください。",""))</f>
        <v/>
      </c>
      <c r="AT279" s="580"/>
      <c r="AU279" s="1311"/>
      <c r="AV279" s="1312" t="str">
        <f>IF('別紙様式2-2（４・５月分）'!N213="","",'別紙様式2-2（４・５月分）'!N213)</f>
        <v/>
      </c>
      <c r="AW279" s="1313"/>
      <c r="AX279" s="1483"/>
      <c r="AY279" s="431"/>
      <c r="BD279" s="341"/>
      <c r="BE279" s="1311" t="str">
        <f>G278</f>
        <v/>
      </c>
      <c r="BF279" s="1311"/>
      <c r="BG279" s="1311"/>
    </row>
    <row r="280" spans="1:59" ht="15" customHeight="1">
      <c r="A280" s="1303"/>
      <c r="B280" s="1243"/>
      <c r="C280" s="1244"/>
      <c r="D280" s="1244"/>
      <c r="E280" s="1244"/>
      <c r="F280" s="1245"/>
      <c r="G280" s="1260"/>
      <c r="H280" s="1260"/>
      <c r="I280" s="1260"/>
      <c r="J280" s="1423"/>
      <c r="K280" s="1260"/>
      <c r="L280" s="1429"/>
      <c r="M280" s="1380"/>
      <c r="N280" s="1401"/>
      <c r="O280" s="1381" t="s">
        <v>2025</v>
      </c>
      <c r="P280" s="1433" t="str">
        <f>IFERROR(VLOOKUP('別紙様式2-2（４・５月分）'!AQ212,【参考】数式用!$AR$5:$AT$22,3,FALSE),"")</f>
        <v/>
      </c>
      <c r="Q280" s="1385" t="s">
        <v>2036</v>
      </c>
      <c r="R280" s="1517" t="str">
        <f>IFERROR(VLOOKUP(K278,【参考】数式用!$A$5:$AB$37,MATCH(P280,【参考】数式用!$B$4:$AB$4,0)+1,0),"")</f>
        <v/>
      </c>
      <c r="S280" s="1389" t="s">
        <v>2109</v>
      </c>
      <c r="T280" s="1519"/>
      <c r="U280" s="1515" t="str">
        <f>IFERROR(VLOOKUP(K278,【参考】数式用!$A$5:$AB$37,MATCH(T280,【参考】数式用!$B$4:$AB$4,0)+1,0),"")</f>
        <v/>
      </c>
      <c r="V280" s="1395" t="s">
        <v>15</v>
      </c>
      <c r="W280" s="1513"/>
      <c r="X280" s="1371" t="s">
        <v>10</v>
      </c>
      <c r="Y280" s="1513"/>
      <c r="Z280" s="1371" t="s">
        <v>38</v>
      </c>
      <c r="AA280" s="1513"/>
      <c r="AB280" s="1371" t="s">
        <v>10</v>
      </c>
      <c r="AC280" s="1513"/>
      <c r="AD280" s="1371" t="s">
        <v>2020</v>
      </c>
      <c r="AE280" s="1371" t="s">
        <v>20</v>
      </c>
      <c r="AF280" s="1371" t="str">
        <f>IF(W280&gt;=1,(AA280*12+AC280)-(W280*12+Y280)+1,"")</f>
        <v/>
      </c>
      <c r="AG280" s="1367" t="s">
        <v>33</v>
      </c>
      <c r="AH280" s="1373" t="str">
        <f t="shared" ref="AH280" si="457">IFERROR(ROUNDDOWN(ROUND(L278*U280,0),0)*AF280,"")</f>
        <v/>
      </c>
      <c r="AI280" s="1507" t="str">
        <f t="shared" ref="AI280" si="458">IFERROR(ROUNDDOWN(ROUND((L278*(U280-AW278)),0),0)*AF280,"")</f>
        <v/>
      </c>
      <c r="AJ280" s="1377" t="str">
        <f>IFERROR(ROUNDDOWN(ROUNDDOWN(ROUND(L278*VLOOKUP(K278,【参考】数式用!$A$5:$AB$27,MATCH("新加算Ⅳ",【参考】数式用!$B$4:$AB$4,0)+1,0),0),0)*AF280*0.5,0),"")</f>
        <v/>
      </c>
      <c r="AK280" s="1509"/>
      <c r="AL280" s="1511" t="str">
        <f>IFERROR(IF('別紙様式2-2（４・５月分）'!P280="ベア加算","", IF(OR(T280="新加算Ⅰ",T280="新加算Ⅱ",T280="新加算Ⅲ",T280="新加算Ⅳ"),ROUNDDOWN(ROUND(L278*VLOOKUP(K278,【参考】数式用!$A$5:$I$27,MATCH("ベア加算",【参考】数式用!$B$4:$I$4,0)+1,0),0),0)*AF280,"")),"")</f>
        <v/>
      </c>
      <c r="AM280" s="1503"/>
      <c r="AN280" s="1484"/>
      <c r="AO280" s="1505"/>
      <c r="AP280" s="1484"/>
      <c r="AQ280" s="1486"/>
      <c r="AR280" s="1488"/>
      <c r="AS280" s="1492"/>
      <c r="AT280" s="452"/>
      <c r="AU280" s="1311" t="str">
        <f>IF(AND(AA278&lt;&gt;7,AC278&lt;&gt;3),"V列に色付け","")</f>
        <v/>
      </c>
      <c r="AV280" s="1312"/>
      <c r="AW280" s="1313"/>
      <c r="AX280" s="577"/>
      <c r="AY280" s="1230" t="str">
        <f>IF(AL280&lt;&gt;"",IF(AM280="○","入力済","未入力"),"")</f>
        <v/>
      </c>
      <c r="AZ280" s="1230" t="str">
        <f>IF(OR(T280="新加算Ⅰ",T280="新加算Ⅱ",T280="新加算Ⅲ",T280="新加算Ⅳ",T280="新加算Ⅴ（１）",T280="新加算Ⅴ（２）",T280="新加算Ⅴ（３）",T280="新加算ⅠⅤ（４）",T280="新加算Ⅴ（５）",T280="新加算Ⅴ（６）",T280="新加算Ⅴ（８）",T280="新加算Ⅴ（11）"),IF(OR(AN280="○",AN280="令和６年度中に満たす"),"入力済","未入力"),"")</f>
        <v/>
      </c>
      <c r="BA280" s="1230" t="str">
        <f>IF(OR(T280="新加算Ⅴ（７）",T280="新加算Ⅴ（９）",T280="新加算Ⅴ（10）",T280="新加算Ⅴ（12）",T280="新加算Ⅴ（13）",T280="新加算Ⅴ（14）"),IF(OR(AO280="○",AO280="令和６年度中に満たす"),"入力済","未入力"),"")</f>
        <v/>
      </c>
      <c r="BB280" s="1230" t="str">
        <f>IF(OR(T280="新加算Ⅰ",T280="新加算Ⅱ",T280="新加算Ⅲ",T280="新加算Ⅴ（１）",T280="新加算Ⅴ（３）",T280="新加算Ⅴ（８）"),IF(OR(AP280="○",AP280="令和６年度中に満たす"),"入力済","未入力"),"")</f>
        <v/>
      </c>
      <c r="BC280" s="1481" t="str">
        <f t="shared" ref="BC280" si="459">IF(OR(T280="新加算Ⅰ",T280="新加算Ⅱ",T280="新加算Ⅴ（１）",T280="新加算Ⅴ（２）",T280="新加算Ⅴ（３）",T280="新加算Ⅴ（４）",T280="新加算Ⅴ（５）",T280="新加算Ⅴ（６）",T280="新加算Ⅴ（７）",T280="新加算Ⅴ（９）",T280="新加算Ⅴ（10）",T280="新加算Ⅴ（12）"),IF(AQ280&lt;&gt;"",1,""),"")</f>
        <v/>
      </c>
      <c r="BD280" s="1311" t="str">
        <f>IF(OR(T280="新加算Ⅰ",T280="新加算Ⅴ（１）",T280="新加算Ⅴ（２）",T280="新加算Ⅴ（５）",T280="新加算Ⅴ（７）",T280="新加算Ⅴ（10）"),IF(AR280="","未入力","入力済"),"")</f>
        <v/>
      </c>
      <c r="BE280" s="1311" t="str">
        <f>G278</f>
        <v/>
      </c>
      <c r="BF280" s="1311"/>
      <c r="BG280" s="1311"/>
    </row>
    <row r="281" spans="1:59" ht="30" customHeight="1" thickBot="1">
      <c r="A281" s="1276"/>
      <c r="B281" s="1419"/>
      <c r="C281" s="1420"/>
      <c r="D281" s="1420"/>
      <c r="E281" s="1420"/>
      <c r="F281" s="1421"/>
      <c r="G281" s="1261"/>
      <c r="H281" s="1261"/>
      <c r="I281" s="1261"/>
      <c r="J281" s="1424"/>
      <c r="K281" s="1261"/>
      <c r="L281" s="1430"/>
      <c r="M281" s="556" t="str">
        <f>IF('別紙様式2-2（４・５月分）'!P214="","",'別紙様式2-2（４・５月分）'!P214)</f>
        <v/>
      </c>
      <c r="N281" s="1402"/>
      <c r="O281" s="1382"/>
      <c r="P281" s="1434"/>
      <c r="Q281" s="1386"/>
      <c r="R281" s="1518"/>
      <c r="S281" s="1390"/>
      <c r="T281" s="1520"/>
      <c r="U281" s="1516"/>
      <c r="V281" s="1396"/>
      <c r="W281" s="1514"/>
      <c r="X281" s="1372"/>
      <c r="Y281" s="1514"/>
      <c r="Z281" s="1372"/>
      <c r="AA281" s="1514"/>
      <c r="AB281" s="1372"/>
      <c r="AC281" s="1514"/>
      <c r="AD281" s="1372"/>
      <c r="AE281" s="1372"/>
      <c r="AF281" s="1372"/>
      <c r="AG281" s="1368"/>
      <c r="AH281" s="1374"/>
      <c r="AI281" s="1508"/>
      <c r="AJ281" s="1378"/>
      <c r="AK281" s="1510"/>
      <c r="AL281" s="1512"/>
      <c r="AM281" s="1504"/>
      <c r="AN281" s="1485"/>
      <c r="AO281" s="1506"/>
      <c r="AP281" s="1485"/>
      <c r="AQ281" s="1487"/>
      <c r="AR281" s="1489"/>
      <c r="AS281" s="578" t="str">
        <f t="shared" ref="AS281" si="460">IF(AU280="","",IF(OR(T280="",AND(M281="ベア加算なし",OR(T280="新加算Ⅰ",T280="新加算Ⅱ",T280="新加算Ⅲ",T280="新加算Ⅳ"),AM280=""),AND(OR(T280="新加算Ⅰ",T280="新加算Ⅱ",T280="新加算Ⅲ",T280="新加算Ⅳ"),AN280=""),AND(OR(T280="新加算Ⅰ",T280="新加算Ⅱ",T280="新加算Ⅲ"),AP280=""),AND(OR(T280="新加算Ⅰ",T280="新加算Ⅱ"),AQ280=""),AND(OR(T280="新加算Ⅰ"),AR280="")),"！記入が必要な欄（ピンク色のセル）に空欄があります。空欄を埋めてください。",""))</f>
        <v/>
      </c>
      <c r="AT281" s="452"/>
      <c r="AU281" s="1311"/>
      <c r="AV281" s="558" t="str">
        <f>IF('別紙様式2-2（４・５月分）'!N214="","",'別紙様式2-2（４・５月分）'!N214)</f>
        <v/>
      </c>
      <c r="AW281" s="1313"/>
      <c r="AX281" s="579"/>
      <c r="AY281" s="1230" t="str">
        <f>IF(OR(T281="新加算Ⅰ",T281="新加算Ⅱ",T281="新加算Ⅲ",T281="新加算Ⅳ",T281="新加算Ⅴ（１）",T281="新加算Ⅴ（２）",T281="新加算Ⅴ（３）",T281="新加算ⅠⅤ（４）",T281="新加算Ⅴ（５）",T281="新加算Ⅴ（６）",T281="新加算Ⅴ（８）",T281="新加算Ⅴ（11）"),IF(AI281="○","","未入力"),"")</f>
        <v/>
      </c>
      <c r="AZ281" s="1230" t="str">
        <f>IF(OR(U281="新加算Ⅰ",U281="新加算Ⅱ",U281="新加算Ⅲ",U281="新加算Ⅳ",U281="新加算Ⅴ（１）",U281="新加算Ⅴ（２）",U281="新加算Ⅴ（３）",U281="新加算ⅠⅤ（４）",U281="新加算Ⅴ（５）",U281="新加算Ⅴ（６）",U281="新加算Ⅴ（８）",U281="新加算Ⅴ（11）"),IF(AJ281="○","","未入力"),"")</f>
        <v/>
      </c>
      <c r="BA281" s="1230" t="str">
        <f>IF(OR(U281="新加算Ⅴ（７）",U281="新加算Ⅴ（９）",U281="新加算Ⅴ（10）",U281="新加算Ⅴ（12）",U281="新加算Ⅴ（13）",U281="新加算Ⅴ（14）"),IF(AK281="○","","未入力"),"")</f>
        <v/>
      </c>
      <c r="BB281" s="1230" t="str">
        <f>IF(OR(U281="新加算Ⅰ",U281="新加算Ⅱ",U281="新加算Ⅲ",U281="新加算Ⅴ（１）",U281="新加算Ⅴ（３）",U281="新加算Ⅴ（８）"),IF(AL281="○","","未入力"),"")</f>
        <v/>
      </c>
      <c r="BC281" s="1481" t="str">
        <f t="shared" ref="BC281" si="461">IF(OR(U281="新加算Ⅰ",U281="新加算Ⅱ",U281="新加算Ⅴ（１）",U281="新加算Ⅴ（２）",U281="新加算Ⅴ（３）",U281="新加算Ⅴ（４）",U281="新加算Ⅴ（５）",U281="新加算Ⅴ（６）",U281="新加算Ⅴ（７）",U281="新加算Ⅴ（９）",U281="新加算Ⅴ（10）",U281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81" s="1311" t="str">
        <f>IF(AND(T281&lt;&gt;"（参考）令和７年度の移行予定",OR(U281="新加算Ⅰ",U281="新加算Ⅴ（１）",U281="新加算Ⅴ（２）",U281="新加算Ⅴ（５）",U281="新加算Ⅴ（７）",U281="新加算Ⅴ（10）")),IF(AN281="","未入力",IF(AN281="いずれも取得していない","要件を満たさない","")),"")</f>
        <v/>
      </c>
      <c r="BE281" s="1311" t="str">
        <f>G278</f>
        <v/>
      </c>
      <c r="BF281" s="1311"/>
      <c r="BG281" s="1311"/>
    </row>
    <row r="282" spans="1:59" ht="30" customHeight="1">
      <c r="A282" s="1301">
        <v>68</v>
      </c>
      <c r="B282" s="1240" t="str">
        <f>IF(基本情報入力シート!C121="","",基本情報入力シート!C121)</f>
        <v/>
      </c>
      <c r="C282" s="1241"/>
      <c r="D282" s="1241"/>
      <c r="E282" s="1241"/>
      <c r="F282" s="1242"/>
      <c r="G282" s="1259" t="str">
        <f>IF(基本情報入力シート!M121="","",基本情報入力シート!M121)</f>
        <v/>
      </c>
      <c r="H282" s="1259" t="str">
        <f>IF(基本情報入力シート!R121="","",基本情報入力シート!R121)</f>
        <v/>
      </c>
      <c r="I282" s="1259" t="str">
        <f>IF(基本情報入力シート!W121="","",基本情報入力シート!W121)</f>
        <v/>
      </c>
      <c r="J282" s="1422" t="str">
        <f>IF(基本情報入力シート!X121="","",基本情報入力シート!X121)</f>
        <v/>
      </c>
      <c r="K282" s="1259" t="str">
        <f>IF(基本情報入力シート!Y121="","",基本情報入力シート!Y121)</f>
        <v/>
      </c>
      <c r="L282" s="1435" t="str">
        <f>IF(基本情報入力シート!AB121="","",基本情報入力シート!AB121)</f>
        <v/>
      </c>
      <c r="M282" s="553" t="str">
        <f>IF('別紙様式2-2（４・５月分）'!P215="","",'別紙様式2-2（４・５月分）'!P215)</f>
        <v/>
      </c>
      <c r="N282" s="1399" t="str">
        <f>IF(SUM('別紙様式2-2（４・５月分）'!Q215:Q217)=0,"",SUM('別紙様式2-2（４・５月分）'!Q215:Q217))</f>
        <v/>
      </c>
      <c r="O282" s="1403" t="str">
        <f>IFERROR(VLOOKUP('別紙様式2-2（４・５月分）'!AQ215,【参考】数式用!$AR$5:$AS$22,2,FALSE),"")</f>
        <v/>
      </c>
      <c r="P282" s="1404"/>
      <c r="Q282" s="1405"/>
      <c r="R282" s="1540" t="str">
        <f>IFERROR(VLOOKUP(K282,【参考】数式用!$A$5:$AB$37,MATCH(O282,【参考】数式用!$B$4:$AB$4,0)+1,0),"")</f>
        <v/>
      </c>
      <c r="S282" s="1411" t="s">
        <v>2102</v>
      </c>
      <c r="T282" s="1536" t="str">
        <f>IF('別紙様式2-3（６月以降分）'!T282="","",'別紙様式2-3（６月以降分）'!T282)</f>
        <v/>
      </c>
      <c r="U282" s="1538" t="str">
        <f>IFERROR(VLOOKUP(K282,【参考】数式用!$A$5:$AB$37,MATCH(T282,【参考】数式用!$B$4:$AB$4,0)+1,0),"")</f>
        <v/>
      </c>
      <c r="V282" s="1417" t="s">
        <v>15</v>
      </c>
      <c r="W282" s="1534">
        <f>'別紙様式2-3（６月以降分）'!W282</f>
        <v>6</v>
      </c>
      <c r="X282" s="1357" t="s">
        <v>10</v>
      </c>
      <c r="Y282" s="1534">
        <f>'別紙様式2-3（６月以降分）'!Y282</f>
        <v>6</v>
      </c>
      <c r="Z282" s="1357" t="s">
        <v>38</v>
      </c>
      <c r="AA282" s="1534">
        <f>'別紙様式2-3（６月以降分）'!AA282</f>
        <v>7</v>
      </c>
      <c r="AB282" s="1357" t="s">
        <v>10</v>
      </c>
      <c r="AC282" s="1534">
        <f>'別紙様式2-3（６月以降分）'!AC282</f>
        <v>3</v>
      </c>
      <c r="AD282" s="1357" t="s">
        <v>2020</v>
      </c>
      <c r="AE282" s="1357" t="s">
        <v>20</v>
      </c>
      <c r="AF282" s="1357">
        <f>IF(W282&gt;=1,(AA282*12+AC282)-(W282*12+Y282)+1,"")</f>
        <v>10</v>
      </c>
      <c r="AG282" s="1359" t="s">
        <v>33</v>
      </c>
      <c r="AH282" s="1526" t="str">
        <f>'別紙様式2-3（６月以降分）'!AH282</f>
        <v/>
      </c>
      <c r="AI282" s="1528" t="str">
        <f>'別紙様式2-3（６月以降分）'!AI282</f>
        <v/>
      </c>
      <c r="AJ282" s="1530">
        <f>'別紙様式2-3（６月以降分）'!AJ282</f>
        <v>0</v>
      </c>
      <c r="AK282" s="1532" t="str">
        <f>IF('別紙様式2-3（６月以降分）'!AK282="","",'別紙様式2-3（６月以降分）'!AK282)</f>
        <v/>
      </c>
      <c r="AL282" s="1521">
        <f>'別紙様式2-3（６月以降分）'!AL282</f>
        <v>0</v>
      </c>
      <c r="AM282" s="1523" t="str">
        <f>IF('別紙様式2-3（６月以降分）'!AM282="","",'別紙様式2-3（６月以降分）'!AM282)</f>
        <v/>
      </c>
      <c r="AN282" s="1341" t="str">
        <f>IF('別紙様式2-3（６月以降分）'!AN282="","",'別紙様式2-3（６月以降分）'!AN282)</f>
        <v/>
      </c>
      <c r="AO282" s="1339" t="str">
        <f>IF('別紙様式2-3（６月以降分）'!AO282="","",'別紙様式2-3（６月以降分）'!AO282)</f>
        <v/>
      </c>
      <c r="AP282" s="1341" t="str">
        <f>IF('別紙様式2-3（６月以降分）'!AP282="","",'別紙様式2-3（６月以降分）'!AP282)</f>
        <v/>
      </c>
      <c r="AQ282" s="1490" t="str">
        <f>IF('別紙様式2-3（６月以降分）'!AQ282="","",'別紙様式2-3（６月以降分）'!AQ282)</f>
        <v/>
      </c>
      <c r="AR282" s="1493" t="str">
        <f>IF('別紙様式2-3（６月以降分）'!AR282="","",'別紙様式2-3（６月以降分）'!AR282)</f>
        <v/>
      </c>
      <c r="AS282" s="573" t="str">
        <f t="shared" ref="AS282" si="462">IF(AU284="","",IF(U284&lt;U282,"！加算の要件上は問題ありませんが、令和６年度当初の新加算の加算率と比較して、移行後の加算率が下がる計画になっています。",""))</f>
        <v/>
      </c>
      <c r="AT282" s="580"/>
      <c r="AU282" s="1309"/>
      <c r="AV282" s="558" t="str">
        <f>IF('別紙様式2-2（４・５月分）'!N215="","",'別紙様式2-2（４・５月分）'!N215)</f>
        <v/>
      </c>
      <c r="AW282" s="1313" t="str">
        <f>IF(SUM('別紙様式2-2（４・５月分）'!O215:O217)=0,"",SUM('別紙様式2-2（４・５月分）'!O215:O217))</f>
        <v/>
      </c>
      <c r="AX282" s="1482" t="str">
        <f>IFERROR(VLOOKUP(K282,【参考】数式用!$AH$2:$AI$34,2,FALSE),"")</f>
        <v/>
      </c>
      <c r="AY282" s="494"/>
      <c r="BD282" s="341"/>
      <c r="BE282" s="1311" t="str">
        <f>G282</f>
        <v/>
      </c>
      <c r="BF282" s="1311"/>
      <c r="BG282" s="1311"/>
    </row>
    <row r="283" spans="1:59" ht="15" customHeight="1">
      <c r="A283" s="1275"/>
      <c r="B283" s="1243"/>
      <c r="C283" s="1244"/>
      <c r="D283" s="1244"/>
      <c r="E283" s="1244"/>
      <c r="F283" s="1245"/>
      <c r="G283" s="1260"/>
      <c r="H283" s="1260"/>
      <c r="I283" s="1260"/>
      <c r="J283" s="1423"/>
      <c r="K283" s="1260"/>
      <c r="L283" s="1429"/>
      <c r="M283" s="1379" t="str">
        <f>IF('別紙様式2-2（４・５月分）'!P216="","",'別紙様式2-2（４・５月分）'!P216)</f>
        <v/>
      </c>
      <c r="N283" s="1400"/>
      <c r="O283" s="1406"/>
      <c r="P283" s="1407"/>
      <c r="Q283" s="1408"/>
      <c r="R283" s="1541"/>
      <c r="S283" s="1412"/>
      <c r="T283" s="1537"/>
      <c r="U283" s="1539"/>
      <c r="V283" s="1418"/>
      <c r="W283" s="1535"/>
      <c r="X283" s="1358"/>
      <c r="Y283" s="1535"/>
      <c r="Z283" s="1358"/>
      <c r="AA283" s="1535"/>
      <c r="AB283" s="1358"/>
      <c r="AC283" s="1535"/>
      <c r="AD283" s="1358"/>
      <c r="AE283" s="1358"/>
      <c r="AF283" s="1358"/>
      <c r="AG283" s="1360"/>
      <c r="AH283" s="1527"/>
      <c r="AI283" s="1529"/>
      <c r="AJ283" s="1531"/>
      <c r="AK283" s="1533"/>
      <c r="AL283" s="1522"/>
      <c r="AM283" s="1524"/>
      <c r="AN283" s="1342"/>
      <c r="AO283" s="1525"/>
      <c r="AP283" s="1342"/>
      <c r="AQ283" s="1491"/>
      <c r="AR283" s="1494"/>
      <c r="AS283" s="1492" t="str">
        <f t="shared" ref="AS283" si="463">IF(AU284="","",IF(OR(AA284="",AA284&lt;&gt;7,AC284="",AC284&lt;&gt;3),"！算定期間の終わりが令和７年３月になっていません。年度内の廃止予定等がなければ、算定対象月を令和７年３月にしてください。",""))</f>
        <v/>
      </c>
      <c r="AT283" s="580"/>
      <c r="AU283" s="1311"/>
      <c r="AV283" s="1312" t="str">
        <f>IF('別紙様式2-2（４・５月分）'!N216="","",'別紙様式2-2（４・５月分）'!N216)</f>
        <v/>
      </c>
      <c r="AW283" s="1313"/>
      <c r="AX283" s="1483"/>
      <c r="AY283" s="431"/>
      <c r="BD283" s="341"/>
      <c r="BE283" s="1311" t="str">
        <f>G282</f>
        <v/>
      </c>
      <c r="BF283" s="1311"/>
      <c r="BG283" s="1311"/>
    </row>
    <row r="284" spans="1:59" ht="15" customHeight="1">
      <c r="A284" s="1303"/>
      <c r="B284" s="1243"/>
      <c r="C284" s="1244"/>
      <c r="D284" s="1244"/>
      <c r="E284" s="1244"/>
      <c r="F284" s="1245"/>
      <c r="G284" s="1260"/>
      <c r="H284" s="1260"/>
      <c r="I284" s="1260"/>
      <c r="J284" s="1423"/>
      <c r="K284" s="1260"/>
      <c r="L284" s="1429"/>
      <c r="M284" s="1380"/>
      <c r="N284" s="1401"/>
      <c r="O284" s="1381" t="s">
        <v>2025</v>
      </c>
      <c r="P284" s="1433" t="str">
        <f>IFERROR(VLOOKUP('別紙様式2-2（４・５月分）'!AQ215,【参考】数式用!$AR$5:$AT$22,3,FALSE),"")</f>
        <v/>
      </c>
      <c r="Q284" s="1385" t="s">
        <v>2036</v>
      </c>
      <c r="R284" s="1517" t="str">
        <f>IFERROR(VLOOKUP(K282,【参考】数式用!$A$5:$AB$37,MATCH(P284,【参考】数式用!$B$4:$AB$4,0)+1,0),"")</f>
        <v/>
      </c>
      <c r="S284" s="1389" t="s">
        <v>2109</v>
      </c>
      <c r="T284" s="1519"/>
      <c r="U284" s="1515" t="str">
        <f>IFERROR(VLOOKUP(K282,【参考】数式用!$A$5:$AB$37,MATCH(T284,【参考】数式用!$B$4:$AB$4,0)+1,0),"")</f>
        <v/>
      </c>
      <c r="V284" s="1395" t="s">
        <v>15</v>
      </c>
      <c r="W284" s="1513"/>
      <c r="X284" s="1371" t="s">
        <v>10</v>
      </c>
      <c r="Y284" s="1513"/>
      <c r="Z284" s="1371" t="s">
        <v>38</v>
      </c>
      <c r="AA284" s="1513"/>
      <c r="AB284" s="1371" t="s">
        <v>10</v>
      </c>
      <c r="AC284" s="1513"/>
      <c r="AD284" s="1371" t="s">
        <v>2020</v>
      </c>
      <c r="AE284" s="1371" t="s">
        <v>20</v>
      </c>
      <c r="AF284" s="1371" t="str">
        <f>IF(W284&gt;=1,(AA284*12+AC284)-(W284*12+Y284)+1,"")</f>
        <v/>
      </c>
      <c r="AG284" s="1367" t="s">
        <v>33</v>
      </c>
      <c r="AH284" s="1373" t="str">
        <f t="shared" ref="AH284" si="464">IFERROR(ROUNDDOWN(ROUND(L282*U284,0),0)*AF284,"")</f>
        <v/>
      </c>
      <c r="AI284" s="1507" t="str">
        <f t="shared" ref="AI284" si="465">IFERROR(ROUNDDOWN(ROUND((L282*(U284-AW282)),0),0)*AF284,"")</f>
        <v/>
      </c>
      <c r="AJ284" s="1377" t="str">
        <f>IFERROR(ROUNDDOWN(ROUNDDOWN(ROUND(L282*VLOOKUP(K282,【参考】数式用!$A$5:$AB$27,MATCH("新加算Ⅳ",【参考】数式用!$B$4:$AB$4,0)+1,0),0),0)*AF284*0.5,0),"")</f>
        <v/>
      </c>
      <c r="AK284" s="1509"/>
      <c r="AL284" s="1511" t="str">
        <f>IFERROR(IF('別紙様式2-2（４・５月分）'!P284="ベア加算","", IF(OR(T284="新加算Ⅰ",T284="新加算Ⅱ",T284="新加算Ⅲ",T284="新加算Ⅳ"),ROUNDDOWN(ROUND(L282*VLOOKUP(K282,【参考】数式用!$A$5:$I$27,MATCH("ベア加算",【参考】数式用!$B$4:$I$4,0)+1,0),0),0)*AF284,"")),"")</f>
        <v/>
      </c>
      <c r="AM284" s="1503"/>
      <c r="AN284" s="1484"/>
      <c r="AO284" s="1505"/>
      <c r="AP284" s="1484"/>
      <c r="AQ284" s="1486"/>
      <c r="AR284" s="1488"/>
      <c r="AS284" s="1492"/>
      <c r="AT284" s="452"/>
      <c r="AU284" s="1311" t="str">
        <f>IF(AND(AA282&lt;&gt;7,AC282&lt;&gt;3),"V列に色付け","")</f>
        <v/>
      </c>
      <c r="AV284" s="1312"/>
      <c r="AW284" s="1313"/>
      <c r="AX284" s="577"/>
      <c r="AY284" s="1230" t="str">
        <f>IF(AL284&lt;&gt;"",IF(AM284="○","入力済","未入力"),"")</f>
        <v/>
      </c>
      <c r="AZ284" s="1230" t="str">
        <f>IF(OR(T284="新加算Ⅰ",T284="新加算Ⅱ",T284="新加算Ⅲ",T284="新加算Ⅳ",T284="新加算Ⅴ（１）",T284="新加算Ⅴ（２）",T284="新加算Ⅴ（３）",T284="新加算ⅠⅤ（４）",T284="新加算Ⅴ（５）",T284="新加算Ⅴ（６）",T284="新加算Ⅴ（８）",T284="新加算Ⅴ（11）"),IF(OR(AN284="○",AN284="令和６年度中に満たす"),"入力済","未入力"),"")</f>
        <v/>
      </c>
      <c r="BA284" s="1230" t="str">
        <f>IF(OR(T284="新加算Ⅴ（７）",T284="新加算Ⅴ（９）",T284="新加算Ⅴ（10）",T284="新加算Ⅴ（12）",T284="新加算Ⅴ（13）",T284="新加算Ⅴ（14）"),IF(OR(AO284="○",AO284="令和６年度中に満たす"),"入力済","未入力"),"")</f>
        <v/>
      </c>
      <c r="BB284" s="1230" t="str">
        <f>IF(OR(T284="新加算Ⅰ",T284="新加算Ⅱ",T284="新加算Ⅲ",T284="新加算Ⅴ（１）",T284="新加算Ⅴ（３）",T284="新加算Ⅴ（８）"),IF(OR(AP284="○",AP284="令和６年度中に満たす"),"入力済","未入力"),"")</f>
        <v/>
      </c>
      <c r="BC284" s="1481" t="str">
        <f t="shared" ref="BC284" si="466">IF(OR(T284="新加算Ⅰ",T284="新加算Ⅱ",T284="新加算Ⅴ（１）",T284="新加算Ⅴ（２）",T284="新加算Ⅴ（３）",T284="新加算Ⅴ（４）",T284="新加算Ⅴ（５）",T284="新加算Ⅴ（６）",T284="新加算Ⅴ（７）",T284="新加算Ⅴ（９）",T284="新加算Ⅴ（10）",T284="新加算Ⅴ（12）"),IF(AQ284&lt;&gt;"",1,""),"")</f>
        <v/>
      </c>
      <c r="BD284" s="1311" t="str">
        <f>IF(OR(T284="新加算Ⅰ",T284="新加算Ⅴ（１）",T284="新加算Ⅴ（２）",T284="新加算Ⅴ（５）",T284="新加算Ⅴ（７）",T284="新加算Ⅴ（10）"),IF(AR284="","未入力","入力済"),"")</f>
        <v/>
      </c>
      <c r="BE284" s="1311" t="str">
        <f>G282</f>
        <v/>
      </c>
      <c r="BF284" s="1311"/>
      <c r="BG284" s="1311"/>
    </row>
    <row r="285" spans="1:59" ht="30" customHeight="1" thickBot="1">
      <c r="A285" s="1276"/>
      <c r="B285" s="1419"/>
      <c r="C285" s="1420"/>
      <c r="D285" s="1420"/>
      <c r="E285" s="1420"/>
      <c r="F285" s="1421"/>
      <c r="G285" s="1261"/>
      <c r="H285" s="1261"/>
      <c r="I285" s="1261"/>
      <c r="J285" s="1424"/>
      <c r="K285" s="1261"/>
      <c r="L285" s="1430"/>
      <c r="M285" s="556" t="str">
        <f>IF('別紙様式2-2（４・５月分）'!P217="","",'別紙様式2-2（４・５月分）'!P217)</f>
        <v/>
      </c>
      <c r="N285" s="1402"/>
      <c r="O285" s="1382"/>
      <c r="P285" s="1434"/>
      <c r="Q285" s="1386"/>
      <c r="R285" s="1518"/>
      <c r="S285" s="1390"/>
      <c r="T285" s="1520"/>
      <c r="U285" s="1516"/>
      <c r="V285" s="1396"/>
      <c r="W285" s="1514"/>
      <c r="X285" s="1372"/>
      <c r="Y285" s="1514"/>
      <c r="Z285" s="1372"/>
      <c r="AA285" s="1514"/>
      <c r="AB285" s="1372"/>
      <c r="AC285" s="1514"/>
      <c r="AD285" s="1372"/>
      <c r="AE285" s="1372"/>
      <c r="AF285" s="1372"/>
      <c r="AG285" s="1368"/>
      <c r="AH285" s="1374"/>
      <c r="AI285" s="1508"/>
      <c r="AJ285" s="1378"/>
      <c r="AK285" s="1510"/>
      <c r="AL285" s="1512"/>
      <c r="AM285" s="1504"/>
      <c r="AN285" s="1485"/>
      <c r="AO285" s="1506"/>
      <c r="AP285" s="1485"/>
      <c r="AQ285" s="1487"/>
      <c r="AR285" s="1489"/>
      <c r="AS285" s="578" t="str">
        <f t="shared" ref="AS285" si="467">IF(AU284="","",IF(OR(T284="",AND(M285="ベア加算なし",OR(T284="新加算Ⅰ",T284="新加算Ⅱ",T284="新加算Ⅲ",T284="新加算Ⅳ"),AM284=""),AND(OR(T284="新加算Ⅰ",T284="新加算Ⅱ",T284="新加算Ⅲ",T284="新加算Ⅳ"),AN284=""),AND(OR(T284="新加算Ⅰ",T284="新加算Ⅱ",T284="新加算Ⅲ"),AP284=""),AND(OR(T284="新加算Ⅰ",T284="新加算Ⅱ"),AQ284=""),AND(OR(T284="新加算Ⅰ"),AR284="")),"！記入が必要な欄（ピンク色のセル）に空欄があります。空欄を埋めてください。",""))</f>
        <v/>
      </c>
      <c r="AT285" s="452"/>
      <c r="AU285" s="1311"/>
      <c r="AV285" s="558" t="str">
        <f>IF('別紙様式2-2（４・５月分）'!N217="","",'別紙様式2-2（４・５月分）'!N217)</f>
        <v/>
      </c>
      <c r="AW285" s="1313"/>
      <c r="AX285" s="579"/>
      <c r="AY285" s="1230" t="str">
        <f>IF(OR(T285="新加算Ⅰ",T285="新加算Ⅱ",T285="新加算Ⅲ",T285="新加算Ⅳ",T285="新加算Ⅴ（１）",T285="新加算Ⅴ（２）",T285="新加算Ⅴ（３）",T285="新加算ⅠⅤ（４）",T285="新加算Ⅴ（５）",T285="新加算Ⅴ（６）",T285="新加算Ⅴ（８）",T285="新加算Ⅴ（11）"),IF(AI285="○","","未入力"),"")</f>
        <v/>
      </c>
      <c r="AZ285" s="1230" t="str">
        <f>IF(OR(U285="新加算Ⅰ",U285="新加算Ⅱ",U285="新加算Ⅲ",U285="新加算Ⅳ",U285="新加算Ⅴ（１）",U285="新加算Ⅴ（２）",U285="新加算Ⅴ（３）",U285="新加算ⅠⅤ（４）",U285="新加算Ⅴ（５）",U285="新加算Ⅴ（６）",U285="新加算Ⅴ（８）",U285="新加算Ⅴ（11）"),IF(AJ285="○","","未入力"),"")</f>
        <v/>
      </c>
      <c r="BA285" s="1230" t="str">
        <f>IF(OR(U285="新加算Ⅴ（７）",U285="新加算Ⅴ（９）",U285="新加算Ⅴ（10）",U285="新加算Ⅴ（12）",U285="新加算Ⅴ（13）",U285="新加算Ⅴ（14）"),IF(AK285="○","","未入力"),"")</f>
        <v/>
      </c>
      <c r="BB285" s="1230" t="str">
        <f>IF(OR(U285="新加算Ⅰ",U285="新加算Ⅱ",U285="新加算Ⅲ",U285="新加算Ⅴ（１）",U285="新加算Ⅴ（３）",U285="新加算Ⅴ（８）"),IF(AL285="○","","未入力"),"")</f>
        <v/>
      </c>
      <c r="BC285" s="1481" t="str">
        <f t="shared" ref="BC285" si="468">IF(OR(U285="新加算Ⅰ",U285="新加算Ⅱ",U285="新加算Ⅴ（１）",U285="新加算Ⅴ（２）",U285="新加算Ⅴ（３）",U285="新加算Ⅴ（４）",U285="新加算Ⅴ（５）",U285="新加算Ⅴ（６）",U285="新加算Ⅴ（７）",U285="新加算Ⅴ（９）",U285="新加算Ⅴ（10）",U285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85" s="1311" t="str">
        <f>IF(AND(T285&lt;&gt;"（参考）令和７年度の移行予定",OR(U285="新加算Ⅰ",U285="新加算Ⅴ（１）",U285="新加算Ⅴ（２）",U285="新加算Ⅴ（５）",U285="新加算Ⅴ（７）",U285="新加算Ⅴ（10）")),IF(AN285="","未入力",IF(AN285="いずれも取得していない","要件を満たさない","")),"")</f>
        <v/>
      </c>
      <c r="BE285" s="1311" t="str">
        <f>G282</f>
        <v/>
      </c>
      <c r="BF285" s="1311"/>
      <c r="BG285" s="1311"/>
    </row>
    <row r="286" spans="1:59" ht="30" customHeight="1">
      <c r="A286" s="1274">
        <v>69</v>
      </c>
      <c r="B286" s="1243" t="str">
        <f>IF(基本情報入力シート!C122="","",基本情報入力シート!C122)</f>
        <v/>
      </c>
      <c r="C286" s="1244"/>
      <c r="D286" s="1244"/>
      <c r="E286" s="1244"/>
      <c r="F286" s="1245"/>
      <c r="G286" s="1260" t="str">
        <f>IF(基本情報入力シート!M122="","",基本情報入力シート!M122)</f>
        <v/>
      </c>
      <c r="H286" s="1260" t="str">
        <f>IF(基本情報入力シート!R122="","",基本情報入力シート!R122)</f>
        <v/>
      </c>
      <c r="I286" s="1260" t="str">
        <f>IF(基本情報入力シート!W122="","",基本情報入力シート!W122)</f>
        <v/>
      </c>
      <c r="J286" s="1423" t="str">
        <f>IF(基本情報入力シート!X122="","",基本情報入力シート!X122)</f>
        <v/>
      </c>
      <c r="K286" s="1260" t="str">
        <f>IF(基本情報入力シート!Y122="","",基本情報入力シート!Y122)</f>
        <v/>
      </c>
      <c r="L286" s="1429" t="str">
        <f>IF(基本情報入力シート!AB122="","",基本情報入力シート!AB122)</f>
        <v/>
      </c>
      <c r="M286" s="553" t="str">
        <f>IF('別紙様式2-2（４・５月分）'!P218="","",'別紙様式2-2（４・５月分）'!P218)</f>
        <v/>
      </c>
      <c r="N286" s="1399" t="str">
        <f>IF(SUM('別紙様式2-2（４・５月分）'!Q218:Q220)=0,"",SUM('別紙様式2-2（４・５月分）'!Q218:Q220))</f>
        <v/>
      </c>
      <c r="O286" s="1403" t="str">
        <f>IFERROR(VLOOKUP('別紙様式2-2（４・５月分）'!AQ218,【参考】数式用!$AR$5:$AS$22,2,FALSE),"")</f>
        <v/>
      </c>
      <c r="P286" s="1404"/>
      <c r="Q286" s="1405"/>
      <c r="R286" s="1540" t="str">
        <f>IFERROR(VLOOKUP(K286,【参考】数式用!$A$5:$AB$37,MATCH(O286,【参考】数式用!$B$4:$AB$4,0)+1,0),"")</f>
        <v/>
      </c>
      <c r="S286" s="1411" t="s">
        <v>2102</v>
      </c>
      <c r="T286" s="1536" t="str">
        <f>IF('別紙様式2-3（６月以降分）'!T286="","",'別紙様式2-3（６月以降分）'!T286)</f>
        <v/>
      </c>
      <c r="U286" s="1538" t="str">
        <f>IFERROR(VLOOKUP(K286,【参考】数式用!$A$5:$AB$37,MATCH(T286,【参考】数式用!$B$4:$AB$4,0)+1,0),"")</f>
        <v/>
      </c>
      <c r="V286" s="1417" t="s">
        <v>15</v>
      </c>
      <c r="W286" s="1534">
        <f>'別紙様式2-3（６月以降分）'!W286</f>
        <v>6</v>
      </c>
      <c r="X286" s="1357" t="s">
        <v>10</v>
      </c>
      <c r="Y286" s="1534">
        <f>'別紙様式2-3（６月以降分）'!Y286</f>
        <v>6</v>
      </c>
      <c r="Z286" s="1357" t="s">
        <v>38</v>
      </c>
      <c r="AA286" s="1534">
        <f>'別紙様式2-3（６月以降分）'!AA286</f>
        <v>7</v>
      </c>
      <c r="AB286" s="1357" t="s">
        <v>10</v>
      </c>
      <c r="AC286" s="1534">
        <f>'別紙様式2-3（６月以降分）'!AC286</f>
        <v>3</v>
      </c>
      <c r="AD286" s="1357" t="s">
        <v>2020</v>
      </c>
      <c r="AE286" s="1357" t="s">
        <v>20</v>
      </c>
      <c r="AF286" s="1357">
        <f>IF(W286&gt;=1,(AA286*12+AC286)-(W286*12+Y286)+1,"")</f>
        <v>10</v>
      </c>
      <c r="AG286" s="1359" t="s">
        <v>33</v>
      </c>
      <c r="AH286" s="1526" t="str">
        <f>'別紙様式2-3（６月以降分）'!AH286</f>
        <v/>
      </c>
      <c r="AI286" s="1528" t="str">
        <f>'別紙様式2-3（６月以降分）'!AI286</f>
        <v/>
      </c>
      <c r="AJ286" s="1530">
        <f>'別紙様式2-3（６月以降分）'!AJ286</f>
        <v>0</v>
      </c>
      <c r="AK286" s="1532" t="str">
        <f>IF('別紙様式2-3（６月以降分）'!AK286="","",'別紙様式2-3（６月以降分）'!AK286)</f>
        <v/>
      </c>
      <c r="AL286" s="1521">
        <f>'別紙様式2-3（６月以降分）'!AL286</f>
        <v>0</v>
      </c>
      <c r="AM286" s="1523" t="str">
        <f>IF('別紙様式2-3（６月以降分）'!AM286="","",'別紙様式2-3（６月以降分）'!AM286)</f>
        <v/>
      </c>
      <c r="AN286" s="1341" t="str">
        <f>IF('別紙様式2-3（６月以降分）'!AN286="","",'別紙様式2-3（６月以降分）'!AN286)</f>
        <v/>
      </c>
      <c r="AO286" s="1339" t="str">
        <f>IF('別紙様式2-3（６月以降分）'!AO286="","",'別紙様式2-3（６月以降分）'!AO286)</f>
        <v/>
      </c>
      <c r="AP286" s="1341" t="str">
        <f>IF('別紙様式2-3（６月以降分）'!AP286="","",'別紙様式2-3（６月以降分）'!AP286)</f>
        <v/>
      </c>
      <c r="AQ286" s="1490" t="str">
        <f>IF('別紙様式2-3（６月以降分）'!AQ286="","",'別紙様式2-3（６月以降分）'!AQ286)</f>
        <v/>
      </c>
      <c r="AR286" s="1493" t="str">
        <f>IF('別紙様式2-3（６月以降分）'!AR286="","",'別紙様式2-3（６月以降分）'!AR286)</f>
        <v/>
      </c>
      <c r="AS286" s="573" t="str">
        <f t="shared" ref="AS286" si="469">IF(AU288="","",IF(U288&lt;U286,"！加算の要件上は問題ありませんが、令和６年度当初の新加算の加算率と比較して、移行後の加算率が下がる計画になっています。",""))</f>
        <v/>
      </c>
      <c r="AT286" s="580"/>
      <c r="AU286" s="1309"/>
      <c r="AV286" s="558" t="str">
        <f>IF('別紙様式2-2（４・５月分）'!N218="","",'別紙様式2-2（４・５月分）'!N218)</f>
        <v/>
      </c>
      <c r="AW286" s="1313" t="str">
        <f>IF(SUM('別紙様式2-2（４・５月分）'!O218:O220)=0,"",SUM('別紙様式2-2（４・５月分）'!O218:O220))</f>
        <v/>
      </c>
      <c r="AX286" s="1482" t="str">
        <f>IFERROR(VLOOKUP(K286,【参考】数式用!$AH$2:$AI$34,2,FALSE),"")</f>
        <v/>
      </c>
      <c r="AY286" s="494"/>
      <c r="BD286" s="341"/>
      <c r="BE286" s="1311" t="str">
        <f>G286</f>
        <v/>
      </c>
      <c r="BF286" s="1311"/>
      <c r="BG286" s="1311"/>
    </row>
    <row r="287" spans="1:59" ht="15" customHeight="1">
      <c r="A287" s="1275"/>
      <c r="B287" s="1243"/>
      <c r="C287" s="1244"/>
      <c r="D287" s="1244"/>
      <c r="E287" s="1244"/>
      <c r="F287" s="1245"/>
      <c r="G287" s="1260"/>
      <c r="H287" s="1260"/>
      <c r="I287" s="1260"/>
      <c r="J287" s="1423"/>
      <c r="K287" s="1260"/>
      <c r="L287" s="1429"/>
      <c r="M287" s="1379" t="str">
        <f>IF('別紙様式2-2（４・５月分）'!P219="","",'別紙様式2-2（４・５月分）'!P219)</f>
        <v/>
      </c>
      <c r="N287" s="1400"/>
      <c r="O287" s="1406"/>
      <c r="P287" s="1407"/>
      <c r="Q287" s="1408"/>
      <c r="R287" s="1541"/>
      <c r="S287" s="1412"/>
      <c r="T287" s="1537"/>
      <c r="U287" s="1539"/>
      <c r="V287" s="1418"/>
      <c r="W287" s="1535"/>
      <c r="X287" s="1358"/>
      <c r="Y287" s="1535"/>
      <c r="Z287" s="1358"/>
      <c r="AA287" s="1535"/>
      <c r="AB287" s="1358"/>
      <c r="AC287" s="1535"/>
      <c r="AD287" s="1358"/>
      <c r="AE287" s="1358"/>
      <c r="AF287" s="1358"/>
      <c r="AG287" s="1360"/>
      <c r="AH287" s="1527"/>
      <c r="AI287" s="1529"/>
      <c r="AJ287" s="1531"/>
      <c r="AK287" s="1533"/>
      <c r="AL287" s="1522"/>
      <c r="AM287" s="1524"/>
      <c r="AN287" s="1342"/>
      <c r="AO287" s="1525"/>
      <c r="AP287" s="1342"/>
      <c r="AQ287" s="1491"/>
      <c r="AR287" s="1494"/>
      <c r="AS287" s="1492" t="str">
        <f t="shared" ref="AS287" si="470">IF(AU288="","",IF(OR(AA288="",AA288&lt;&gt;7,AC288="",AC288&lt;&gt;3),"！算定期間の終わりが令和７年３月になっていません。年度内の廃止予定等がなければ、算定対象月を令和７年３月にしてください。",""))</f>
        <v/>
      </c>
      <c r="AT287" s="580"/>
      <c r="AU287" s="1311"/>
      <c r="AV287" s="1312" t="str">
        <f>IF('別紙様式2-2（４・５月分）'!N219="","",'別紙様式2-2（４・５月分）'!N219)</f>
        <v/>
      </c>
      <c r="AW287" s="1313"/>
      <c r="AX287" s="1483"/>
      <c r="AY287" s="431"/>
      <c r="BD287" s="341"/>
      <c r="BE287" s="1311" t="str">
        <f>G286</f>
        <v/>
      </c>
      <c r="BF287" s="1311"/>
      <c r="BG287" s="1311"/>
    </row>
    <row r="288" spans="1:59" ht="15" customHeight="1">
      <c r="A288" s="1303"/>
      <c r="B288" s="1243"/>
      <c r="C288" s="1244"/>
      <c r="D288" s="1244"/>
      <c r="E288" s="1244"/>
      <c r="F288" s="1245"/>
      <c r="G288" s="1260"/>
      <c r="H288" s="1260"/>
      <c r="I288" s="1260"/>
      <c r="J288" s="1423"/>
      <c r="K288" s="1260"/>
      <c r="L288" s="1429"/>
      <c r="M288" s="1380"/>
      <c r="N288" s="1401"/>
      <c r="O288" s="1381" t="s">
        <v>2025</v>
      </c>
      <c r="P288" s="1433" t="str">
        <f>IFERROR(VLOOKUP('別紙様式2-2（４・５月分）'!AQ218,【参考】数式用!$AR$5:$AT$22,3,FALSE),"")</f>
        <v/>
      </c>
      <c r="Q288" s="1385" t="s">
        <v>2036</v>
      </c>
      <c r="R288" s="1517" t="str">
        <f>IFERROR(VLOOKUP(K286,【参考】数式用!$A$5:$AB$37,MATCH(P288,【参考】数式用!$B$4:$AB$4,0)+1,0),"")</f>
        <v/>
      </c>
      <c r="S288" s="1389" t="s">
        <v>2109</v>
      </c>
      <c r="T288" s="1519"/>
      <c r="U288" s="1515" t="str">
        <f>IFERROR(VLOOKUP(K286,【参考】数式用!$A$5:$AB$37,MATCH(T288,【参考】数式用!$B$4:$AB$4,0)+1,0),"")</f>
        <v/>
      </c>
      <c r="V288" s="1395" t="s">
        <v>15</v>
      </c>
      <c r="W288" s="1513"/>
      <c r="X288" s="1371" t="s">
        <v>10</v>
      </c>
      <c r="Y288" s="1513"/>
      <c r="Z288" s="1371" t="s">
        <v>38</v>
      </c>
      <c r="AA288" s="1513"/>
      <c r="AB288" s="1371" t="s">
        <v>10</v>
      </c>
      <c r="AC288" s="1513"/>
      <c r="AD288" s="1371" t="s">
        <v>2020</v>
      </c>
      <c r="AE288" s="1371" t="s">
        <v>20</v>
      </c>
      <c r="AF288" s="1371" t="str">
        <f>IF(W288&gt;=1,(AA288*12+AC288)-(W288*12+Y288)+1,"")</f>
        <v/>
      </c>
      <c r="AG288" s="1367" t="s">
        <v>33</v>
      </c>
      <c r="AH288" s="1373" t="str">
        <f t="shared" ref="AH288" si="471">IFERROR(ROUNDDOWN(ROUND(L286*U288,0),0)*AF288,"")</f>
        <v/>
      </c>
      <c r="AI288" s="1507" t="str">
        <f t="shared" ref="AI288" si="472">IFERROR(ROUNDDOWN(ROUND((L286*(U288-AW286)),0),0)*AF288,"")</f>
        <v/>
      </c>
      <c r="AJ288" s="1377" t="str">
        <f>IFERROR(ROUNDDOWN(ROUNDDOWN(ROUND(L286*VLOOKUP(K286,【参考】数式用!$A$5:$AB$27,MATCH("新加算Ⅳ",【参考】数式用!$B$4:$AB$4,0)+1,0),0),0)*AF288*0.5,0),"")</f>
        <v/>
      </c>
      <c r="AK288" s="1509"/>
      <c r="AL288" s="1511" t="str">
        <f>IFERROR(IF('別紙様式2-2（４・５月分）'!P288="ベア加算","", IF(OR(T288="新加算Ⅰ",T288="新加算Ⅱ",T288="新加算Ⅲ",T288="新加算Ⅳ"),ROUNDDOWN(ROUND(L286*VLOOKUP(K286,【参考】数式用!$A$5:$I$27,MATCH("ベア加算",【参考】数式用!$B$4:$I$4,0)+1,0),0),0)*AF288,"")),"")</f>
        <v/>
      </c>
      <c r="AM288" s="1503"/>
      <c r="AN288" s="1484"/>
      <c r="AO288" s="1505"/>
      <c r="AP288" s="1484"/>
      <c r="AQ288" s="1486"/>
      <c r="AR288" s="1488"/>
      <c r="AS288" s="1492"/>
      <c r="AT288" s="452"/>
      <c r="AU288" s="1311" t="str">
        <f>IF(AND(AA286&lt;&gt;7,AC286&lt;&gt;3),"V列に色付け","")</f>
        <v/>
      </c>
      <c r="AV288" s="1312"/>
      <c r="AW288" s="1313"/>
      <c r="AX288" s="577"/>
      <c r="AY288" s="1230" t="str">
        <f>IF(AL288&lt;&gt;"",IF(AM288="○","入力済","未入力"),"")</f>
        <v/>
      </c>
      <c r="AZ288" s="1230" t="str">
        <f>IF(OR(T288="新加算Ⅰ",T288="新加算Ⅱ",T288="新加算Ⅲ",T288="新加算Ⅳ",T288="新加算Ⅴ（１）",T288="新加算Ⅴ（２）",T288="新加算Ⅴ（３）",T288="新加算ⅠⅤ（４）",T288="新加算Ⅴ（５）",T288="新加算Ⅴ（６）",T288="新加算Ⅴ（８）",T288="新加算Ⅴ（11）"),IF(OR(AN288="○",AN288="令和６年度中に満たす"),"入力済","未入力"),"")</f>
        <v/>
      </c>
      <c r="BA288" s="1230" t="str">
        <f>IF(OR(T288="新加算Ⅴ（７）",T288="新加算Ⅴ（９）",T288="新加算Ⅴ（10）",T288="新加算Ⅴ（12）",T288="新加算Ⅴ（13）",T288="新加算Ⅴ（14）"),IF(OR(AO288="○",AO288="令和６年度中に満たす"),"入力済","未入力"),"")</f>
        <v/>
      </c>
      <c r="BB288" s="1230" t="str">
        <f>IF(OR(T288="新加算Ⅰ",T288="新加算Ⅱ",T288="新加算Ⅲ",T288="新加算Ⅴ（１）",T288="新加算Ⅴ（３）",T288="新加算Ⅴ（８）"),IF(OR(AP288="○",AP288="令和６年度中に満たす"),"入力済","未入力"),"")</f>
        <v/>
      </c>
      <c r="BC288" s="1481" t="str">
        <f t="shared" ref="BC288" si="473">IF(OR(T288="新加算Ⅰ",T288="新加算Ⅱ",T288="新加算Ⅴ（１）",T288="新加算Ⅴ（２）",T288="新加算Ⅴ（３）",T288="新加算Ⅴ（４）",T288="新加算Ⅴ（５）",T288="新加算Ⅴ（６）",T288="新加算Ⅴ（７）",T288="新加算Ⅴ（９）",T288="新加算Ⅴ（10）",T288="新加算Ⅴ（12）"),IF(AQ288&lt;&gt;"",1,""),"")</f>
        <v/>
      </c>
      <c r="BD288" s="1311" t="str">
        <f>IF(OR(T288="新加算Ⅰ",T288="新加算Ⅴ（１）",T288="新加算Ⅴ（２）",T288="新加算Ⅴ（５）",T288="新加算Ⅴ（７）",T288="新加算Ⅴ（10）"),IF(AR288="","未入力","入力済"),"")</f>
        <v/>
      </c>
      <c r="BE288" s="1311" t="str">
        <f>G286</f>
        <v/>
      </c>
      <c r="BF288" s="1311"/>
      <c r="BG288" s="1311"/>
    </row>
    <row r="289" spans="1:59" ht="30" customHeight="1" thickBot="1">
      <c r="A289" s="1276"/>
      <c r="B289" s="1419"/>
      <c r="C289" s="1420"/>
      <c r="D289" s="1420"/>
      <c r="E289" s="1420"/>
      <c r="F289" s="1421"/>
      <c r="G289" s="1261"/>
      <c r="H289" s="1261"/>
      <c r="I289" s="1261"/>
      <c r="J289" s="1424"/>
      <c r="K289" s="1261"/>
      <c r="L289" s="1430"/>
      <c r="M289" s="556" t="str">
        <f>IF('別紙様式2-2（４・５月分）'!P220="","",'別紙様式2-2（４・５月分）'!P220)</f>
        <v/>
      </c>
      <c r="N289" s="1402"/>
      <c r="O289" s="1382"/>
      <c r="P289" s="1434"/>
      <c r="Q289" s="1386"/>
      <c r="R289" s="1518"/>
      <c r="S289" s="1390"/>
      <c r="T289" s="1520"/>
      <c r="U289" s="1516"/>
      <c r="V289" s="1396"/>
      <c r="W289" s="1514"/>
      <c r="X289" s="1372"/>
      <c r="Y289" s="1514"/>
      <c r="Z289" s="1372"/>
      <c r="AA289" s="1514"/>
      <c r="AB289" s="1372"/>
      <c r="AC289" s="1514"/>
      <c r="AD289" s="1372"/>
      <c r="AE289" s="1372"/>
      <c r="AF289" s="1372"/>
      <c r="AG289" s="1368"/>
      <c r="AH289" s="1374"/>
      <c r="AI289" s="1508"/>
      <c r="AJ289" s="1378"/>
      <c r="AK289" s="1510"/>
      <c r="AL289" s="1512"/>
      <c r="AM289" s="1504"/>
      <c r="AN289" s="1485"/>
      <c r="AO289" s="1506"/>
      <c r="AP289" s="1485"/>
      <c r="AQ289" s="1487"/>
      <c r="AR289" s="1489"/>
      <c r="AS289" s="578" t="str">
        <f t="shared" ref="AS289" si="474">IF(AU288="","",IF(OR(T288="",AND(M289="ベア加算なし",OR(T288="新加算Ⅰ",T288="新加算Ⅱ",T288="新加算Ⅲ",T288="新加算Ⅳ"),AM288=""),AND(OR(T288="新加算Ⅰ",T288="新加算Ⅱ",T288="新加算Ⅲ",T288="新加算Ⅳ"),AN288=""),AND(OR(T288="新加算Ⅰ",T288="新加算Ⅱ",T288="新加算Ⅲ"),AP288=""),AND(OR(T288="新加算Ⅰ",T288="新加算Ⅱ"),AQ288=""),AND(OR(T288="新加算Ⅰ"),AR288="")),"！記入が必要な欄（ピンク色のセル）に空欄があります。空欄を埋めてください。",""))</f>
        <v/>
      </c>
      <c r="AT289" s="452"/>
      <c r="AU289" s="1311"/>
      <c r="AV289" s="558" t="str">
        <f>IF('別紙様式2-2（４・５月分）'!N220="","",'別紙様式2-2（４・５月分）'!N220)</f>
        <v/>
      </c>
      <c r="AW289" s="1313"/>
      <c r="AX289" s="579"/>
      <c r="AY289" s="1230" t="str">
        <f>IF(OR(T289="新加算Ⅰ",T289="新加算Ⅱ",T289="新加算Ⅲ",T289="新加算Ⅳ",T289="新加算Ⅴ（１）",T289="新加算Ⅴ（２）",T289="新加算Ⅴ（３）",T289="新加算ⅠⅤ（４）",T289="新加算Ⅴ（５）",T289="新加算Ⅴ（６）",T289="新加算Ⅴ（８）",T289="新加算Ⅴ（11）"),IF(AI289="○","","未入力"),"")</f>
        <v/>
      </c>
      <c r="AZ289" s="1230" t="str">
        <f>IF(OR(U289="新加算Ⅰ",U289="新加算Ⅱ",U289="新加算Ⅲ",U289="新加算Ⅳ",U289="新加算Ⅴ（１）",U289="新加算Ⅴ（２）",U289="新加算Ⅴ（３）",U289="新加算ⅠⅤ（４）",U289="新加算Ⅴ（５）",U289="新加算Ⅴ（６）",U289="新加算Ⅴ（８）",U289="新加算Ⅴ（11）"),IF(AJ289="○","","未入力"),"")</f>
        <v/>
      </c>
      <c r="BA289" s="1230" t="str">
        <f>IF(OR(U289="新加算Ⅴ（７）",U289="新加算Ⅴ（９）",U289="新加算Ⅴ（10）",U289="新加算Ⅴ（12）",U289="新加算Ⅴ（13）",U289="新加算Ⅴ（14）"),IF(AK289="○","","未入力"),"")</f>
        <v/>
      </c>
      <c r="BB289" s="1230" t="str">
        <f>IF(OR(U289="新加算Ⅰ",U289="新加算Ⅱ",U289="新加算Ⅲ",U289="新加算Ⅴ（１）",U289="新加算Ⅴ（３）",U289="新加算Ⅴ（８）"),IF(AL289="○","","未入力"),"")</f>
        <v/>
      </c>
      <c r="BC289" s="1481" t="str">
        <f t="shared" ref="BC289" si="475">IF(OR(U289="新加算Ⅰ",U289="新加算Ⅱ",U289="新加算Ⅴ（１）",U289="新加算Ⅴ（２）",U289="新加算Ⅴ（３）",U289="新加算Ⅴ（４）",U289="新加算Ⅴ（５）",U289="新加算Ⅴ（６）",U289="新加算Ⅴ（７）",U289="新加算Ⅴ（９）",U289="新加算Ⅴ（10）",U289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89" s="1311" t="str">
        <f>IF(AND(T289&lt;&gt;"（参考）令和７年度の移行予定",OR(U289="新加算Ⅰ",U289="新加算Ⅴ（１）",U289="新加算Ⅴ（２）",U289="新加算Ⅴ（５）",U289="新加算Ⅴ（７）",U289="新加算Ⅴ（10）")),IF(AN289="","未入力",IF(AN289="いずれも取得していない","要件を満たさない","")),"")</f>
        <v/>
      </c>
      <c r="BE289" s="1311" t="str">
        <f>G286</f>
        <v/>
      </c>
      <c r="BF289" s="1311"/>
      <c r="BG289" s="1311"/>
    </row>
    <row r="290" spans="1:59" ht="30" customHeight="1">
      <c r="A290" s="1301">
        <v>70</v>
      </c>
      <c r="B290" s="1240" t="str">
        <f>IF(基本情報入力シート!C123="","",基本情報入力シート!C123)</f>
        <v/>
      </c>
      <c r="C290" s="1241"/>
      <c r="D290" s="1241"/>
      <c r="E290" s="1241"/>
      <c r="F290" s="1242"/>
      <c r="G290" s="1259" t="str">
        <f>IF(基本情報入力シート!M123="","",基本情報入力シート!M123)</f>
        <v/>
      </c>
      <c r="H290" s="1259" t="str">
        <f>IF(基本情報入力シート!R123="","",基本情報入力シート!R123)</f>
        <v/>
      </c>
      <c r="I290" s="1259" t="str">
        <f>IF(基本情報入力シート!W123="","",基本情報入力シート!W123)</f>
        <v/>
      </c>
      <c r="J290" s="1422" t="str">
        <f>IF(基本情報入力シート!X123="","",基本情報入力シート!X123)</f>
        <v/>
      </c>
      <c r="K290" s="1259" t="str">
        <f>IF(基本情報入力シート!Y123="","",基本情報入力シート!Y123)</f>
        <v/>
      </c>
      <c r="L290" s="1435" t="str">
        <f>IF(基本情報入力シート!AB123="","",基本情報入力シート!AB123)</f>
        <v/>
      </c>
      <c r="M290" s="553" t="str">
        <f>IF('別紙様式2-2（４・５月分）'!P221="","",'別紙様式2-2（４・５月分）'!P221)</f>
        <v/>
      </c>
      <c r="N290" s="1399" t="str">
        <f>IF(SUM('別紙様式2-2（４・５月分）'!Q221:Q223)=0,"",SUM('別紙様式2-2（４・５月分）'!Q221:Q223))</f>
        <v/>
      </c>
      <c r="O290" s="1403" t="str">
        <f>IFERROR(VLOOKUP('別紙様式2-2（４・５月分）'!AQ221,【参考】数式用!$AR$5:$AS$22,2,FALSE),"")</f>
        <v/>
      </c>
      <c r="P290" s="1404"/>
      <c r="Q290" s="1405"/>
      <c r="R290" s="1540" t="str">
        <f>IFERROR(VLOOKUP(K290,【参考】数式用!$A$5:$AB$37,MATCH(O290,【参考】数式用!$B$4:$AB$4,0)+1,0),"")</f>
        <v/>
      </c>
      <c r="S290" s="1411" t="s">
        <v>2102</v>
      </c>
      <c r="T290" s="1536" t="str">
        <f>IF('別紙様式2-3（６月以降分）'!T290="","",'別紙様式2-3（６月以降分）'!T290)</f>
        <v/>
      </c>
      <c r="U290" s="1538" t="str">
        <f>IFERROR(VLOOKUP(K290,【参考】数式用!$A$5:$AB$37,MATCH(T290,【参考】数式用!$B$4:$AB$4,0)+1,0),"")</f>
        <v/>
      </c>
      <c r="V290" s="1417" t="s">
        <v>15</v>
      </c>
      <c r="W290" s="1534">
        <f>'別紙様式2-3（６月以降分）'!W290</f>
        <v>6</v>
      </c>
      <c r="X290" s="1357" t="s">
        <v>10</v>
      </c>
      <c r="Y290" s="1534">
        <f>'別紙様式2-3（６月以降分）'!Y290</f>
        <v>6</v>
      </c>
      <c r="Z290" s="1357" t="s">
        <v>38</v>
      </c>
      <c r="AA290" s="1534">
        <f>'別紙様式2-3（６月以降分）'!AA290</f>
        <v>7</v>
      </c>
      <c r="AB290" s="1357" t="s">
        <v>10</v>
      </c>
      <c r="AC290" s="1534">
        <f>'別紙様式2-3（６月以降分）'!AC290</f>
        <v>3</v>
      </c>
      <c r="AD290" s="1357" t="s">
        <v>2020</v>
      </c>
      <c r="AE290" s="1357" t="s">
        <v>20</v>
      </c>
      <c r="AF290" s="1357">
        <f>IF(W290&gt;=1,(AA290*12+AC290)-(W290*12+Y290)+1,"")</f>
        <v>10</v>
      </c>
      <c r="AG290" s="1359" t="s">
        <v>33</v>
      </c>
      <c r="AH290" s="1526" t="str">
        <f>'別紙様式2-3（６月以降分）'!AH290</f>
        <v/>
      </c>
      <c r="AI290" s="1528" t="str">
        <f>'別紙様式2-3（６月以降分）'!AI290</f>
        <v/>
      </c>
      <c r="AJ290" s="1530">
        <f>'別紙様式2-3（６月以降分）'!AJ290</f>
        <v>0</v>
      </c>
      <c r="AK290" s="1532" t="str">
        <f>IF('別紙様式2-3（６月以降分）'!AK290="","",'別紙様式2-3（６月以降分）'!AK290)</f>
        <v/>
      </c>
      <c r="AL290" s="1521">
        <f>'別紙様式2-3（６月以降分）'!AL290</f>
        <v>0</v>
      </c>
      <c r="AM290" s="1523" t="str">
        <f>IF('別紙様式2-3（６月以降分）'!AM290="","",'別紙様式2-3（６月以降分）'!AM290)</f>
        <v/>
      </c>
      <c r="AN290" s="1341" t="str">
        <f>IF('別紙様式2-3（６月以降分）'!AN290="","",'別紙様式2-3（６月以降分）'!AN290)</f>
        <v/>
      </c>
      <c r="AO290" s="1339" t="str">
        <f>IF('別紙様式2-3（６月以降分）'!AO290="","",'別紙様式2-3（６月以降分）'!AO290)</f>
        <v/>
      </c>
      <c r="AP290" s="1341" t="str">
        <f>IF('別紙様式2-3（６月以降分）'!AP290="","",'別紙様式2-3（６月以降分）'!AP290)</f>
        <v/>
      </c>
      <c r="AQ290" s="1490" t="str">
        <f>IF('別紙様式2-3（６月以降分）'!AQ290="","",'別紙様式2-3（６月以降分）'!AQ290)</f>
        <v/>
      </c>
      <c r="AR290" s="1493" t="str">
        <f>IF('別紙様式2-3（６月以降分）'!AR290="","",'別紙様式2-3（６月以降分）'!AR290)</f>
        <v/>
      </c>
      <c r="AS290" s="573" t="str">
        <f t="shared" ref="AS290" si="476">IF(AU292="","",IF(U292&lt;U290,"！加算の要件上は問題ありませんが、令和６年度当初の新加算の加算率と比較して、移行後の加算率が下がる計画になっています。",""))</f>
        <v/>
      </c>
      <c r="AT290" s="580"/>
      <c r="AU290" s="1309"/>
      <c r="AV290" s="558" t="str">
        <f>IF('別紙様式2-2（４・５月分）'!N221="","",'別紙様式2-2（４・５月分）'!N221)</f>
        <v/>
      </c>
      <c r="AW290" s="1313" t="str">
        <f>IF(SUM('別紙様式2-2（４・５月分）'!O221:O223)=0,"",SUM('別紙様式2-2（４・５月分）'!O221:O223))</f>
        <v/>
      </c>
      <c r="AX290" s="1482" t="str">
        <f>IFERROR(VLOOKUP(K290,【参考】数式用!$AH$2:$AI$34,2,FALSE),"")</f>
        <v/>
      </c>
      <c r="AY290" s="494"/>
      <c r="BD290" s="341"/>
      <c r="BE290" s="1311" t="str">
        <f>G290</f>
        <v/>
      </c>
      <c r="BF290" s="1311"/>
      <c r="BG290" s="1311"/>
    </row>
    <row r="291" spans="1:59" ht="15" customHeight="1">
      <c r="A291" s="1275"/>
      <c r="B291" s="1243"/>
      <c r="C291" s="1244"/>
      <c r="D291" s="1244"/>
      <c r="E291" s="1244"/>
      <c r="F291" s="1245"/>
      <c r="G291" s="1260"/>
      <c r="H291" s="1260"/>
      <c r="I291" s="1260"/>
      <c r="J291" s="1423"/>
      <c r="K291" s="1260"/>
      <c r="L291" s="1429"/>
      <c r="M291" s="1379" t="str">
        <f>IF('別紙様式2-2（４・５月分）'!P222="","",'別紙様式2-2（４・５月分）'!P222)</f>
        <v/>
      </c>
      <c r="N291" s="1400"/>
      <c r="O291" s="1406"/>
      <c r="P291" s="1407"/>
      <c r="Q291" s="1408"/>
      <c r="R291" s="1541"/>
      <c r="S291" s="1412"/>
      <c r="T291" s="1537"/>
      <c r="U291" s="1539"/>
      <c r="V291" s="1418"/>
      <c r="W291" s="1535"/>
      <c r="X291" s="1358"/>
      <c r="Y291" s="1535"/>
      <c r="Z291" s="1358"/>
      <c r="AA291" s="1535"/>
      <c r="AB291" s="1358"/>
      <c r="AC291" s="1535"/>
      <c r="AD291" s="1358"/>
      <c r="AE291" s="1358"/>
      <c r="AF291" s="1358"/>
      <c r="AG291" s="1360"/>
      <c r="AH291" s="1527"/>
      <c r="AI291" s="1529"/>
      <c r="AJ291" s="1531"/>
      <c r="AK291" s="1533"/>
      <c r="AL291" s="1522"/>
      <c r="AM291" s="1524"/>
      <c r="AN291" s="1342"/>
      <c r="AO291" s="1525"/>
      <c r="AP291" s="1342"/>
      <c r="AQ291" s="1491"/>
      <c r="AR291" s="1494"/>
      <c r="AS291" s="1492" t="str">
        <f t="shared" ref="AS291" si="477">IF(AU292="","",IF(OR(AA292="",AA292&lt;&gt;7,AC292="",AC292&lt;&gt;3),"！算定期間の終わりが令和７年３月になっていません。年度内の廃止予定等がなければ、算定対象月を令和７年３月にしてください。",""))</f>
        <v/>
      </c>
      <c r="AT291" s="580"/>
      <c r="AU291" s="1311"/>
      <c r="AV291" s="1312" t="str">
        <f>IF('別紙様式2-2（４・５月分）'!N222="","",'別紙様式2-2（４・５月分）'!N222)</f>
        <v/>
      </c>
      <c r="AW291" s="1313"/>
      <c r="AX291" s="1483"/>
      <c r="AY291" s="431"/>
      <c r="BD291" s="341"/>
      <c r="BE291" s="1311" t="str">
        <f>G290</f>
        <v/>
      </c>
      <c r="BF291" s="1311"/>
      <c r="BG291" s="1311"/>
    </row>
    <row r="292" spans="1:59" ht="15" customHeight="1">
      <c r="A292" s="1303"/>
      <c r="B292" s="1243"/>
      <c r="C292" s="1244"/>
      <c r="D292" s="1244"/>
      <c r="E292" s="1244"/>
      <c r="F292" s="1245"/>
      <c r="G292" s="1260"/>
      <c r="H292" s="1260"/>
      <c r="I292" s="1260"/>
      <c r="J292" s="1423"/>
      <c r="K292" s="1260"/>
      <c r="L292" s="1429"/>
      <c r="M292" s="1380"/>
      <c r="N292" s="1401"/>
      <c r="O292" s="1381" t="s">
        <v>2025</v>
      </c>
      <c r="P292" s="1433" t="str">
        <f>IFERROR(VLOOKUP('別紙様式2-2（４・５月分）'!AQ221,【参考】数式用!$AR$5:$AT$22,3,FALSE),"")</f>
        <v/>
      </c>
      <c r="Q292" s="1385" t="s">
        <v>2036</v>
      </c>
      <c r="R292" s="1517" t="str">
        <f>IFERROR(VLOOKUP(K290,【参考】数式用!$A$5:$AB$37,MATCH(P292,【参考】数式用!$B$4:$AB$4,0)+1,0),"")</f>
        <v/>
      </c>
      <c r="S292" s="1389" t="s">
        <v>2109</v>
      </c>
      <c r="T292" s="1519"/>
      <c r="U292" s="1515" t="str">
        <f>IFERROR(VLOOKUP(K290,【参考】数式用!$A$5:$AB$37,MATCH(T292,【参考】数式用!$B$4:$AB$4,0)+1,0),"")</f>
        <v/>
      </c>
      <c r="V292" s="1395" t="s">
        <v>15</v>
      </c>
      <c r="W292" s="1513"/>
      <c r="X292" s="1371" t="s">
        <v>10</v>
      </c>
      <c r="Y292" s="1513"/>
      <c r="Z292" s="1371" t="s">
        <v>38</v>
      </c>
      <c r="AA292" s="1513"/>
      <c r="AB292" s="1371" t="s">
        <v>10</v>
      </c>
      <c r="AC292" s="1513"/>
      <c r="AD292" s="1371" t="s">
        <v>2020</v>
      </c>
      <c r="AE292" s="1371" t="s">
        <v>20</v>
      </c>
      <c r="AF292" s="1371" t="str">
        <f>IF(W292&gt;=1,(AA292*12+AC292)-(W292*12+Y292)+1,"")</f>
        <v/>
      </c>
      <c r="AG292" s="1367" t="s">
        <v>33</v>
      </c>
      <c r="AH292" s="1373" t="str">
        <f t="shared" ref="AH292" si="478">IFERROR(ROUNDDOWN(ROUND(L290*U292,0),0)*AF292,"")</f>
        <v/>
      </c>
      <c r="AI292" s="1507" t="str">
        <f t="shared" ref="AI292" si="479">IFERROR(ROUNDDOWN(ROUND((L290*(U292-AW290)),0),0)*AF292,"")</f>
        <v/>
      </c>
      <c r="AJ292" s="1377" t="str">
        <f>IFERROR(ROUNDDOWN(ROUNDDOWN(ROUND(L290*VLOOKUP(K290,【参考】数式用!$A$5:$AB$27,MATCH("新加算Ⅳ",【参考】数式用!$B$4:$AB$4,0)+1,0),0),0)*AF292*0.5,0),"")</f>
        <v/>
      </c>
      <c r="AK292" s="1509"/>
      <c r="AL292" s="1511" t="str">
        <f>IFERROR(IF('別紙様式2-2（４・５月分）'!P292="ベア加算","", IF(OR(T292="新加算Ⅰ",T292="新加算Ⅱ",T292="新加算Ⅲ",T292="新加算Ⅳ"),ROUNDDOWN(ROUND(L290*VLOOKUP(K290,【参考】数式用!$A$5:$I$27,MATCH("ベア加算",【参考】数式用!$B$4:$I$4,0)+1,0),0),0)*AF292,"")),"")</f>
        <v/>
      </c>
      <c r="AM292" s="1503"/>
      <c r="AN292" s="1484"/>
      <c r="AO292" s="1505"/>
      <c r="AP292" s="1484"/>
      <c r="AQ292" s="1486"/>
      <c r="AR292" s="1488"/>
      <c r="AS292" s="1492"/>
      <c r="AT292" s="452"/>
      <c r="AU292" s="1311" t="str">
        <f>IF(AND(AA290&lt;&gt;7,AC290&lt;&gt;3),"V列に色付け","")</f>
        <v/>
      </c>
      <c r="AV292" s="1312"/>
      <c r="AW292" s="1313"/>
      <c r="AX292" s="577"/>
      <c r="AY292" s="1230" t="str">
        <f>IF(AL292&lt;&gt;"",IF(AM292="○","入力済","未入力"),"")</f>
        <v/>
      </c>
      <c r="AZ292" s="1230" t="str">
        <f>IF(OR(T292="新加算Ⅰ",T292="新加算Ⅱ",T292="新加算Ⅲ",T292="新加算Ⅳ",T292="新加算Ⅴ（１）",T292="新加算Ⅴ（２）",T292="新加算Ⅴ（３）",T292="新加算ⅠⅤ（４）",T292="新加算Ⅴ（５）",T292="新加算Ⅴ（６）",T292="新加算Ⅴ（８）",T292="新加算Ⅴ（11）"),IF(OR(AN292="○",AN292="令和６年度中に満たす"),"入力済","未入力"),"")</f>
        <v/>
      </c>
      <c r="BA292" s="1230" t="str">
        <f>IF(OR(T292="新加算Ⅴ（７）",T292="新加算Ⅴ（９）",T292="新加算Ⅴ（10）",T292="新加算Ⅴ（12）",T292="新加算Ⅴ（13）",T292="新加算Ⅴ（14）"),IF(OR(AO292="○",AO292="令和６年度中に満たす"),"入力済","未入力"),"")</f>
        <v/>
      </c>
      <c r="BB292" s="1230" t="str">
        <f>IF(OR(T292="新加算Ⅰ",T292="新加算Ⅱ",T292="新加算Ⅲ",T292="新加算Ⅴ（１）",T292="新加算Ⅴ（３）",T292="新加算Ⅴ（８）"),IF(OR(AP292="○",AP292="令和６年度中に満たす"),"入力済","未入力"),"")</f>
        <v/>
      </c>
      <c r="BC292" s="1481" t="str">
        <f t="shared" ref="BC292" si="480">IF(OR(T292="新加算Ⅰ",T292="新加算Ⅱ",T292="新加算Ⅴ（１）",T292="新加算Ⅴ（２）",T292="新加算Ⅴ（３）",T292="新加算Ⅴ（４）",T292="新加算Ⅴ（５）",T292="新加算Ⅴ（６）",T292="新加算Ⅴ（７）",T292="新加算Ⅴ（９）",T292="新加算Ⅴ（10）",T292="新加算Ⅴ（12）"),IF(AQ292&lt;&gt;"",1,""),"")</f>
        <v/>
      </c>
      <c r="BD292" s="1311" t="str">
        <f>IF(OR(T292="新加算Ⅰ",T292="新加算Ⅴ（１）",T292="新加算Ⅴ（２）",T292="新加算Ⅴ（５）",T292="新加算Ⅴ（７）",T292="新加算Ⅴ（10）"),IF(AR292="","未入力","入力済"),"")</f>
        <v/>
      </c>
      <c r="BE292" s="1311" t="str">
        <f>G290</f>
        <v/>
      </c>
      <c r="BF292" s="1311"/>
      <c r="BG292" s="1311"/>
    </row>
    <row r="293" spans="1:59" ht="30" customHeight="1" thickBot="1">
      <c r="A293" s="1276"/>
      <c r="B293" s="1419"/>
      <c r="C293" s="1420"/>
      <c r="D293" s="1420"/>
      <c r="E293" s="1420"/>
      <c r="F293" s="1421"/>
      <c r="G293" s="1261"/>
      <c r="H293" s="1261"/>
      <c r="I293" s="1261"/>
      <c r="J293" s="1424"/>
      <c r="K293" s="1261"/>
      <c r="L293" s="1430"/>
      <c r="M293" s="556" t="str">
        <f>IF('別紙様式2-2（４・５月分）'!P223="","",'別紙様式2-2（４・５月分）'!P223)</f>
        <v/>
      </c>
      <c r="N293" s="1402"/>
      <c r="O293" s="1382"/>
      <c r="P293" s="1434"/>
      <c r="Q293" s="1386"/>
      <c r="R293" s="1518"/>
      <c r="S293" s="1390"/>
      <c r="T293" s="1520"/>
      <c r="U293" s="1516"/>
      <c r="V293" s="1396"/>
      <c r="W293" s="1514"/>
      <c r="X293" s="1372"/>
      <c r="Y293" s="1514"/>
      <c r="Z293" s="1372"/>
      <c r="AA293" s="1514"/>
      <c r="AB293" s="1372"/>
      <c r="AC293" s="1514"/>
      <c r="AD293" s="1372"/>
      <c r="AE293" s="1372"/>
      <c r="AF293" s="1372"/>
      <c r="AG293" s="1368"/>
      <c r="AH293" s="1374"/>
      <c r="AI293" s="1508"/>
      <c r="AJ293" s="1378"/>
      <c r="AK293" s="1510"/>
      <c r="AL293" s="1512"/>
      <c r="AM293" s="1504"/>
      <c r="AN293" s="1485"/>
      <c r="AO293" s="1506"/>
      <c r="AP293" s="1485"/>
      <c r="AQ293" s="1487"/>
      <c r="AR293" s="1489"/>
      <c r="AS293" s="578" t="str">
        <f t="shared" ref="AS293" si="481">IF(AU292="","",IF(OR(T292="",AND(M293="ベア加算なし",OR(T292="新加算Ⅰ",T292="新加算Ⅱ",T292="新加算Ⅲ",T292="新加算Ⅳ"),AM292=""),AND(OR(T292="新加算Ⅰ",T292="新加算Ⅱ",T292="新加算Ⅲ",T292="新加算Ⅳ"),AN292=""),AND(OR(T292="新加算Ⅰ",T292="新加算Ⅱ",T292="新加算Ⅲ"),AP292=""),AND(OR(T292="新加算Ⅰ",T292="新加算Ⅱ"),AQ292=""),AND(OR(T292="新加算Ⅰ"),AR292="")),"！記入が必要な欄（ピンク色のセル）に空欄があります。空欄を埋めてください。",""))</f>
        <v/>
      </c>
      <c r="AT293" s="452"/>
      <c r="AU293" s="1311"/>
      <c r="AV293" s="558" t="str">
        <f>IF('別紙様式2-2（４・５月分）'!N223="","",'別紙様式2-2（４・５月分）'!N223)</f>
        <v/>
      </c>
      <c r="AW293" s="1313"/>
      <c r="AX293" s="579"/>
      <c r="AY293" s="1230" t="str">
        <f>IF(OR(T293="新加算Ⅰ",T293="新加算Ⅱ",T293="新加算Ⅲ",T293="新加算Ⅳ",T293="新加算Ⅴ（１）",T293="新加算Ⅴ（２）",T293="新加算Ⅴ（３）",T293="新加算ⅠⅤ（４）",T293="新加算Ⅴ（５）",T293="新加算Ⅴ（６）",T293="新加算Ⅴ（８）",T293="新加算Ⅴ（11）"),IF(AI293="○","","未入力"),"")</f>
        <v/>
      </c>
      <c r="AZ293" s="1230" t="str">
        <f>IF(OR(U293="新加算Ⅰ",U293="新加算Ⅱ",U293="新加算Ⅲ",U293="新加算Ⅳ",U293="新加算Ⅴ（１）",U293="新加算Ⅴ（２）",U293="新加算Ⅴ（３）",U293="新加算ⅠⅤ（４）",U293="新加算Ⅴ（５）",U293="新加算Ⅴ（６）",U293="新加算Ⅴ（８）",U293="新加算Ⅴ（11）"),IF(AJ293="○","","未入力"),"")</f>
        <v/>
      </c>
      <c r="BA293" s="1230" t="str">
        <f>IF(OR(U293="新加算Ⅴ（７）",U293="新加算Ⅴ（９）",U293="新加算Ⅴ（10）",U293="新加算Ⅴ（12）",U293="新加算Ⅴ（13）",U293="新加算Ⅴ（14）"),IF(AK293="○","","未入力"),"")</f>
        <v/>
      </c>
      <c r="BB293" s="1230" t="str">
        <f>IF(OR(U293="新加算Ⅰ",U293="新加算Ⅱ",U293="新加算Ⅲ",U293="新加算Ⅴ（１）",U293="新加算Ⅴ（３）",U293="新加算Ⅴ（８）"),IF(AL293="○","","未入力"),"")</f>
        <v/>
      </c>
      <c r="BC293" s="1481" t="str">
        <f t="shared" ref="BC293" si="482">IF(OR(U293="新加算Ⅰ",U293="新加算Ⅱ",U293="新加算Ⅴ（１）",U293="新加算Ⅴ（２）",U293="新加算Ⅴ（３）",U293="新加算Ⅴ（４）",U293="新加算Ⅴ（５）",U293="新加算Ⅴ（６）",U293="新加算Ⅴ（７）",U293="新加算Ⅴ（９）",U293="新加算Ⅴ（10）",U293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93" s="1311" t="str">
        <f>IF(AND(T293&lt;&gt;"（参考）令和７年度の移行予定",OR(U293="新加算Ⅰ",U293="新加算Ⅴ（１）",U293="新加算Ⅴ（２）",U293="新加算Ⅴ（５）",U293="新加算Ⅴ（７）",U293="新加算Ⅴ（10）")),IF(AN293="","未入力",IF(AN293="いずれも取得していない","要件を満たさない","")),"")</f>
        <v/>
      </c>
      <c r="BE293" s="1311" t="str">
        <f>G290</f>
        <v/>
      </c>
      <c r="BF293" s="1311"/>
      <c r="BG293" s="1311"/>
    </row>
    <row r="294" spans="1:59" ht="30" customHeight="1">
      <c r="A294" s="1274">
        <v>71</v>
      </c>
      <c r="B294" s="1243" t="str">
        <f>IF(基本情報入力シート!C124="","",基本情報入力シート!C124)</f>
        <v/>
      </c>
      <c r="C294" s="1244"/>
      <c r="D294" s="1244"/>
      <c r="E294" s="1244"/>
      <c r="F294" s="1245"/>
      <c r="G294" s="1260" t="str">
        <f>IF(基本情報入力シート!M124="","",基本情報入力シート!M124)</f>
        <v/>
      </c>
      <c r="H294" s="1260" t="str">
        <f>IF(基本情報入力シート!R124="","",基本情報入力シート!R124)</f>
        <v/>
      </c>
      <c r="I294" s="1260" t="str">
        <f>IF(基本情報入力シート!W124="","",基本情報入力シート!W124)</f>
        <v/>
      </c>
      <c r="J294" s="1423" t="str">
        <f>IF(基本情報入力シート!X124="","",基本情報入力シート!X124)</f>
        <v/>
      </c>
      <c r="K294" s="1260" t="str">
        <f>IF(基本情報入力シート!Y124="","",基本情報入力シート!Y124)</f>
        <v/>
      </c>
      <c r="L294" s="1429" t="str">
        <f>IF(基本情報入力シート!AB124="","",基本情報入力シート!AB124)</f>
        <v/>
      </c>
      <c r="M294" s="553" t="str">
        <f>IF('別紙様式2-2（４・５月分）'!P224="","",'別紙様式2-2（４・５月分）'!P224)</f>
        <v/>
      </c>
      <c r="N294" s="1399" t="str">
        <f>IF(SUM('別紙様式2-2（４・５月分）'!Q224:Q226)=0,"",SUM('別紙様式2-2（４・５月分）'!Q224:Q226))</f>
        <v/>
      </c>
      <c r="O294" s="1403" t="str">
        <f>IFERROR(VLOOKUP('別紙様式2-2（４・５月分）'!AQ224,【参考】数式用!$AR$5:$AS$22,2,FALSE),"")</f>
        <v/>
      </c>
      <c r="P294" s="1404"/>
      <c r="Q294" s="1405"/>
      <c r="R294" s="1540" t="str">
        <f>IFERROR(VLOOKUP(K294,【参考】数式用!$A$5:$AB$37,MATCH(O294,【参考】数式用!$B$4:$AB$4,0)+1,0),"")</f>
        <v/>
      </c>
      <c r="S294" s="1411" t="s">
        <v>2102</v>
      </c>
      <c r="T294" s="1536" t="str">
        <f>IF('別紙様式2-3（６月以降分）'!T294="","",'別紙様式2-3（６月以降分）'!T294)</f>
        <v/>
      </c>
      <c r="U294" s="1538" t="str">
        <f>IFERROR(VLOOKUP(K294,【参考】数式用!$A$5:$AB$37,MATCH(T294,【参考】数式用!$B$4:$AB$4,0)+1,0),"")</f>
        <v/>
      </c>
      <c r="V294" s="1417" t="s">
        <v>15</v>
      </c>
      <c r="W294" s="1534">
        <f>'別紙様式2-3（６月以降分）'!W294</f>
        <v>6</v>
      </c>
      <c r="X294" s="1357" t="s">
        <v>10</v>
      </c>
      <c r="Y294" s="1534">
        <f>'別紙様式2-3（６月以降分）'!Y294</f>
        <v>6</v>
      </c>
      <c r="Z294" s="1357" t="s">
        <v>38</v>
      </c>
      <c r="AA294" s="1534">
        <f>'別紙様式2-3（６月以降分）'!AA294</f>
        <v>7</v>
      </c>
      <c r="AB294" s="1357" t="s">
        <v>10</v>
      </c>
      <c r="AC294" s="1534">
        <f>'別紙様式2-3（６月以降分）'!AC294</f>
        <v>3</v>
      </c>
      <c r="AD294" s="1357" t="s">
        <v>2020</v>
      </c>
      <c r="AE294" s="1357" t="s">
        <v>20</v>
      </c>
      <c r="AF294" s="1357">
        <f>IF(W294&gt;=1,(AA294*12+AC294)-(W294*12+Y294)+1,"")</f>
        <v>10</v>
      </c>
      <c r="AG294" s="1359" t="s">
        <v>33</v>
      </c>
      <c r="AH294" s="1526" t="str">
        <f>'別紙様式2-3（６月以降分）'!AH294</f>
        <v/>
      </c>
      <c r="AI294" s="1528" t="str">
        <f>'別紙様式2-3（６月以降分）'!AI294</f>
        <v/>
      </c>
      <c r="AJ294" s="1530">
        <f>'別紙様式2-3（６月以降分）'!AJ294</f>
        <v>0</v>
      </c>
      <c r="AK294" s="1532" t="str">
        <f>IF('別紙様式2-3（６月以降分）'!AK294="","",'別紙様式2-3（６月以降分）'!AK294)</f>
        <v/>
      </c>
      <c r="AL294" s="1521">
        <f>'別紙様式2-3（６月以降分）'!AL294</f>
        <v>0</v>
      </c>
      <c r="AM294" s="1523" t="str">
        <f>IF('別紙様式2-3（６月以降分）'!AM294="","",'別紙様式2-3（６月以降分）'!AM294)</f>
        <v/>
      </c>
      <c r="AN294" s="1341" t="str">
        <f>IF('別紙様式2-3（６月以降分）'!AN294="","",'別紙様式2-3（６月以降分）'!AN294)</f>
        <v/>
      </c>
      <c r="AO294" s="1339" t="str">
        <f>IF('別紙様式2-3（６月以降分）'!AO294="","",'別紙様式2-3（６月以降分）'!AO294)</f>
        <v/>
      </c>
      <c r="AP294" s="1341" t="str">
        <f>IF('別紙様式2-3（６月以降分）'!AP294="","",'別紙様式2-3（６月以降分）'!AP294)</f>
        <v/>
      </c>
      <c r="AQ294" s="1490" t="str">
        <f>IF('別紙様式2-3（６月以降分）'!AQ294="","",'別紙様式2-3（６月以降分）'!AQ294)</f>
        <v/>
      </c>
      <c r="AR294" s="1493" t="str">
        <f>IF('別紙様式2-3（６月以降分）'!AR294="","",'別紙様式2-3（６月以降分）'!AR294)</f>
        <v/>
      </c>
      <c r="AS294" s="573" t="str">
        <f t="shared" ref="AS294" si="483">IF(AU296="","",IF(U296&lt;U294,"！加算の要件上は問題ありませんが、令和６年度当初の新加算の加算率と比較して、移行後の加算率が下がる計画になっています。",""))</f>
        <v/>
      </c>
      <c r="AT294" s="580"/>
      <c r="AU294" s="1309"/>
      <c r="AV294" s="558" t="str">
        <f>IF('別紙様式2-2（４・５月分）'!N224="","",'別紙様式2-2（４・５月分）'!N224)</f>
        <v/>
      </c>
      <c r="AW294" s="1313" t="str">
        <f>IF(SUM('別紙様式2-2（４・５月分）'!O224:O226)=0,"",SUM('別紙様式2-2（４・５月分）'!O224:O226))</f>
        <v/>
      </c>
      <c r="AX294" s="1482" t="str">
        <f>IFERROR(VLOOKUP(K294,【参考】数式用!$AH$2:$AI$34,2,FALSE),"")</f>
        <v/>
      </c>
      <c r="AY294" s="494"/>
      <c r="BD294" s="341"/>
      <c r="BE294" s="1311" t="str">
        <f>G294</f>
        <v/>
      </c>
      <c r="BF294" s="1311"/>
      <c r="BG294" s="1311"/>
    </row>
    <row r="295" spans="1:59" ht="15" customHeight="1">
      <c r="A295" s="1275"/>
      <c r="B295" s="1243"/>
      <c r="C295" s="1244"/>
      <c r="D295" s="1244"/>
      <c r="E295" s="1244"/>
      <c r="F295" s="1245"/>
      <c r="G295" s="1260"/>
      <c r="H295" s="1260"/>
      <c r="I295" s="1260"/>
      <c r="J295" s="1423"/>
      <c r="K295" s="1260"/>
      <c r="L295" s="1429"/>
      <c r="M295" s="1379" t="str">
        <f>IF('別紙様式2-2（４・５月分）'!P225="","",'別紙様式2-2（４・５月分）'!P225)</f>
        <v/>
      </c>
      <c r="N295" s="1400"/>
      <c r="O295" s="1406"/>
      <c r="P295" s="1407"/>
      <c r="Q295" s="1408"/>
      <c r="R295" s="1541"/>
      <c r="S295" s="1412"/>
      <c r="T295" s="1537"/>
      <c r="U295" s="1539"/>
      <c r="V295" s="1418"/>
      <c r="W295" s="1535"/>
      <c r="X295" s="1358"/>
      <c r="Y295" s="1535"/>
      <c r="Z295" s="1358"/>
      <c r="AA295" s="1535"/>
      <c r="AB295" s="1358"/>
      <c r="AC295" s="1535"/>
      <c r="AD295" s="1358"/>
      <c r="AE295" s="1358"/>
      <c r="AF295" s="1358"/>
      <c r="AG295" s="1360"/>
      <c r="AH295" s="1527"/>
      <c r="AI295" s="1529"/>
      <c r="AJ295" s="1531"/>
      <c r="AK295" s="1533"/>
      <c r="AL295" s="1522"/>
      <c r="AM295" s="1524"/>
      <c r="AN295" s="1342"/>
      <c r="AO295" s="1525"/>
      <c r="AP295" s="1342"/>
      <c r="AQ295" s="1491"/>
      <c r="AR295" s="1494"/>
      <c r="AS295" s="1492" t="str">
        <f t="shared" ref="AS295" si="484">IF(AU296="","",IF(OR(AA296="",AA296&lt;&gt;7,AC296="",AC296&lt;&gt;3),"！算定期間の終わりが令和７年３月になっていません。年度内の廃止予定等がなければ、算定対象月を令和７年３月にしてください。",""))</f>
        <v/>
      </c>
      <c r="AT295" s="580"/>
      <c r="AU295" s="1311"/>
      <c r="AV295" s="1312" t="str">
        <f>IF('別紙様式2-2（４・５月分）'!N225="","",'別紙様式2-2（４・５月分）'!N225)</f>
        <v/>
      </c>
      <c r="AW295" s="1313"/>
      <c r="AX295" s="1483"/>
      <c r="AY295" s="431"/>
      <c r="BD295" s="341"/>
      <c r="BE295" s="1311" t="str">
        <f>G294</f>
        <v/>
      </c>
      <c r="BF295" s="1311"/>
      <c r="BG295" s="1311"/>
    </row>
    <row r="296" spans="1:59" ht="15" customHeight="1">
      <c r="A296" s="1303"/>
      <c r="B296" s="1243"/>
      <c r="C296" s="1244"/>
      <c r="D296" s="1244"/>
      <c r="E296" s="1244"/>
      <c r="F296" s="1245"/>
      <c r="G296" s="1260"/>
      <c r="H296" s="1260"/>
      <c r="I296" s="1260"/>
      <c r="J296" s="1423"/>
      <c r="K296" s="1260"/>
      <c r="L296" s="1429"/>
      <c r="M296" s="1380"/>
      <c r="N296" s="1401"/>
      <c r="O296" s="1381" t="s">
        <v>2025</v>
      </c>
      <c r="P296" s="1433" t="str">
        <f>IFERROR(VLOOKUP('別紙様式2-2（４・５月分）'!AQ224,【参考】数式用!$AR$5:$AT$22,3,FALSE),"")</f>
        <v/>
      </c>
      <c r="Q296" s="1385" t="s">
        <v>2036</v>
      </c>
      <c r="R296" s="1517" t="str">
        <f>IFERROR(VLOOKUP(K294,【参考】数式用!$A$5:$AB$37,MATCH(P296,【参考】数式用!$B$4:$AB$4,0)+1,0),"")</f>
        <v/>
      </c>
      <c r="S296" s="1389" t="s">
        <v>2109</v>
      </c>
      <c r="T296" s="1519"/>
      <c r="U296" s="1515" t="str">
        <f>IFERROR(VLOOKUP(K294,【参考】数式用!$A$5:$AB$37,MATCH(T296,【参考】数式用!$B$4:$AB$4,0)+1,0),"")</f>
        <v/>
      </c>
      <c r="V296" s="1395" t="s">
        <v>15</v>
      </c>
      <c r="W296" s="1513"/>
      <c r="X296" s="1371" t="s">
        <v>10</v>
      </c>
      <c r="Y296" s="1513"/>
      <c r="Z296" s="1371" t="s">
        <v>38</v>
      </c>
      <c r="AA296" s="1513"/>
      <c r="AB296" s="1371" t="s">
        <v>10</v>
      </c>
      <c r="AC296" s="1513"/>
      <c r="AD296" s="1371" t="s">
        <v>2020</v>
      </c>
      <c r="AE296" s="1371" t="s">
        <v>20</v>
      </c>
      <c r="AF296" s="1371" t="str">
        <f>IF(W296&gt;=1,(AA296*12+AC296)-(W296*12+Y296)+1,"")</f>
        <v/>
      </c>
      <c r="AG296" s="1367" t="s">
        <v>33</v>
      </c>
      <c r="AH296" s="1373" t="str">
        <f t="shared" ref="AH296" si="485">IFERROR(ROUNDDOWN(ROUND(L294*U296,0),0)*AF296,"")</f>
        <v/>
      </c>
      <c r="AI296" s="1507" t="str">
        <f t="shared" ref="AI296" si="486">IFERROR(ROUNDDOWN(ROUND((L294*(U296-AW294)),0),0)*AF296,"")</f>
        <v/>
      </c>
      <c r="AJ296" s="1377" t="str">
        <f>IFERROR(ROUNDDOWN(ROUNDDOWN(ROUND(L294*VLOOKUP(K294,【参考】数式用!$A$5:$AB$27,MATCH("新加算Ⅳ",【参考】数式用!$B$4:$AB$4,0)+1,0),0),0)*AF296*0.5,0),"")</f>
        <v/>
      </c>
      <c r="AK296" s="1509"/>
      <c r="AL296" s="1511" t="str">
        <f>IFERROR(IF('別紙様式2-2（４・５月分）'!P296="ベア加算","", IF(OR(T296="新加算Ⅰ",T296="新加算Ⅱ",T296="新加算Ⅲ",T296="新加算Ⅳ"),ROUNDDOWN(ROUND(L294*VLOOKUP(K294,【参考】数式用!$A$5:$I$27,MATCH("ベア加算",【参考】数式用!$B$4:$I$4,0)+1,0),0),0)*AF296,"")),"")</f>
        <v/>
      </c>
      <c r="AM296" s="1503"/>
      <c r="AN296" s="1484"/>
      <c r="AO296" s="1505"/>
      <c r="AP296" s="1484"/>
      <c r="AQ296" s="1486"/>
      <c r="AR296" s="1488"/>
      <c r="AS296" s="1492"/>
      <c r="AT296" s="452"/>
      <c r="AU296" s="1311" t="str">
        <f>IF(AND(AA294&lt;&gt;7,AC294&lt;&gt;3),"V列に色付け","")</f>
        <v/>
      </c>
      <c r="AV296" s="1312"/>
      <c r="AW296" s="1313"/>
      <c r="AX296" s="577"/>
      <c r="AY296" s="1230" t="str">
        <f>IF(AL296&lt;&gt;"",IF(AM296="○","入力済","未入力"),"")</f>
        <v/>
      </c>
      <c r="AZ296" s="1230" t="str">
        <f>IF(OR(T296="新加算Ⅰ",T296="新加算Ⅱ",T296="新加算Ⅲ",T296="新加算Ⅳ",T296="新加算Ⅴ（１）",T296="新加算Ⅴ（２）",T296="新加算Ⅴ（３）",T296="新加算ⅠⅤ（４）",T296="新加算Ⅴ（５）",T296="新加算Ⅴ（６）",T296="新加算Ⅴ（８）",T296="新加算Ⅴ（11）"),IF(OR(AN296="○",AN296="令和６年度中に満たす"),"入力済","未入力"),"")</f>
        <v/>
      </c>
      <c r="BA296" s="1230" t="str">
        <f>IF(OR(T296="新加算Ⅴ（７）",T296="新加算Ⅴ（９）",T296="新加算Ⅴ（10）",T296="新加算Ⅴ（12）",T296="新加算Ⅴ（13）",T296="新加算Ⅴ（14）"),IF(OR(AO296="○",AO296="令和６年度中に満たす"),"入力済","未入力"),"")</f>
        <v/>
      </c>
      <c r="BB296" s="1230" t="str">
        <f>IF(OR(T296="新加算Ⅰ",T296="新加算Ⅱ",T296="新加算Ⅲ",T296="新加算Ⅴ（１）",T296="新加算Ⅴ（３）",T296="新加算Ⅴ（８）"),IF(OR(AP296="○",AP296="令和６年度中に満たす"),"入力済","未入力"),"")</f>
        <v/>
      </c>
      <c r="BC296" s="1481" t="str">
        <f t="shared" ref="BC296" si="487">IF(OR(T296="新加算Ⅰ",T296="新加算Ⅱ",T296="新加算Ⅴ（１）",T296="新加算Ⅴ（２）",T296="新加算Ⅴ（３）",T296="新加算Ⅴ（４）",T296="新加算Ⅴ（５）",T296="新加算Ⅴ（６）",T296="新加算Ⅴ（７）",T296="新加算Ⅴ（９）",T296="新加算Ⅴ（10）",T296="新加算Ⅴ（12）"),IF(AQ296&lt;&gt;"",1,""),"")</f>
        <v/>
      </c>
      <c r="BD296" s="1311" t="str">
        <f>IF(OR(T296="新加算Ⅰ",T296="新加算Ⅴ（１）",T296="新加算Ⅴ（２）",T296="新加算Ⅴ（５）",T296="新加算Ⅴ（７）",T296="新加算Ⅴ（10）"),IF(AR296="","未入力","入力済"),"")</f>
        <v/>
      </c>
      <c r="BE296" s="1311" t="str">
        <f>G294</f>
        <v/>
      </c>
      <c r="BF296" s="1311"/>
      <c r="BG296" s="1311"/>
    </row>
    <row r="297" spans="1:59" ht="30" customHeight="1" thickBot="1">
      <c r="A297" s="1276"/>
      <c r="B297" s="1419"/>
      <c r="C297" s="1420"/>
      <c r="D297" s="1420"/>
      <c r="E297" s="1420"/>
      <c r="F297" s="1421"/>
      <c r="G297" s="1261"/>
      <c r="H297" s="1261"/>
      <c r="I297" s="1261"/>
      <c r="J297" s="1424"/>
      <c r="K297" s="1261"/>
      <c r="L297" s="1430"/>
      <c r="M297" s="556" t="str">
        <f>IF('別紙様式2-2（４・５月分）'!P226="","",'別紙様式2-2（４・５月分）'!P226)</f>
        <v/>
      </c>
      <c r="N297" s="1402"/>
      <c r="O297" s="1382"/>
      <c r="P297" s="1434"/>
      <c r="Q297" s="1386"/>
      <c r="R297" s="1518"/>
      <c r="S297" s="1390"/>
      <c r="T297" s="1520"/>
      <c r="U297" s="1516"/>
      <c r="V297" s="1396"/>
      <c r="W297" s="1514"/>
      <c r="X297" s="1372"/>
      <c r="Y297" s="1514"/>
      <c r="Z297" s="1372"/>
      <c r="AA297" s="1514"/>
      <c r="AB297" s="1372"/>
      <c r="AC297" s="1514"/>
      <c r="AD297" s="1372"/>
      <c r="AE297" s="1372"/>
      <c r="AF297" s="1372"/>
      <c r="AG297" s="1368"/>
      <c r="AH297" s="1374"/>
      <c r="AI297" s="1508"/>
      <c r="AJ297" s="1378"/>
      <c r="AK297" s="1510"/>
      <c r="AL297" s="1512"/>
      <c r="AM297" s="1504"/>
      <c r="AN297" s="1485"/>
      <c r="AO297" s="1506"/>
      <c r="AP297" s="1485"/>
      <c r="AQ297" s="1487"/>
      <c r="AR297" s="1489"/>
      <c r="AS297" s="578" t="str">
        <f t="shared" ref="AS297" si="488">IF(AU296="","",IF(OR(T296="",AND(M297="ベア加算なし",OR(T296="新加算Ⅰ",T296="新加算Ⅱ",T296="新加算Ⅲ",T296="新加算Ⅳ"),AM296=""),AND(OR(T296="新加算Ⅰ",T296="新加算Ⅱ",T296="新加算Ⅲ",T296="新加算Ⅳ"),AN296=""),AND(OR(T296="新加算Ⅰ",T296="新加算Ⅱ",T296="新加算Ⅲ"),AP296=""),AND(OR(T296="新加算Ⅰ",T296="新加算Ⅱ"),AQ296=""),AND(OR(T296="新加算Ⅰ"),AR296="")),"！記入が必要な欄（ピンク色のセル）に空欄があります。空欄を埋めてください。",""))</f>
        <v/>
      </c>
      <c r="AT297" s="452"/>
      <c r="AU297" s="1311"/>
      <c r="AV297" s="558" t="str">
        <f>IF('別紙様式2-2（４・５月分）'!N226="","",'別紙様式2-2（４・５月分）'!N226)</f>
        <v/>
      </c>
      <c r="AW297" s="1313"/>
      <c r="AX297" s="579"/>
      <c r="AY297" s="1230" t="str">
        <f>IF(OR(T297="新加算Ⅰ",T297="新加算Ⅱ",T297="新加算Ⅲ",T297="新加算Ⅳ",T297="新加算Ⅴ（１）",T297="新加算Ⅴ（２）",T297="新加算Ⅴ（３）",T297="新加算ⅠⅤ（４）",T297="新加算Ⅴ（５）",T297="新加算Ⅴ（６）",T297="新加算Ⅴ（８）",T297="新加算Ⅴ（11）"),IF(AI297="○","","未入力"),"")</f>
        <v/>
      </c>
      <c r="AZ297" s="1230" t="str">
        <f>IF(OR(U297="新加算Ⅰ",U297="新加算Ⅱ",U297="新加算Ⅲ",U297="新加算Ⅳ",U297="新加算Ⅴ（１）",U297="新加算Ⅴ（２）",U297="新加算Ⅴ（３）",U297="新加算ⅠⅤ（４）",U297="新加算Ⅴ（５）",U297="新加算Ⅴ（６）",U297="新加算Ⅴ（８）",U297="新加算Ⅴ（11）"),IF(AJ297="○","","未入力"),"")</f>
        <v/>
      </c>
      <c r="BA297" s="1230" t="str">
        <f>IF(OR(U297="新加算Ⅴ（７）",U297="新加算Ⅴ（９）",U297="新加算Ⅴ（10）",U297="新加算Ⅴ（12）",U297="新加算Ⅴ（13）",U297="新加算Ⅴ（14）"),IF(AK297="○","","未入力"),"")</f>
        <v/>
      </c>
      <c r="BB297" s="1230" t="str">
        <f>IF(OR(U297="新加算Ⅰ",U297="新加算Ⅱ",U297="新加算Ⅲ",U297="新加算Ⅴ（１）",U297="新加算Ⅴ（３）",U297="新加算Ⅴ（８）"),IF(AL297="○","","未入力"),"")</f>
        <v/>
      </c>
      <c r="BC297" s="1481" t="str">
        <f t="shared" ref="BC297" si="489">IF(OR(U297="新加算Ⅰ",U297="新加算Ⅱ",U297="新加算Ⅴ（１）",U297="新加算Ⅴ（２）",U297="新加算Ⅴ（３）",U297="新加算Ⅴ（４）",U297="新加算Ⅴ（５）",U297="新加算Ⅴ（６）",U297="新加算Ⅴ（７）",U297="新加算Ⅴ（９）",U297="新加算Ⅴ（10）",U297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97" s="1311" t="str">
        <f>IF(AND(T297&lt;&gt;"（参考）令和７年度の移行予定",OR(U297="新加算Ⅰ",U297="新加算Ⅴ（１）",U297="新加算Ⅴ（２）",U297="新加算Ⅴ（５）",U297="新加算Ⅴ（７）",U297="新加算Ⅴ（10）")),IF(AN297="","未入力",IF(AN297="いずれも取得していない","要件を満たさない","")),"")</f>
        <v/>
      </c>
      <c r="BE297" s="1311" t="str">
        <f>G294</f>
        <v/>
      </c>
      <c r="BF297" s="1311"/>
      <c r="BG297" s="1311"/>
    </row>
    <row r="298" spans="1:59" ht="30" customHeight="1">
      <c r="A298" s="1301">
        <v>72</v>
      </c>
      <c r="B298" s="1240" t="str">
        <f>IF(基本情報入力シート!C125="","",基本情報入力シート!C125)</f>
        <v/>
      </c>
      <c r="C298" s="1241"/>
      <c r="D298" s="1241"/>
      <c r="E298" s="1241"/>
      <c r="F298" s="1242"/>
      <c r="G298" s="1259" t="str">
        <f>IF(基本情報入力シート!M125="","",基本情報入力シート!M125)</f>
        <v/>
      </c>
      <c r="H298" s="1259" t="str">
        <f>IF(基本情報入力シート!R125="","",基本情報入力シート!R125)</f>
        <v/>
      </c>
      <c r="I298" s="1259" t="str">
        <f>IF(基本情報入力シート!W125="","",基本情報入力シート!W125)</f>
        <v/>
      </c>
      <c r="J298" s="1422" t="str">
        <f>IF(基本情報入力シート!X125="","",基本情報入力シート!X125)</f>
        <v/>
      </c>
      <c r="K298" s="1259" t="str">
        <f>IF(基本情報入力シート!Y125="","",基本情報入力シート!Y125)</f>
        <v/>
      </c>
      <c r="L298" s="1435" t="str">
        <f>IF(基本情報入力シート!AB125="","",基本情報入力シート!AB125)</f>
        <v/>
      </c>
      <c r="M298" s="553" t="str">
        <f>IF('別紙様式2-2（４・５月分）'!P227="","",'別紙様式2-2（４・５月分）'!P227)</f>
        <v/>
      </c>
      <c r="N298" s="1399" t="str">
        <f>IF(SUM('別紙様式2-2（４・５月分）'!Q227:Q229)=0,"",SUM('別紙様式2-2（４・５月分）'!Q227:Q229))</f>
        <v/>
      </c>
      <c r="O298" s="1403" t="str">
        <f>IFERROR(VLOOKUP('別紙様式2-2（４・５月分）'!AQ227,【参考】数式用!$AR$5:$AS$22,2,FALSE),"")</f>
        <v/>
      </c>
      <c r="P298" s="1404"/>
      <c r="Q298" s="1405"/>
      <c r="R298" s="1540" t="str">
        <f>IFERROR(VLOOKUP(K298,【参考】数式用!$A$5:$AB$37,MATCH(O298,【参考】数式用!$B$4:$AB$4,0)+1,0),"")</f>
        <v/>
      </c>
      <c r="S298" s="1411" t="s">
        <v>2102</v>
      </c>
      <c r="T298" s="1536" t="str">
        <f>IF('別紙様式2-3（６月以降分）'!T298="","",'別紙様式2-3（６月以降分）'!T298)</f>
        <v/>
      </c>
      <c r="U298" s="1538" t="str">
        <f>IFERROR(VLOOKUP(K298,【参考】数式用!$A$5:$AB$37,MATCH(T298,【参考】数式用!$B$4:$AB$4,0)+1,0),"")</f>
        <v/>
      </c>
      <c r="V298" s="1417" t="s">
        <v>15</v>
      </c>
      <c r="W298" s="1534">
        <f>'別紙様式2-3（６月以降分）'!W298</f>
        <v>6</v>
      </c>
      <c r="X298" s="1357" t="s">
        <v>10</v>
      </c>
      <c r="Y298" s="1534">
        <f>'別紙様式2-3（６月以降分）'!Y298</f>
        <v>6</v>
      </c>
      <c r="Z298" s="1357" t="s">
        <v>38</v>
      </c>
      <c r="AA298" s="1534">
        <f>'別紙様式2-3（６月以降分）'!AA298</f>
        <v>7</v>
      </c>
      <c r="AB298" s="1357" t="s">
        <v>10</v>
      </c>
      <c r="AC298" s="1534">
        <f>'別紙様式2-3（６月以降分）'!AC298</f>
        <v>3</v>
      </c>
      <c r="AD298" s="1357" t="s">
        <v>2020</v>
      </c>
      <c r="AE298" s="1357" t="s">
        <v>20</v>
      </c>
      <c r="AF298" s="1357">
        <f>IF(W298&gt;=1,(AA298*12+AC298)-(W298*12+Y298)+1,"")</f>
        <v>10</v>
      </c>
      <c r="AG298" s="1359" t="s">
        <v>33</v>
      </c>
      <c r="AH298" s="1526" t="str">
        <f>'別紙様式2-3（６月以降分）'!AH298</f>
        <v/>
      </c>
      <c r="AI298" s="1528" t="str">
        <f>'別紙様式2-3（６月以降分）'!AI298</f>
        <v/>
      </c>
      <c r="AJ298" s="1530">
        <f>'別紙様式2-3（６月以降分）'!AJ298</f>
        <v>0</v>
      </c>
      <c r="AK298" s="1532" t="str">
        <f>IF('別紙様式2-3（６月以降分）'!AK298="","",'別紙様式2-3（６月以降分）'!AK298)</f>
        <v/>
      </c>
      <c r="AL298" s="1521">
        <f>'別紙様式2-3（６月以降分）'!AL298</f>
        <v>0</v>
      </c>
      <c r="AM298" s="1523" t="str">
        <f>IF('別紙様式2-3（６月以降分）'!AM298="","",'別紙様式2-3（６月以降分）'!AM298)</f>
        <v/>
      </c>
      <c r="AN298" s="1341" t="str">
        <f>IF('別紙様式2-3（６月以降分）'!AN298="","",'別紙様式2-3（６月以降分）'!AN298)</f>
        <v/>
      </c>
      <c r="AO298" s="1339" t="str">
        <f>IF('別紙様式2-3（６月以降分）'!AO298="","",'別紙様式2-3（６月以降分）'!AO298)</f>
        <v/>
      </c>
      <c r="AP298" s="1341" t="str">
        <f>IF('別紙様式2-3（６月以降分）'!AP298="","",'別紙様式2-3（６月以降分）'!AP298)</f>
        <v/>
      </c>
      <c r="AQ298" s="1490" t="str">
        <f>IF('別紙様式2-3（６月以降分）'!AQ298="","",'別紙様式2-3（６月以降分）'!AQ298)</f>
        <v/>
      </c>
      <c r="AR298" s="1493" t="str">
        <f>IF('別紙様式2-3（６月以降分）'!AR298="","",'別紙様式2-3（６月以降分）'!AR298)</f>
        <v/>
      </c>
      <c r="AS298" s="573" t="str">
        <f t="shared" ref="AS298" si="490">IF(AU300="","",IF(U300&lt;U298,"！加算の要件上は問題ありませんが、令和６年度当初の新加算の加算率と比較して、移行後の加算率が下がる計画になっています。",""))</f>
        <v/>
      </c>
      <c r="AT298" s="580"/>
      <c r="AU298" s="1309"/>
      <c r="AV298" s="558" t="str">
        <f>IF('別紙様式2-2（４・５月分）'!N227="","",'別紙様式2-2（４・５月分）'!N227)</f>
        <v/>
      </c>
      <c r="AW298" s="1313" t="str">
        <f>IF(SUM('別紙様式2-2（４・５月分）'!O227:O229)=0,"",SUM('別紙様式2-2（４・５月分）'!O227:O229))</f>
        <v/>
      </c>
      <c r="AX298" s="1482" t="str">
        <f>IFERROR(VLOOKUP(K298,【参考】数式用!$AH$2:$AI$34,2,FALSE),"")</f>
        <v/>
      </c>
      <c r="AY298" s="494"/>
      <c r="BD298" s="341"/>
      <c r="BE298" s="1311" t="str">
        <f>G298</f>
        <v/>
      </c>
      <c r="BF298" s="1311"/>
      <c r="BG298" s="1311"/>
    </row>
    <row r="299" spans="1:59" ht="15" customHeight="1">
      <c r="A299" s="1275"/>
      <c r="B299" s="1243"/>
      <c r="C299" s="1244"/>
      <c r="D299" s="1244"/>
      <c r="E299" s="1244"/>
      <c r="F299" s="1245"/>
      <c r="G299" s="1260"/>
      <c r="H299" s="1260"/>
      <c r="I299" s="1260"/>
      <c r="J299" s="1423"/>
      <c r="K299" s="1260"/>
      <c r="L299" s="1429"/>
      <c r="M299" s="1379" t="str">
        <f>IF('別紙様式2-2（４・５月分）'!P228="","",'別紙様式2-2（４・５月分）'!P228)</f>
        <v/>
      </c>
      <c r="N299" s="1400"/>
      <c r="O299" s="1406"/>
      <c r="P299" s="1407"/>
      <c r="Q299" s="1408"/>
      <c r="R299" s="1541"/>
      <c r="S299" s="1412"/>
      <c r="T299" s="1537"/>
      <c r="U299" s="1539"/>
      <c r="V299" s="1418"/>
      <c r="W299" s="1535"/>
      <c r="X299" s="1358"/>
      <c r="Y299" s="1535"/>
      <c r="Z299" s="1358"/>
      <c r="AA299" s="1535"/>
      <c r="AB299" s="1358"/>
      <c r="AC299" s="1535"/>
      <c r="AD299" s="1358"/>
      <c r="AE299" s="1358"/>
      <c r="AF299" s="1358"/>
      <c r="AG299" s="1360"/>
      <c r="AH299" s="1527"/>
      <c r="AI299" s="1529"/>
      <c r="AJ299" s="1531"/>
      <c r="AK299" s="1533"/>
      <c r="AL299" s="1522"/>
      <c r="AM299" s="1524"/>
      <c r="AN299" s="1342"/>
      <c r="AO299" s="1525"/>
      <c r="AP299" s="1342"/>
      <c r="AQ299" s="1491"/>
      <c r="AR299" s="1494"/>
      <c r="AS299" s="1492" t="str">
        <f t="shared" ref="AS299" si="491">IF(AU300="","",IF(OR(AA300="",AA300&lt;&gt;7,AC300="",AC300&lt;&gt;3),"！算定期間の終わりが令和７年３月になっていません。年度内の廃止予定等がなければ、算定対象月を令和７年３月にしてください。",""))</f>
        <v/>
      </c>
      <c r="AT299" s="580"/>
      <c r="AU299" s="1311"/>
      <c r="AV299" s="1312" t="str">
        <f>IF('別紙様式2-2（４・５月分）'!N228="","",'別紙様式2-2（４・５月分）'!N228)</f>
        <v/>
      </c>
      <c r="AW299" s="1313"/>
      <c r="AX299" s="1483"/>
      <c r="AY299" s="431"/>
      <c r="BD299" s="341"/>
      <c r="BE299" s="1311" t="str">
        <f>G298</f>
        <v/>
      </c>
      <c r="BF299" s="1311"/>
      <c r="BG299" s="1311"/>
    </row>
    <row r="300" spans="1:59" ht="15" customHeight="1">
      <c r="A300" s="1303"/>
      <c r="B300" s="1243"/>
      <c r="C300" s="1244"/>
      <c r="D300" s="1244"/>
      <c r="E300" s="1244"/>
      <c r="F300" s="1245"/>
      <c r="G300" s="1260"/>
      <c r="H300" s="1260"/>
      <c r="I300" s="1260"/>
      <c r="J300" s="1423"/>
      <c r="K300" s="1260"/>
      <c r="L300" s="1429"/>
      <c r="M300" s="1380"/>
      <c r="N300" s="1401"/>
      <c r="O300" s="1381" t="s">
        <v>2025</v>
      </c>
      <c r="P300" s="1433" t="str">
        <f>IFERROR(VLOOKUP('別紙様式2-2（４・５月分）'!AQ227,【参考】数式用!$AR$5:$AT$22,3,FALSE),"")</f>
        <v/>
      </c>
      <c r="Q300" s="1385" t="s">
        <v>2036</v>
      </c>
      <c r="R300" s="1517" t="str">
        <f>IFERROR(VLOOKUP(K298,【参考】数式用!$A$5:$AB$37,MATCH(P300,【参考】数式用!$B$4:$AB$4,0)+1,0),"")</f>
        <v/>
      </c>
      <c r="S300" s="1389" t="s">
        <v>2109</v>
      </c>
      <c r="T300" s="1519"/>
      <c r="U300" s="1515" t="str">
        <f>IFERROR(VLOOKUP(K298,【参考】数式用!$A$5:$AB$37,MATCH(T300,【参考】数式用!$B$4:$AB$4,0)+1,0),"")</f>
        <v/>
      </c>
      <c r="V300" s="1395" t="s">
        <v>15</v>
      </c>
      <c r="W300" s="1513"/>
      <c r="X300" s="1371" t="s">
        <v>10</v>
      </c>
      <c r="Y300" s="1513"/>
      <c r="Z300" s="1371" t="s">
        <v>38</v>
      </c>
      <c r="AA300" s="1513"/>
      <c r="AB300" s="1371" t="s">
        <v>10</v>
      </c>
      <c r="AC300" s="1513"/>
      <c r="AD300" s="1371" t="s">
        <v>2020</v>
      </c>
      <c r="AE300" s="1371" t="s">
        <v>20</v>
      </c>
      <c r="AF300" s="1371" t="str">
        <f>IF(W300&gt;=1,(AA300*12+AC300)-(W300*12+Y300)+1,"")</f>
        <v/>
      </c>
      <c r="AG300" s="1367" t="s">
        <v>33</v>
      </c>
      <c r="AH300" s="1373" t="str">
        <f t="shared" ref="AH300" si="492">IFERROR(ROUNDDOWN(ROUND(L298*U300,0),0)*AF300,"")</f>
        <v/>
      </c>
      <c r="AI300" s="1507" t="str">
        <f t="shared" ref="AI300" si="493">IFERROR(ROUNDDOWN(ROUND((L298*(U300-AW298)),0),0)*AF300,"")</f>
        <v/>
      </c>
      <c r="AJ300" s="1377" t="str">
        <f>IFERROR(ROUNDDOWN(ROUNDDOWN(ROUND(L298*VLOOKUP(K298,【参考】数式用!$A$5:$AB$27,MATCH("新加算Ⅳ",【参考】数式用!$B$4:$AB$4,0)+1,0),0),0)*AF300*0.5,0),"")</f>
        <v/>
      </c>
      <c r="AK300" s="1509"/>
      <c r="AL300" s="1511" t="str">
        <f>IFERROR(IF('別紙様式2-2（４・５月分）'!P300="ベア加算","", IF(OR(T300="新加算Ⅰ",T300="新加算Ⅱ",T300="新加算Ⅲ",T300="新加算Ⅳ"),ROUNDDOWN(ROUND(L298*VLOOKUP(K298,【参考】数式用!$A$5:$I$27,MATCH("ベア加算",【参考】数式用!$B$4:$I$4,0)+1,0),0),0)*AF300,"")),"")</f>
        <v/>
      </c>
      <c r="AM300" s="1503"/>
      <c r="AN300" s="1484"/>
      <c r="AO300" s="1505"/>
      <c r="AP300" s="1484"/>
      <c r="AQ300" s="1486"/>
      <c r="AR300" s="1488"/>
      <c r="AS300" s="1492"/>
      <c r="AT300" s="452"/>
      <c r="AU300" s="1311" t="str">
        <f>IF(AND(AA298&lt;&gt;7,AC298&lt;&gt;3),"V列に色付け","")</f>
        <v/>
      </c>
      <c r="AV300" s="1312"/>
      <c r="AW300" s="1313"/>
      <c r="AX300" s="577"/>
      <c r="AY300" s="1230" t="str">
        <f>IF(AL300&lt;&gt;"",IF(AM300="○","入力済","未入力"),"")</f>
        <v/>
      </c>
      <c r="AZ300" s="1230" t="str">
        <f>IF(OR(T300="新加算Ⅰ",T300="新加算Ⅱ",T300="新加算Ⅲ",T300="新加算Ⅳ",T300="新加算Ⅴ（１）",T300="新加算Ⅴ（２）",T300="新加算Ⅴ（３）",T300="新加算ⅠⅤ（４）",T300="新加算Ⅴ（５）",T300="新加算Ⅴ（６）",T300="新加算Ⅴ（８）",T300="新加算Ⅴ（11）"),IF(OR(AN300="○",AN300="令和６年度中に満たす"),"入力済","未入力"),"")</f>
        <v/>
      </c>
      <c r="BA300" s="1230" t="str">
        <f>IF(OR(T300="新加算Ⅴ（７）",T300="新加算Ⅴ（９）",T300="新加算Ⅴ（10）",T300="新加算Ⅴ（12）",T300="新加算Ⅴ（13）",T300="新加算Ⅴ（14）"),IF(OR(AO300="○",AO300="令和６年度中に満たす"),"入力済","未入力"),"")</f>
        <v/>
      </c>
      <c r="BB300" s="1230" t="str">
        <f>IF(OR(T300="新加算Ⅰ",T300="新加算Ⅱ",T300="新加算Ⅲ",T300="新加算Ⅴ（１）",T300="新加算Ⅴ（３）",T300="新加算Ⅴ（８）"),IF(OR(AP300="○",AP300="令和６年度中に満たす"),"入力済","未入力"),"")</f>
        <v/>
      </c>
      <c r="BC300" s="1481" t="str">
        <f t="shared" ref="BC300" si="494">IF(OR(T300="新加算Ⅰ",T300="新加算Ⅱ",T300="新加算Ⅴ（１）",T300="新加算Ⅴ（２）",T300="新加算Ⅴ（３）",T300="新加算Ⅴ（４）",T300="新加算Ⅴ（５）",T300="新加算Ⅴ（６）",T300="新加算Ⅴ（７）",T300="新加算Ⅴ（９）",T300="新加算Ⅴ（10）",T300="新加算Ⅴ（12）"),IF(AQ300&lt;&gt;"",1,""),"")</f>
        <v/>
      </c>
      <c r="BD300" s="1311" t="str">
        <f>IF(OR(T300="新加算Ⅰ",T300="新加算Ⅴ（１）",T300="新加算Ⅴ（２）",T300="新加算Ⅴ（５）",T300="新加算Ⅴ（７）",T300="新加算Ⅴ（10）"),IF(AR300="","未入力","入力済"),"")</f>
        <v/>
      </c>
      <c r="BE300" s="1311" t="str">
        <f>G298</f>
        <v/>
      </c>
      <c r="BF300" s="1311"/>
      <c r="BG300" s="1311"/>
    </row>
    <row r="301" spans="1:59" ht="30" customHeight="1" thickBot="1">
      <c r="A301" s="1276"/>
      <c r="B301" s="1419"/>
      <c r="C301" s="1420"/>
      <c r="D301" s="1420"/>
      <c r="E301" s="1420"/>
      <c r="F301" s="1421"/>
      <c r="G301" s="1261"/>
      <c r="H301" s="1261"/>
      <c r="I301" s="1261"/>
      <c r="J301" s="1424"/>
      <c r="K301" s="1261"/>
      <c r="L301" s="1430"/>
      <c r="M301" s="556" t="str">
        <f>IF('別紙様式2-2（４・５月分）'!P229="","",'別紙様式2-2（４・５月分）'!P229)</f>
        <v/>
      </c>
      <c r="N301" s="1402"/>
      <c r="O301" s="1382"/>
      <c r="P301" s="1434"/>
      <c r="Q301" s="1386"/>
      <c r="R301" s="1518"/>
      <c r="S301" s="1390"/>
      <c r="T301" s="1520"/>
      <c r="U301" s="1516"/>
      <c r="V301" s="1396"/>
      <c r="W301" s="1514"/>
      <c r="X301" s="1372"/>
      <c r="Y301" s="1514"/>
      <c r="Z301" s="1372"/>
      <c r="AA301" s="1514"/>
      <c r="AB301" s="1372"/>
      <c r="AC301" s="1514"/>
      <c r="AD301" s="1372"/>
      <c r="AE301" s="1372"/>
      <c r="AF301" s="1372"/>
      <c r="AG301" s="1368"/>
      <c r="AH301" s="1374"/>
      <c r="AI301" s="1508"/>
      <c r="AJ301" s="1378"/>
      <c r="AK301" s="1510"/>
      <c r="AL301" s="1512"/>
      <c r="AM301" s="1504"/>
      <c r="AN301" s="1485"/>
      <c r="AO301" s="1506"/>
      <c r="AP301" s="1485"/>
      <c r="AQ301" s="1487"/>
      <c r="AR301" s="1489"/>
      <c r="AS301" s="578" t="str">
        <f t="shared" ref="AS301" si="495">IF(AU300="","",IF(OR(T300="",AND(M301="ベア加算なし",OR(T300="新加算Ⅰ",T300="新加算Ⅱ",T300="新加算Ⅲ",T300="新加算Ⅳ"),AM300=""),AND(OR(T300="新加算Ⅰ",T300="新加算Ⅱ",T300="新加算Ⅲ",T300="新加算Ⅳ"),AN300=""),AND(OR(T300="新加算Ⅰ",T300="新加算Ⅱ",T300="新加算Ⅲ"),AP300=""),AND(OR(T300="新加算Ⅰ",T300="新加算Ⅱ"),AQ300=""),AND(OR(T300="新加算Ⅰ"),AR300="")),"！記入が必要な欄（ピンク色のセル）に空欄があります。空欄を埋めてください。",""))</f>
        <v/>
      </c>
      <c r="AT301" s="452"/>
      <c r="AU301" s="1311"/>
      <c r="AV301" s="558" t="str">
        <f>IF('別紙様式2-2（４・５月分）'!N229="","",'別紙様式2-2（４・５月分）'!N229)</f>
        <v/>
      </c>
      <c r="AW301" s="1313"/>
      <c r="AX301" s="579"/>
      <c r="AY301" s="1230" t="str">
        <f>IF(OR(T301="新加算Ⅰ",T301="新加算Ⅱ",T301="新加算Ⅲ",T301="新加算Ⅳ",T301="新加算Ⅴ（１）",T301="新加算Ⅴ（２）",T301="新加算Ⅴ（３）",T301="新加算ⅠⅤ（４）",T301="新加算Ⅴ（５）",T301="新加算Ⅴ（６）",T301="新加算Ⅴ（８）",T301="新加算Ⅴ（11）"),IF(AI301="○","","未入力"),"")</f>
        <v/>
      </c>
      <c r="AZ301" s="1230" t="str">
        <f>IF(OR(U301="新加算Ⅰ",U301="新加算Ⅱ",U301="新加算Ⅲ",U301="新加算Ⅳ",U301="新加算Ⅴ（１）",U301="新加算Ⅴ（２）",U301="新加算Ⅴ（３）",U301="新加算ⅠⅤ（４）",U301="新加算Ⅴ（５）",U301="新加算Ⅴ（６）",U301="新加算Ⅴ（８）",U301="新加算Ⅴ（11）"),IF(AJ301="○","","未入力"),"")</f>
        <v/>
      </c>
      <c r="BA301" s="1230" t="str">
        <f>IF(OR(U301="新加算Ⅴ（７）",U301="新加算Ⅴ（９）",U301="新加算Ⅴ（10）",U301="新加算Ⅴ（12）",U301="新加算Ⅴ（13）",U301="新加算Ⅴ（14）"),IF(AK301="○","","未入力"),"")</f>
        <v/>
      </c>
      <c r="BB301" s="1230" t="str">
        <f>IF(OR(U301="新加算Ⅰ",U301="新加算Ⅱ",U301="新加算Ⅲ",U301="新加算Ⅴ（１）",U301="新加算Ⅴ（３）",U301="新加算Ⅴ（８）"),IF(AL301="○","","未入力"),"")</f>
        <v/>
      </c>
      <c r="BC301" s="1481" t="str">
        <f t="shared" ref="BC301" si="496">IF(OR(U301="新加算Ⅰ",U301="新加算Ⅱ",U301="新加算Ⅴ（１）",U301="新加算Ⅴ（２）",U301="新加算Ⅴ（３）",U301="新加算Ⅴ（４）",U301="新加算Ⅴ（５）",U301="新加算Ⅴ（６）",U301="新加算Ⅴ（７）",U301="新加算Ⅴ（９）",U301="新加算Ⅴ（10）",U301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01" s="1311" t="str">
        <f>IF(AND(T301&lt;&gt;"（参考）令和７年度の移行予定",OR(U301="新加算Ⅰ",U301="新加算Ⅴ（１）",U301="新加算Ⅴ（２）",U301="新加算Ⅴ（５）",U301="新加算Ⅴ（７）",U301="新加算Ⅴ（10）")),IF(AN301="","未入力",IF(AN301="いずれも取得していない","要件を満たさない","")),"")</f>
        <v/>
      </c>
      <c r="BE301" s="1311" t="str">
        <f>G298</f>
        <v/>
      </c>
      <c r="BF301" s="1311"/>
      <c r="BG301" s="1311"/>
    </row>
    <row r="302" spans="1:59" ht="30" customHeight="1">
      <c r="A302" s="1274">
        <v>73</v>
      </c>
      <c r="B302" s="1243" t="str">
        <f>IF(基本情報入力シート!C126="","",基本情報入力シート!C126)</f>
        <v/>
      </c>
      <c r="C302" s="1244"/>
      <c r="D302" s="1244"/>
      <c r="E302" s="1244"/>
      <c r="F302" s="1245"/>
      <c r="G302" s="1260" t="str">
        <f>IF(基本情報入力シート!M126="","",基本情報入力シート!M126)</f>
        <v/>
      </c>
      <c r="H302" s="1260" t="str">
        <f>IF(基本情報入力シート!R126="","",基本情報入力シート!R126)</f>
        <v/>
      </c>
      <c r="I302" s="1260" t="str">
        <f>IF(基本情報入力シート!W126="","",基本情報入力シート!W126)</f>
        <v/>
      </c>
      <c r="J302" s="1423" t="str">
        <f>IF(基本情報入力シート!X126="","",基本情報入力シート!X126)</f>
        <v/>
      </c>
      <c r="K302" s="1260" t="str">
        <f>IF(基本情報入力シート!Y126="","",基本情報入力シート!Y126)</f>
        <v/>
      </c>
      <c r="L302" s="1429" t="str">
        <f>IF(基本情報入力シート!AB126="","",基本情報入力シート!AB126)</f>
        <v/>
      </c>
      <c r="M302" s="553" t="str">
        <f>IF('別紙様式2-2（４・５月分）'!P230="","",'別紙様式2-2（４・５月分）'!P230)</f>
        <v/>
      </c>
      <c r="N302" s="1399" t="str">
        <f>IF(SUM('別紙様式2-2（４・５月分）'!Q230:Q232)=0,"",SUM('別紙様式2-2（４・５月分）'!Q230:Q232))</f>
        <v/>
      </c>
      <c r="O302" s="1403" t="str">
        <f>IFERROR(VLOOKUP('別紙様式2-2（４・５月分）'!AQ230,【参考】数式用!$AR$5:$AS$22,2,FALSE),"")</f>
        <v/>
      </c>
      <c r="P302" s="1404"/>
      <c r="Q302" s="1405"/>
      <c r="R302" s="1540" t="str">
        <f>IFERROR(VLOOKUP(K302,【参考】数式用!$A$5:$AB$37,MATCH(O302,【参考】数式用!$B$4:$AB$4,0)+1,0),"")</f>
        <v/>
      </c>
      <c r="S302" s="1411" t="s">
        <v>2102</v>
      </c>
      <c r="T302" s="1536" t="str">
        <f>IF('別紙様式2-3（６月以降分）'!T302="","",'別紙様式2-3（６月以降分）'!T302)</f>
        <v/>
      </c>
      <c r="U302" s="1538" t="str">
        <f>IFERROR(VLOOKUP(K302,【参考】数式用!$A$5:$AB$37,MATCH(T302,【参考】数式用!$B$4:$AB$4,0)+1,0),"")</f>
        <v/>
      </c>
      <c r="V302" s="1417" t="s">
        <v>15</v>
      </c>
      <c r="W302" s="1534">
        <f>'別紙様式2-3（６月以降分）'!W302</f>
        <v>6</v>
      </c>
      <c r="X302" s="1357" t="s">
        <v>10</v>
      </c>
      <c r="Y302" s="1534">
        <f>'別紙様式2-3（６月以降分）'!Y302</f>
        <v>6</v>
      </c>
      <c r="Z302" s="1357" t="s">
        <v>38</v>
      </c>
      <c r="AA302" s="1534">
        <f>'別紙様式2-3（６月以降分）'!AA302</f>
        <v>7</v>
      </c>
      <c r="AB302" s="1357" t="s">
        <v>10</v>
      </c>
      <c r="AC302" s="1534">
        <f>'別紙様式2-3（６月以降分）'!AC302</f>
        <v>3</v>
      </c>
      <c r="AD302" s="1357" t="s">
        <v>2020</v>
      </c>
      <c r="AE302" s="1357" t="s">
        <v>20</v>
      </c>
      <c r="AF302" s="1357">
        <f>IF(W302&gt;=1,(AA302*12+AC302)-(W302*12+Y302)+1,"")</f>
        <v>10</v>
      </c>
      <c r="AG302" s="1359" t="s">
        <v>33</v>
      </c>
      <c r="AH302" s="1526" t="str">
        <f>'別紙様式2-3（６月以降分）'!AH302</f>
        <v/>
      </c>
      <c r="AI302" s="1528" t="str">
        <f>'別紙様式2-3（６月以降分）'!AI302</f>
        <v/>
      </c>
      <c r="AJ302" s="1530">
        <f>'別紙様式2-3（６月以降分）'!AJ302</f>
        <v>0</v>
      </c>
      <c r="AK302" s="1532" t="str">
        <f>IF('別紙様式2-3（６月以降分）'!AK302="","",'別紙様式2-3（６月以降分）'!AK302)</f>
        <v/>
      </c>
      <c r="AL302" s="1521">
        <f>'別紙様式2-3（６月以降分）'!AL302</f>
        <v>0</v>
      </c>
      <c r="AM302" s="1523" t="str">
        <f>IF('別紙様式2-3（６月以降分）'!AM302="","",'別紙様式2-3（６月以降分）'!AM302)</f>
        <v/>
      </c>
      <c r="AN302" s="1341" t="str">
        <f>IF('別紙様式2-3（６月以降分）'!AN302="","",'別紙様式2-3（６月以降分）'!AN302)</f>
        <v/>
      </c>
      <c r="AO302" s="1339" t="str">
        <f>IF('別紙様式2-3（６月以降分）'!AO302="","",'別紙様式2-3（６月以降分）'!AO302)</f>
        <v/>
      </c>
      <c r="AP302" s="1341" t="str">
        <f>IF('別紙様式2-3（６月以降分）'!AP302="","",'別紙様式2-3（６月以降分）'!AP302)</f>
        <v/>
      </c>
      <c r="AQ302" s="1490" t="str">
        <f>IF('別紙様式2-3（６月以降分）'!AQ302="","",'別紙様式2-3（６月以降分）'!AQ302)</f>
        <v/>
      </c>
      <c r="AR302" s="1493" t="str">
        <f>IF('別紙様式2-3（６月以降分）'!AR302="","",'別紙様式2-3（６月以降分）'!AR302)</f>
        <v/>
      </c>
      <c r="AS302" s="573" t="str">
        <f t="shared" ref="AS302" si="497">IF(AU304="","",IF(U304&lt;U302,"！加算の要件上は問題ありませんが、令和６年度当初の新加算の加算率と比較して、移行後の加算率が下がる計画になっています。",""))</f>
        <v/>
      </c>
      <c r="AT302" s="580"/>
      <c r="AU302" s="1309"/>
      <c r="AV302" s="558" t="str">
        <f>IF('別紙様式2-2（４・５月分）'!N230="","",'別紙様式2-2（４・５月分）'!N230)</f>
        <v/>
      </c>
      <c r="AW302" s="1313" t="str">
        <f>IF(SUM('別紙様式2-2（４・５月分）'!O230:O232)=0,"",SUM('別紙様式2-2（４・５月分）'!O230:O232))</f>
        <v/>
      </c>
      <c r="AX302" s="1482" t="str">
        <f>IFERROR(VLOOKUP(K302,【参考】数式用!$AH$2:$AI$34,2,FALSE),"")</f>
        <v/>
      </c>
      <c r="AY302" s="494"/>
      <c r="BD302" s="341"/>
      <c r="BE302" s="1311" t="str">
        <f>G302</f>
        <v/>
      </c>
      <c r="BF302" s="1311"/>
      <c r="BG302" s="1311"/>
    </row>
    <row r="303" spans="1:59" ht="15" customHeight="1">
      <c r="A303" s="1275"/>
      <c r="B303" s="1243"/>
      <c r="C303" s="1244"/>
      <c r="D303" s="1244"/>
      <c r="E303" s="1244"/>
      <c r="F303" s="1245"/>
      <c r="G303" s="1260"/>
      <c r="H303" s="1260"/>
      <c r="I303" s="1260"/>
      <c r="J303" s="1423"/>
      <c r="K303" s="1260"/>
      <c r="L303" s="1429"/>
      <c r="M303" s="1379" t="str">
        <f>IF('別紙様式2-2（４・５月分）'!P231="","",'別紙様式2-2（４・５月分）'!P231)</f>
        <v/>
      </c>
      <c r="N303" s="1400"/>
      <c r="O303" s="1406"/>
      <c r="P303" s="1407"/>
      <c r="Q303" s="1408"/>
      <c r="R303" s="1541"/>
      <c r="S303" s="1412"/>
      <c r="T303" s="1537"/>
      <c r="U303" s="1539"/>
      <c r="V303" s="1418"/>
      <c r="W303" s="1535"/>
      <c r="X303" s="1358"/>
      <c r="Y303" s="1535"/>
      <c r="Z303" s="1358"/>
      <c r="AA303" s="1535"/>
      <c r="AB303" s="1358"/>
      <c r="AC303" s="1535"/>
      <c r="AD303" s="1358"/>
      <c r="AE303" s="1358"/>
      <c r="AF303" s="1358"/>
      <c r="AG303" s="1360"/>
      <c r="AH303" s="1527"/>
      <c r="AI303" s="1529"/>
      <c r="AJ303" s="1531"/>
      <c r="AK303" s="1533"/>
      <c r="AL303" s="1522"/>
      <c r="AM303" s="1524"/>
      <c r="AN303" s="1342"/>
      <c r="AO303" s="1525"/>
      <c r="AP303" s="1342"/>
      <c r="AQ303" s="1491"/>
      <c r="AR303" s="1494"/>
      <c r="AS303" s="1492" t="str">
        <f t="shared" ref="AS303" si="498">IF(AU304="","",IF(OR(AA304="",AA304&lt;&gt;7,AC304="",AC304&lt;&gt;3),"！算定期間の終わりが令和７年３月になっていません。年度内の廃止予定等がなければ、算定対象月を令和７年３月にしてください。",""))</f>
        <v/>
      </c>
      <c r="AT303" s="580"/>
      <c r="AU303" s="1311"/>
      <c r="AV303" s="1312" t="str">
        <f>IF('別紙様式2-2（４・５月分）'!N231="","",'別紙様式2-2（４・５月分）'!N231)</f>
        <v/>
      </c>
      <c r="AW303" s="1313"/>
      <c r="AX303" s="1483"/>
      <c r="AY303" s="431"/>
      <c r="BD303" s="341"/>
      <c r="BE303" s="1311" t="str">
        <f>G302</f>
        <v/>
      </c>
      <c r="BF303" s="1311"/>
      <c r="BG303" s="1311"/>
    </row>
    <row r="304" spans="1:59" ht="15" customHeight="1">
      <c r="A304" s="1303"/>
      <c r="B304" s="1243"/>
      <c r="C304" s="1244"/>
      <c r="D304" s="1244"/>
      <c r="E304" s="1244"/>
      <c r="F304" s="1245"/>
      <c r="G304" s="1260"/>
      <c r="H304" s="1260"/>
      <c r="I304" s="1260"/>
      <c r="J304" s="1423"/>
      <c r="K304" s="1260"/>
      <c r="L304" s="1429"/>
      <c r="M304" s="1380"/>
      <c r="N304" s="1401"/>
      <c r="O304" s="1381" t="s">
        <v>2025</v>
      </c>
      <c r="P304" s="1433" t="str">
        <f>IFERROR(VLOOKUP('別紙様式2-2（４・５月分）'!AQ230,【参考】数式用!$AR$5:$AT$22,3,FALSE),"")</f>
        <v/>
      </c>
      <c r="Q304" s="1385" t="s">
        <v>2036</v>
      </c>
      <c r="R304" s="1517" t="str">
        <f>IFERROR(VLOOKUP(K302,【参考】数式用!$A$5:$AB$37,MATCH(P304,【参考】数式用!$B$4:$AB$4,0)+1,0),"")</f>
        <v/>
      </c>
      <c r="S304" s="1389" t="s">
        <v>2109</v>
      </c>
      <c r="T304" s="1519"/>
      <c r="U304" s="1515" t="str">
        <f>IFERROR(VLOOKUP(K302,【参考】数式用!$A$5:$AB$37,MATCH(T304,【参考】数式用!$B$4:$AB$4,0)+1,0),"")</f>
        <v/>
      </c>
      <c r="V304" s="1395" t="s">
        <v>15</v>
      </c>
      <c r="W304" s="1513"/>
      <c r="X304" s="1371" t="s">
        <v>10</v>
      </c>
      <c r="Y304" s="1513"/>
      <c r="Z304" s="1371" t="s">
        <v>38</v>
      </c>
      <c r="AA304" s="1513"/>
      <c r="AB304" s="1371" t="s">
        <v>10</v>
      </c>
      <c r="AC304" s="1513"/>
      <c r="AD304" s="1371" t="s">
        <v>2020</v>
      </c>
      <c r="AE304" s="1371" t="s">
        <v>20</v>
      </c>
      <c r="AF304" s="1371" t="str">
        <f>IF(W304&gt;=1,(AA304*12+AC304)-(W304*12+Y304)+1,"")</f>
        <v/>
      </c>
      <c r="AG304" s="1367" t="s">
        <v>33</v>
      </c>
      <c r="AH304" s="1373" t="str">
        <f t="shared" ref="AH304" si="499">IFERROR(ROUNDDOWN(ROUND(L302*U304,0),0)*AF304,"")</f>
        <v/>
      </c>
      <c r="AI304" s="1507" t="str">
        <f t="shared" ref="AI304" si="500">IFERROR(ROUNDDOWN(ROUND((L302*(U304-AW302)),0),0)*AF304,"")</f>
        <v/>
      </c>
      <c r="AJ304" s="1377" t="str">
        <f>IFERROR(ROUNDDOWN(ROUNDDOWN(ROUND(L302*VLOOKUP(K302,【参考】数式用!$A$5:$AB$27,MATCH("新加算Ⅳ",【参考】数式用!$B$4:$AB$4,0)+1,0),0),0)*AF304*0.5,0),"")</f>
        <v/>
      </c>
      <c r="AK304" s="1509"/>
      <c r="AL304" s="1511" t="str">
        <f>IFERROR(IF('別紙様式2-2（４・５月分）'!P304="ベア加算","", IF(OR(T304="新加算Ⅰ",T304="新加算Ⅱ",T304="新加算Ⅲ",T304="新加算Ⅳ"),ROUNDDOWN(ROUND(L302*VLOOKUP(K302,【参考】数式用!$A$5:$I$27,MATCH("ベア加算",【参考】数式用!$B$4:$I$4,0)+1,0),0),0)*AF304,"")),"")</f>
        <v/>
      </c>
      <c r="AM304" s="1503"/>
      <c r="AN304" s="1484"/>
      <c r="AO304" s="1505"/>
      <c r="AP304" s="1484"/>
      <c r="AQ304" s="1486"/>
      <c r="AR304" s="1488"/>
      <c r="AS304" s="1492"/>
      <c r="AT304" s="452"/>
      <c r="AU304" s="1311" t="str">
        <f>IF(AND(AA302&lt;&gt;7,AC302&lt;&gt;3),"V列に色付け","")</f>
        <v/>
      </c>
      <c r="AV304" s="1312"/>
      <c r="AW304" s="1313"/>
      <c r="AX304" s="577"/>
      <c r="AY304" s="1230" t="str">
        <f>IF(AL304&lt;&gt;"",IF(AM304="○","入力済","未入力"),"")</f>
        <v/>
      </c>
      <c r="AZ304" s="1230" t="str">
        <f>IF(OR(T304="新加算Ⅰ",T304="新加算Ⅱ",T304="新加算Ⅲ",T304="新加算Ⅳ",T304="新加算Ⅴ（１）",T304="新加算Ⅴ（２）",T304="新加算Ⅴ（３）",T304="新加算ⅠⅤ（４）",T304="新加算Ⅴ（５）",T304="新加算Ⅴ（６）",T304="新加算Ⅴ（８）",T304="新加算Ⅴ（11）"),IF(OR(AN304="○",AN304="令和６年度中に満たす"),"入力済","未入力"),"")</f>
        <v/>
      </c>
      <c r="BA304" s="1230" t="str">
        <f>IF(OR(T304="新加算Ⅴ（７）",T304="新加算Ⅴ（９）",T304="新加算Ⅴ（10）",T304="新加算Ⅴ（12）",T304="新加算Ⅴ（13）",T304="新加算Ⅴ（14）"),IF(OR(AO304="○",AO304="令和６年度中に満たす"),"入力済","未入力"),"")</f>
        <v/>
      </c>
      <c r="BB304" s="1230" t="str">
        <f>IF(OR(T304="新加算Ⅰ",T304="新加算Ⅱ",T304="新加算Ⅲ",T304="新加算Ⅴ（１）",T304="新加算Ⅴ（３）",T304="新加算Ⅴ（８）"),IF(OR(AP304="○",AP304="令和６年度中に満たす"),"入力済","未入力"),"")</f>
        <v/>
      </c>
      <c r="BC304" s="1481" t="str">
        <f t="shared" ref="BC304" si="501">IF(OR(T304="新加算Ⅰ",T304="新加算Ⅱ",T304="新加算Ⅴ（１）",T304="新加算Ⅴ（２）",T304="新加算Ⅴ（３）",T304="新加算Ⅴ（４）",T304="新加算Ⅴ（５）",T304="新加算Ⅴ（６）",T304="新加算Ⅴ（７）",T304="新加算Ⅴ（９）",T304="新加算Ⅴ（10）",T304="新加算Ⅴ（12）"),IF(AQ304&lt;&gt;"",1,""),"")</f>
        <v/>
      </c>
      <c r="BD304" s="1311" t="str">
        <f>IF(OR(T304="新加算Ⅰ",T304="新加算Ⅴ（１）",T304="新加算Ⅴ（２）",T304="新加算Ⅴ（５）",T304="新加算Ⅴ（７）",T304="新加算Ⅴ（10）"),IF(AR304="","未入力","入力済"),"")</f>
        <v/>
      </c>
      <c r="BE304" s="1311" t="str">
        <f>G302</f>
        <v/>
      </c>
      <c r="BF304" s="1311"/>
      <c r="BG304" s="1311"/>
    </row>
    <row r="305" spans="1:59" ht="30" customHeight="1" thickBot="1">
      <c r="A305" s="1276"/>
      <c r="B305" s="1419"/>
      <c r="C305" s="1420"/>
      <c r="D305" s="1420"/>
      <c r="E305" s="1420"/>
      <c r="F305" s="1421"/>
      <c r="G305" s="1261"/>
      <c r="H305" s="1261"/>
      <c r="I305" s="1261"/>
      <c r="J305" s="1424"/>
      <c r="K305" s="1261"/>
      <c r="L305" s="1430"/>
      <c r="M305" s="556" t="str">
        <f>IF('別紙様式2-2（４・５月分）'!P232="","",'別紙様式2-2（４・５月分）'!P232)</f>
        <v/>
      </c>
      <c r="N305" s="1402"/>
      <c r="O305" s="1382"/>
      <c r="P305" s="1434"/>
      <c r="Q305" s="1386"/>
      <c r="R305" s="1518"/>
      <c r="S305" s="1390"/>
      <c r="T305" s="1520"/>
      <c r="U305" s="1516"/>
      <c r="V305" s="1396"/>
      <c r="W305" s="1514"/>
      <c r="X305" s="1372"/>
      <c r="Y305" s="1514"/>
      <c r="Z305" s="1372"/>
      <c r="AA305" s="1514"/>
      <c r="AB305" s="1372"/>
      <c r="AC305" s="1514"/>
      <c r="AD305" s="1372"/>
      <c r="AE305" s="1372"/>
      <c r="AF305" s="1372"/>
      <c r="AG305" s="1368"/>
      <c r="AH305" s="1374"/>
      <c r="AI305" s="1508"/>
      <c r="AJ305" s="1378"/>
      <c r="AK305" s="1510"/>
      <c r="AL305" s="1512"/>
      <c r="AM305" s="1504"/>
      <c r="AN305" s="1485"/>
      <c r="AO305" s="1506"/>
      <c r="AP305" s="1485"/>
      <c r="AQ305" s="1487"/>
      <c r="AR305" s="1489"/>
      <c r="AS305" s="578" t="str">
        <f t="shared" ref="AS305" si="502">IF(AU304="","",IF(OR(T304="",AND(M305="ベア加算なし",OR(T304="新加算Ⅰ",T304="新加算Ⅱ",T304="新加算Ⅲ",T304="新加算Ⅳ"),AM304=""),AND(OR(T304="新加算Ⅰ",T304="新加算Ⅱ",T304="新加算Ⅲ",T304="新加算Ⅳ"),AN304=""),AND(OR(T304="新加算Ⅰ",T304="新加算Ⅱ",T304="新加算Ⅲ"),AP304=""),AND(OR(T304="新加算Ⅰ",T304="新加算Ⅱ"),AQ304=""),AND(OR(T304="新加算Ⅰ"),AR304="")),"！記入が必要な欄（ピンク色のセル）に空欄があります。空欄を埋めてください。",""))</f>
        <v/>
      </c>
      <c r="AT305" s="452"/>
      <c r="AU305" s="1311"/>
      <c r="AV305" s="558" t="str">
        <f>IF('別紙様式2-2（４・５月分）'!N232="","",'別紙様式2-2（４・５月分）'!N232)</f>
        <v/>
      </c>
      <c r="AW305" s="1313"/>
      <c r="AX305" s="579"/>
      <c r="AY305" s="1230" t="str">
        <f>IF(OR(T305="新加算Ⅰ",T305="新加算Ⅱ",T305="新加算Ⅲ",T305="新加算Ⅳ",T305="新加算Ⅴ（１）",T305="新加算Ⅴ（２）",T305="新加算Ⅴ（３）",T305="新加算ⅠⅤ（４）",T305="新加算Ⅴ（５）",T305="新加算Ⅴ（６）",T305="新加算Ⅴ（８）",T305="新加算Ⅴ（11）"),IF(AI305="○","","未入力"),"")</f>
        <v/>
      </c>
      <c r="AZ305" s="1230" t="str">
        <f>IF(OR(U305="新加算Ⅰ",U305="新加算Ⅱ",U305="新加算Ⅲ",U305="新加算Ⅳ",U305="新加算Ⅴ（１）",U305="新加算Ⅴ（２）",U305="新加算Ⅴ（３）",U305="新加算ⅠⅤ（４）",U305="新加算Ⅴ（５）",U305="新加算Ⅴ（６）",U305="新加算Ⅴ（８）",U305="新加算Ⅴ（11）"),IF(AJ305="○","","未入力"),"")</f>
        <v/>
      </c>
      <c r="BA305" s="1230" t="str">
        <f>IF(OR(U305="新加算Ⅴ（７）",U305="新加算Ⅴ（９）",U305="新加算Ⅴ（10）",U305="新加算Ⅴ（12）",U305="新加算Ⅴ（13）",U305="新加算Ⅴ（14）"),IF(AK305="○","","未入力"),"")</f>
        <v/>
      </c>
      <c r="BB305" s="1230" t="str">
        <f>IF(OR(U305="新加算Ⅰ",U305="新加算Ⅱ",U305="新加算Ⅲ",U305="新加算Ⅴ（１）",U305="新加算Ⅴ（３）",U305="新加算Ⅴ（８）"),IF(AL305="○","","未入力"),"")</f>
        <v/>
      </c>
      <c r="BC305" s="1481" t="str">
        <f t="shared" ref="BC305" si="503">IF(OR(U305="新加算Ⅰ",U305="新加算Ⅱ",U305="新加算Ⅴ（１）",U305="新加算Ⅴ（２）",U305="新加算Ⅴ（３）",U305="新加算Ⅴ（４）",U305="新加算Ⅴ（５）",U305="新加算Ⅴ（６）",U305="新加算Ⅴ（７）",U305="新加算Ⅴ（９）",U305="新加算Ⅴ（10）",U305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05" s="1311" t="str">
        <f>IF(AND(T305&lt;&gt;"（参考）令和７年度の移行予定",OR(U305="新加算Ⅰ",U305="新加算Ⅴ（１）",U305="新加算Ⅴ（２）",U305="新加算Ⅴ（５）",U305="新加算Ⅴ（７）",U305="新加算Ⅴ（10）")),IF(AN305="","未入力",IF(AN305="いずれも取得していない","要件を満たさない","")),"")</f>
        <v/>
      </c>
      <c r="BE305" s="1311" t="str">
        <f>G302</f>
        <v/>
      </c>
      <c r="BF305" s="1311"/>
      <c r="BG305" s="1311"/>
    </row>
    <row r="306" spans="1:59" ht="30" customHeight="1">
      <c r="A306" s="1301">
        <v>74</v>
      </c>
      <c r="B306" s="1243" t="str">
        <f>IF(基本情報入力シート!C127="","",基本情報入力シート!C127)</f>
        <v/>
      </c>
      <c r="C306" s="1244"/>
      <c r="D306" s="1244"/>
      <c r="E306" s="1244"/>
      <c r="F306" s="1245"/>
      <c r="G306" s="1260" t="str">
        <f>IF(基本情報入力シート!M127="","",基本情報入力シート!M127)</f>
        <v/>
      </c>
      <c r="H306" s="1260" t="str">
        <f>IF(基本情報入力シート!R127="","",基本情報入力シート!R127)</f>
        <v/>
      </c>
      <c r="I306" s="1260" t="str">
        <f>IF(基本情報入力シート!W127="","",基本情報入力シート!W127)</f>
        <v/>
      </c>
      <c r="J306" s="1423" t="str">
        <f>IF(基本情報入力シート!X127="","",基本情報入力シート!X127)</f>
        <v/>
      </c>
      <c r="K306" s="1260" t="str">
        <f>IF(基本情報入力シート!Y127="","",基本情報入力シート!Y127)</f>
        <v/>
      </c>
      <c r="L306" s="1429" t="str">
        <f>IF(基本情報入力シート!AB127="","",基本情報入力シート!AB127)</f>
        <v/>
      </c>
      <c r="M306" s="553" t="str">
        <f>IF('別紙様式2-2（４・５月分）'!P233="","",'別紙様式2-2（４・５月分）'!P233)</f>
        <v/>
      </c>
      <c r="N306" s="1399" t="str">
        <f>IF(SUM('別紙様式2-2（４・５月分）'!Q233:Q235)=0,"",SUM('別紙様式2-2（４・５月分）'!Q233:Q235))</f>
        <v/>
      </c>
      <c r="O306" s="1403" t="str">
        <f>IFERROR(VLOOKUP('別紙様式2-2（４・５月分）'!AQ233,【参考】数式用!$AR$5:$AS$22,2,FALSE),"")</f>
        <v/>
      </c>
      <c r="P306" s="1404"/>
      <c r="Q306" s="1405"/>
      <c r="R306" s="1540" t="str">
        <f>IFERROR(VLOOKUP(K306,【参考】数式用!$A$5:$AB$37,MATCH(O306,【参考】数式用!$B$4:$AB$4,0)+1,0),"")</f>
        <v/>
      </c>
      <c r="S306" s="1411" t="s">
        <v>2102</v>
      </c>
      <c r="T306" s="1536" t="str">
        <f>IF('別紙様式2-3（６月以降分）'!T306="","",'別紙様式2-3（６月以降分）'!T306)</f>
        <v/>
      </c>
      <c r="U306" s="1538" t="str">
        <f>IFERROR(VLOOKUP(K306,【参考】数式用!$A$5:$AB$37,MATCH(T306,【参考】数式用!$B$4:$AB$4,0)+1,0),"")</f>
        <v/>
      </c>
      <c r="V306" s="1417" t="s">
        <v>15</v>
      </c>
      <c r="W306" s="1534">
        <f>'別紙様式2-3（６月以降分）'!W306</f>
        <v>6</v>
      </c>
      <c r="X306" s="1357" t="s">
        <v>10</v>
      </c>
      <c r="Y306" s="1534">
        <f>'別紙様式2-3（６月以降分）'!Y306</f>
        <v>6</v>
      </c>
      <c r="Z306" s="1357" t="s">
        <v>38</v>
      </c>
      <c r="AA306" s="1534">
        <f>'別紙様式2-3（６月以降分）'!AA306</f>
        <v>7</v>
      </c>
      <c r="AB306" s="1357" t="s">
        <v>10</v>
      </c>
      <c r="AC306" s="1534">
        <f>'別紙様式2-3（６月以降分）'!AC306</f>
        <v>3</v>
      </c>
      <c r="AD306" s="1357" t="s">
        <v>2020</v>
      </c>
      <c r="AE306" s="1357" t="s">
        <v>20</v>
      </c>
      <c r="AF306" s="1357">
        <f>IF(W306&gt;=1,(AA306*12+AC306)-(W306*12+Y306)+1,"")</f>
        <v>10</v>
      </c>
      <c r="AG306" s="1359" t="s">
        <v>33</v>
      </c>
      <c r="AH306" s="1526" t="str">
        <f>'別紙様式2-3（６月以降分）'!AH306</f>
        <v/>
      </c>
      <c r="AI306" s="1528" t="str">
        <f>'別紙様式2-3（６月以降分）'!AI306</f>
        <v/>
      </c>
      <c r="AJ306" s="1530">
        <f>'別紙様式2-3（６月以降分）'!AJ306</f>
        <v>0</v>
      </c>
      <c r="AK306" s="1532" t="str">
        <f>IF('別紙様式2-3（６月以降分）'!AK306="","",'別紙様式2-3（６月以降分）'!AK306)</f>
        <v/>
      </c>
      <c r="AL306" s="1521">
        <f>'別紙様式2-3（６月以降分）'!AL306</f>
        <v>0</v>
      </c>
      <c r="AM306" s="1523" t="str">
        <f>IF('別紙様式2-3（６月以降分）'!AM306="","",'別紙様式2-3（６月以降分）'!AM306)</f>
        <v/>
      </c>
      <c r="AN306" s="1341" t="str">
        <f>IF('別紙様式2-3（６月以降分）'!AN306="","",'別紙様式2-3（６月以降分）'!AN306)</f>
        <v/>
      </c>
      <c r="AO306" s="1339" t="str">
        <f>IF('別紙様式2-3（６月以降分）'!AO306="","",'別紙様式2-3（６月以降分）'!AO306)</f>
        <v/>
      </c>
      <c r="AP306" s="1341" t="str">
        <f>IF('別紙様式2-3（６月以降分）'!AP306="","",'別紙様式2-3（６月以降分）'!AP306)</f>
        <v/>
      </c>
      <c r="AQ306" s="1490" t="str">
        <f>IF('別紙様式2-3（６月以降分）'!AQ306="","",'別紙様式2-3（６月以降分）'!AQ306)</f>
        <v/>
      </c>
      <c r="AR306" s="1493" t="str">
        <f>IF('別紙様式2-3（６月以降分）'!AR306="","",'別紙様式2-3（６月以降分）'!AR306)</f>
        <v/>
      </c>
      <c r="AS306" s="573" t="str">
        <f t="shared" ref="AS306" si="504">IF(AU308="","",IF(U308&lt;U306,"！加算の要件上は問題ありませんが、令和６年度当初の新加算の加算率と比較して、移行後の加算率が下がる計画になっています。",""))</f>
        <v/>
      </c>
      <c r="AT306" s="580"/>
      <c r="AU306" s="1309"/>
      <c r="AV306" s="558" t="str">
        <f>IF('別紙様式2-2（４・５月分）'!N233="","",'別紙様式2-2（４・５月分）'!N233)</f>
        <v/>
      </c>
      <c r="AW306" s="1313" t="str">
        <f>IF(SUM('別紙様式2-2（４・５月分）'!O233:O235)=0,"",SUM('別紙様式2-2（４・５月分）'!O233:O235))</f>
        <v/>
      </c>
      <c r="AX306" s="1482" t="str">
        <f>IFERROR(VLOOKUP(K306,【参考】数式用!$AH$2:$AI$34,2,FALSE),"")</f>
        <v/>
      </c>
      <c r="AY306" s="494"/>
      <c r="BD306" s="341"/>
      <c r="BE306" s="1311" t="str">
        <f>G306</f>
        <v/>
      </c>
      <c r="BF306" s="1311"/>
      <c r="BG306" s="1311"/>
    </row>
    <row r="307" spans="1:59" ht="15" customHeight="1">
      <c r="A307" s="1275"/>
      <c r="B307" s="1243"/>
      <c r="C307" s="1244"/>
      <c r="D307" s="1244"/>
      <c r="E307" s="1244"/>
      <c r="F307" s="1245"/>
      <c r="G307" s="1260"/>
      <c r="H307" s="1260"/>
      <c r="I307" s="1260"/>
      <c r="J307" s="1423"/>
      <c r="K307" s="1260"/>
      <c r="L307" s="1429"/>
      <c r="M307" s="1379" t="str">
        <f>IF('別紙様式2-2（４・５月分）'!P234="","",'別紙様式2-2（４・５月分）'!P234)</f>
        <v/>
      </c>
      <c r="N307" s="1400"/>
      <c r="O307" s="1406"/>
      <c r="P307" s="1407"/>
      <c r="Q307" s="1408"/>
      <c r="R307" s="1541"/>
      <c r="S307" s="1412"/>
      <c r="T307" s="1537"/>
      <c r="U307" s="1539"/>
      <c r="V307" s="1418"/>
      <c r="W307" s="1535"/>
      <c r="X307" s="1358"/>
      <c r="Y307" s="1535"/>
      <c r="Z307" s="1358"/>
      <c r="AA307" s="1535"/>
      <c r="AB307" s="1358"/>
      <c r="AC307" s="1535"/>
      <c r="AD307" s="1358"/>
      <c r="AE307" s="1358"/>
      <c r="AF307" s="1358"/>
      <c r="AG307" s="1360"/>
      <c r="AH307" s="1527"/>
      <c r="AI307" s="1529"/>
      <c r="AJ307" s="1531"/>
      <c r="AK307" s="1533"/>
      <c r="AL307" s="1522"/>
      <c r="AM307" s="1524"/>
      <c r="AN307" s="1342"/>
      <c r="AO307" s="1525"/>
      <c r="AP307" s="1342"/>
      <c r="AQ307" s="1491"/>
      <c r="AR307" s="1494"/>
      <c r="AS307" s="1492" t="str">
        <f t="shared" ref="AS307" si="505">IF(AU308="","",IF(OR(AA308="",AA308&lt;&gt;7,AC308="",AC308&lt;&gt;3),"！算定期間の終わりが令和７年３月になっていません。年度内の廃止予定等がなければ、算定対象月を令和７年３月にしてください。",""))</f>
        <v/>
      </c>
      <c r="AT307" s="580"/>
      <c r="AU307" s="1311"/>
      <c r="AV307" s="1312" t="str">
        <f>IF('別紙様式2-2（４・５月分）'!N234="","",'別紙様式2-2（４・５月分）'!N234)</f>
        <v/>
      </c>
      <c r="AW307" s="1313"/>
      <c r="AX307" s="1483"/>
      <c r="AY307" s="431"/>
      <c r="BD307" s="341"/>
      <c r="BE307" s="1311" t="str">
        <f>G306</f>
        <v/>
      </c>
      <c r="BF307" s="1311"/>
      <c r="BG307" s="1311"/>
    </row>
    <row r="308" spans="1:59" ht="15" customHeight="1">
      <c r="A308" s="1303"/>
      <c r="B308" s="1243"/>
      <c r="C308" s="1244"/>
      <c r="D308" s="1244"/>
      <c r="E308" s="1244"/>
      <c r="F308" s="1245"/>
      <c r="G308" s="1260"/>
      <c r="H308" s="1260"/>
      <c r="I308" s="1260"/>
      <c r="J308" s="1423"/>
      <c r="K308" s="1260"/>
      <c r="L308" s="1429"/>
      <c r="M308" s="1380"/>
      <c r="N308" s="1401"/>
      <c r="O308" s="1381" t="s">
        <v>2025</v>
      </c>
      <c r="P308" s="1433" t="str">
        <f>IFERROR(VLOOKUP('別紙様式2-2（４・５月分）'!AQ233,【参考】数式用!$AR$5:$AT$22,3,FALSE),"")</f>
        <v/>
      </c>
      <c r="Q308" s="1385" t="s">
        <v>2036</v>
      </c>
      <c r="R308" s="1517" t="str">
        <f>IFERROR(VLOOKUP(K306,【参考】数式用!$A$5:$AB$37,MATCH(P308,【参考】数式用!$B$4:$AB$4,0)+1,0),"")</f>
        <v/>
      </c>
      <c r="S308" s="1389" t="s">
        <v>2109</v>
      </c>
      <c r="T308" s="1519"/>
      <c r="U308" s="1515" t="str">
        <f>IFERROR(VLOOKUP(K306,【参考】数式用!$A$5:$AB$37,MATCH(T308,【参考】数式用!$B$4:$AB$4,0)+1,0),"")</f>
        <v/>
      </c>
      <c r="V308" s="1395" t="s">
        <v>15</v>
      </c>
      <c r="W308" s="1513"/>
      <c r="X308" s="1371" t="s">
        <v>10</v>
      </c>
      <c r="Y308" s="1513"/>
      <c r="Z308" s="1371" t="s">
        <v>38</v>
      </c>
      <c r="AA308" s="1513"/>
      <c r="AB308" s="1371" t="s">
        <v>10</v>
      </c>
      <c r="AC308" s="1513"/>
      <c r="AD308" s="1371" t="s">
        <v>2020</v>
      </c>
      <c r="AE308" s="1371" t="s">
        <v>20</v>
      </c>
      <c r="AF308" s="1371" t="str">
        <f>IF(W308&gt;=1,(AA308*12+AC308)-(W308*12+Y308)+1,"")</f>
        <v/>
      </c>
      <c r="AG308" s="1367" t="s">
        <v>33</v>
      </c>
      <c r="AH308" s="1373" t="str">
        <f t="shared" ref="AH308" si="506">IFERROR(ROUNDDOWN(ROUND(L306*U308,0),0)*AF308,"")</f>
        <v/>
      </c>
      <c r="AI308" s="1507" t="str">
        <f t="shared" ref="AI308" si="507">IFERROR(ROUNDDOWN(ROUND((L306*(U308-AW306)),0),0)*AF308,"")</f>
        <v/>
      </c>
      <c r="AJ308" s="1377" t="str">
        <f>IFERROR(ROUNDDOWN(ROUNDDOWN(ROUND(L306*VLOOKUP(K306,【参考】数式用!$A$5:$AB$27,MATCH("新加算Ⅳ",【参考】数式用!$B$4:$AB$4,0)+1,0),0),0)*AF308*0.5,0),"")</f>
        <v/>
      </c>
      <c r="AK308" s="1509"/>
      <c r="AL308" s="1511" t="str">
        <f>IFERROR(IF('別紙様式2-2（４・５月分）'!P308="ベア加算","", IF(OR(T308="新加算Ⅰ",T308="新加算Ⅱ",T308="新加算Ⅲ",T308="新加算Ⅳ"),ROUNDDOWN(ROUND(L306*VLOOKUP(K306,【参考】数式用!$A$5:$I$27,MATCH("ベア加算",【参考】数式用!$B$4:$I$4,0)+1,0),0),0)*AF308,"")),"")</f>
        <v/>
      </c>
      <c r="AM308" s="1503"/>
      <c r="AN308" s="1484"/>
      <c r="AO308" s="1505"/>
      <c r="AP308" s="1484"/>
      <c r="AQ308" s="1486"/>
      <c r="AR308" s="1488"/>
      <c r="AS308" s="1492"/>
      <c r="AT308" s="452"/>
      <c r="AU308" s="1311" t="str">
        <f>IF(AND(AA306&lt;&gt;7,AC306&lt;&gt;3),"V列に色付け","")</f>
        <v/>
      </c>
      <c r="AV308" s="1312"/>
      <c r="AW308" s="1313"/>
      <c r="AX308" s="577"/>
      <c r="AY308" s="1230" t="str">
        <f>IF(AL308&lt;&gt;"",IF(AM308="○","入力済","未入力"),"")</f>
        <v/>
      </c>
      <c r="AZ308" s="1230" t="str">
        <f>IF(OR(T308="新加算Ⅰ",T308="新加算Ⅱ",T308="新加算Ⅲ",T308="新加算Ⅳ",T308="新加算Ⅴ（１）",T308="新加算Ⅴ（２）",T308="新加算Ⅴ（３）",T308="新加算ⅠⅤ（４）",T308="新加算Ⅴ（５）",T308="新加算Ⅴ（６）",T308="新加算Ⅴ（８）",T308="新加算Ⅴ（11）"),IF(OR(AN308="○",AN308="令和６年度中に満たす"),"入力済","未入力"),"")</f>
        <v/>
      </c>
      <c r="BA308" s="1230" t="str">
        <f>IF(OR(T308="新加算Ⅴ（７）",T308="新加算Ⅴ（９）",T308="新加算Ⅴ（10）",T308="新加算Ⅴ（12）",T308="新加算Ⅴ（13）",T308="新加算Ⅴ（14）"),IF(OR(AO308="○",AO308="令和６年度中に満たす"),"入力済","未入力"),"")</f>
        <v/>
      </c>
      <c r="BB308" s="1230" t="str">
        <f>IF(OR(T308="新加算Ⅰ",T308="新加算Ⅱ",T308="新加算Ⅲ",T308="新加算Ⅴ（１）",T308="新加算Ⅴ（３）",T308="新加算Ⅴ（８）"),IF(OR(AP308="○",AP308="令和６年度中に満たす"),"入力済","未入力"),"")</f>
        <v/>
      </c>
      <c r="BC308" s="1481" t="str">
        <f t="shared" ref="BC308" si="508">IF(OR(T308="新加算Ⅰ",T308="新加算Ⅱ",T308="新加算Ⅴ（１）",T308="新加算Ⅴ（２）",T308="新加算Ⅴ（３）",T308="新加算Ⅴ（４）",T308="新加算Ⅴ（５）",T308="新加算Ⅴ（６）",T308="新加算Ⅴ（７）",T308="新加算Ⅴ（９）",T308="新加算Ⅴ（10）",T308="新加算Ⅴ（12）"),IF(AQ308&lt;&gt;"",1,""),"")</f>
        <v/>
      </c>
      <c r="BD308" s="1311" t="str">
        <f>IF(OR(T308="新加算Ⅰ",T308="新加算Ⅴ（１）",T308="新加算Ⅴ（２）",T308="新加算Ⅴ（５）",T308="新加算Ⅴ（７）",T308="新加算Ⅴ（10）"),IF(AR308="","未入力","入力済"),"")</f>
        <v/>
      </c>
      <c r="BE308" s="1311" t="str">
        <f>G306</f>
        <v/>
      </c>
      <c r="BF308" s="1311"/>
      <c r="BG308" s="1311"/>
    </row>
    <row r="309" spans="1:59" ht="30" customHeight="1" thickBot="1">
      <c r="A309" s="1276"/>
      <c r="B309" s="1419"/>
      <c r="C309" s="1420"/>
      <c r="D309" s="1420"/>
      <c r="E309" s="1420"/>
      <c r="F309" s="1421"/>
      <c r="G309" s="1261"/>
      <c r="H309" s="1261"/>
      <c r="I309" s="1261"/>
      <c r="J309" s="1424"/>
      <c r="K309" s="1261"/>
      <c r="L309" s="1430"/>
      <c r="M309" s="556" t="str">
        <f>IF('別紙様式2-2（４・５月分）'!P235="","",'別紙様式2-2（４・５月分）'!P235)</f>
        <v/>
      </c>
      <c r="N309" s="1402"/>
      <c r="O309" s="1382"/>
      <c r="P309" s="1434"/>
      <c r="Q309" s="1386"/>
      <c r="R309" s="1518"/>
      <c r="S309" s="1390"/>
      <c r="T309" s="1520"/>
      <c r="U309" s="1516"/>
      <c r="V309" s="1396"/>
      <c r="W309" s="1514"/>
      <c r="X309" s="1372"/>
      <c r="Y309" s="1514"/>
      <c r="Z309" s="1372"/>
      <c r="AA309" s="1514"/>
      <c r="AB309" s="1372"/>
      <c r="AC309" s="1514"/>
      <c r="AD309" s="1372"/>
      <c r="AE309" s="1372"/>
      <c r="AF309" s="1372"/>
      <c r="AG309" s="1368"/>
      <c r="AH309" s="1374"/>
      <c r="AI309" s="1508"/>
      <c r="AJ309" s="1378"/>
      <c r="AK309" s="1510"/>
      <c r="AL309" s="1512"/>
      <c r="AM309" s="1504"/>
      <c r="AN309" s="1485"/>
      <c r="AO309" s="1506"/>
      <c r="AP309" s="1485"/>
      <c r="AQ309" s="1487"/>
      <c r="AR309" s="1489"/>
      <c r="AS309" s="578" t="str">
        <f t="shared" ref="AS309" si="509">IF(AU308="","",IF(OR(T308="",AND(M309="ベア加算なし",OR(T308="新加算Ⅰ",T308="新加算Ⅱ",T308="新加算Ⅲ",T308="新加算Ⅳ"),AM308=""),AND(OR(T308="新加算Ⅰ",T308="新加算Ⅱ",T308="新加算Ⅲ",T308="新加算Ⅳ"),AN308=""),AND(OR(T308="新加算Ⅰ",T308="新加算Ⅱ",T308="新加算Ⅲ"),AP308=""),AND(OR(T308="新加算Ⅰ",T308="新加算Ⅱ"),AQ308=""),AND(OR(T308="新加算Ⅰ"),AR308="")),"！記入が必要な欄（ピンク色のセル）に空欄があります。空欄を埋めてください。",""))</f>
        <v/>
      </c>
      <c r="AT309" s="452"/>
      <c r="AU309" s="1311"/>
      <c r="AV309" s="558" t="str">
        <f>IF('別紙様式2-2（４・５月分）'!N235="","",'別紙様式2-2（４・５月分）'!N235)</f>
        <v/>
      </c>
      <c r="AW309" s="1313"/>
      <c r="AX309" s="579"/>
      <c r="AY309" s="1230" t="str">
        <f>IF(OR(T309="新加算Ⅰ",T309="新加算Ⅱ",T309="新加算Ⅲ",T309="新加算Ⅳ",T309="新加算Ⅴ（１）",T309="新加算Ⅴ（２）",T309="新加算Ⅴ（３）",T309="新加算ⅠⅤ（４）",T309="新加算Ⅴ（５）",T309="新加算Ⅴ（６）",T309="新加算Ⅴ（８）",T309="新加算Ⅴ（11）"),IF(AI309="○","","未入力"),"")</f>
        <v/>
      </c>
      <c r="AZ309" s="1230" t="str">
        <f>IF(OR(U309="新加算Ⅰ",U309="新加算Ⅱ",U309="新加算Ⅲ",U309="新加算Ⅳ",U309="新加算Ⅴ（１）",U309="新加算Ⅴ（２）",U309="新加算Ⅴ（３）",U309="新加算ⅠⅤ（４）",U309="新加算Ⅴ（５）",U309="新加算Ⅴ（６）",U309="新加算Ⅴ（８）",U309="新加算Ⅴ（11）"),IF(AJ309="○","","未入力"),"")</f>
        <v/>
      </c>
      <c r="BA309" s="1230" t="str">
        <f>IF(OR(U309="新加算Ⅴ（７）",U309="新加算Ⅴ（９）",U309="新加算Ⅴ（10）",U309="新加算Ⅴ（12）",U309="新加算Ⅴ（13）",U309="新加算Ⅴ（14）"),IF(AK309="○","","未入力"),"")</f>
        <v/>
      </c>
      <c r="BB309" s="1230" t="str">
        <f>IF(OR(U309="新加算Ⅰ",U309="新加算Ⅱ",U309="新加算Ⅲ",U309="新加算Ⅴ（１）",U309="新加算Ⅴ（３）",U309="新加算Ⅴ（８）"),IF(AL309="○","","未入力"),"")</f>
        <v/>
      </c>
      <c r="BC309" s="1481" t="str">
        <f t="shared" ref="BC309" si="510">IF(OR(U309="新加算Ⅰ",U309="新加算Ⅱ",U309="新加算Ⅴ（１）",U309="新加算Ⅴ（２）",U309="新加算Ⅴ（３）",U309="新加算Ⅴ（４）",U309="新加算Ⅴ（５）",U309="新加算Ⅴ（６）",U309="新加算Ⅴ（７）",U309="新加算Ⅴ（９）",U309="新加算Ⅴ（10）",U309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09" s="1311" t="str">
        <f>IF(AND(T309&lt;&gt;"（参考）令和７年度の移行予定",OR(U309="新加算Ⅰ",U309="新加算Ⅴ（１）",U309="新加算Ⅴ（２）",U309="新加算Ⅴ（５）",U309="新加算Ⅴ（７）",U309="新加算Ⅴ（10）")),IF(AN309="","未入力",IF(AN309="いずれも取得していない","要件を満たさない","")),"")</f>
        <v/>
      </c>
      <c r="BE309" s="1311" t="str">
        <f>G306</f>
        <v/>
      </c>
      <c r="BF309" s="1311"/>
      <c r="BG309" s="1311"/>
    </row>
    <row r="310" spans="1:59" ht="30" customHeight="1">
      <c r="A310" s="1274">
        <v>75</v>
      </c>
      <c r="B310" s="1240" t="str">
        <f>IF(基本情報入力シート!C128="","",基本情報入力シート!C128)</f>
        <v/>
      </c>
      <c r="C310" s="1241"/>
      <c r="D310" s="1241"/>
      <c r="E310" s="1241"/>
      <c r="F310" s="1242"/>
      <c r="G310" s="1259" t="str">
        <f>IF(基本情報入力シート!M128="","",基本情報入力シート!M128)</f>
        <v/>
      </c>
      <c r="H310" s="1259" t="str">
        <f>IF(基本情報入力シート!R128="","",基本情報入力シート!R128)</f>
        <v/>
      </c>
      <c r="I310" s="1259" t="str">
        <f>IF(基本情報入力シート!W128="","",基本情報入力シート!W128)</f>
        <v/>
      </c>
      <c r="J310" s="1422" t="str">
        <f>IF(基本情報入力シート!X128="","",基本情報入力シート!X128)</f>
        <v/>
      </c>
      <c r="K310" s="1259" t="str">
        <f>IF(基本情報入力シート!Y128="","",基本情報入力シート!Y128)</f>
        <v/>
      </c>
      <c r="L310" s="1435" t="str">
        <f>IF(基本情報入力シート!AB128="","",基本情報入力シート!AB128)</f>
        <v/>
      </c>
      <c r="M310" s="553" t="str">
        <f>IF('別紙様式2-2（４・５月分）'!P236="","",'別紙様式2-2（４・５月分）'!P236)</f>
        <v/>
      </c>
      <c r="N310" s="1399" t="str">
        <f>IF(SUM('別紙様式2-2（４・５月分）'!Q236:Q238)=0,"",SUM('別紙様式2-2（４・５月分）'!Q236:Q238))</f>
        <v/>
      </c>
      <c r="O310" s="1403" t="str">
        <f>IFERROR(VLOOKUP('別紙様式2-2（４・５月分）'!AQ236,【参考】数式用!$AR$5:$AS$22,2,FALSE),"")</f>
        <v/>
      </c>
      <c r="P310" s="1404"/>
      <c r="Q310" s="1405"/>
      <c r="R310" s="1540" t="str">
        <f>IFERROR(VLOOKUP(K310,【参考】数式用!$A$5:$AB$37,MATCH(O310,【参考】数式用!$B$4:$AB$4,0)+1,0),"")</f>
        <v/>
      </c>
      <c r="S310" s="1411" t="s">
        <v>2102</v>
      </c>
      <c r="T310" s="1536" t="str">
        <f>IF('別紙様式2-3（６月以降分）'!T310="","",'別紙様式2-3（６月以降分）'!T310)</f>
        <v/>
      </c>
      <c r="U310" s="1538" t="str">
        <f>IFERROR(VLOOKUP(K310,【参考】数式用!$A$5:$AB$37,MATCH(T310,【参考】数式用!$B$4:$AB$4,0)+1,0),"")</f>
        <v/>
      </c>
      <c r="V310" s="1417" t="s">
        <v>15</v>
      </c>
      <c r="W310" s="1534">
        <f>'別紙様式2-3（６月以降分）'!W310</f>
        <v>6</v>
      </c>
      <c r="X310" s="1357" t="s">
        <v>10</v>
      </c>
      <c r="Y310" s="1534">
        <f>'別紙様式2-3（６月以降分）'!Y310</f>
        <v>6</v>
      </c>
      <c r="Z310" s="1357" t="s">
        <v>38</v>
      </c>
      <c r="AA310" s="1534">
        <f>'別紙様式2-3（６月以降分）'!AA310</f>
        <v>7</v>
      </c>
      <c r="AB310" s="1357" t="s">
        <v>10</v>
      </c>
      <c r="AC310" s="1534">
        <f>'別紙様式2-3（６月以降分）'!AC310</f>
        <v>3</v>
      </c>
      <c r="AD310" s="1357" t="s">
        <v>2020</v>
      </c>
      <c r="AE310" s="1357" t="s">
        <v>20</v>
      </c>
      <c r="AF310" s="1357">
        <f>IF(W310&gt;=1,(AA310*12+AC310)-(W310*12+Y310)+1,"")</f>
        <v>10</v>
      </c>
      <c r="AG310" s="1359" t="s">
        <v>33</v>
      </c>
      <c r="AH310" s="1526" t="str">
        <f>'別紙様式2-3（６月以降分）'!AH310</f>
        <v/>
      </c>
      <c r="AI310" s="1528" t="str">
        <f>'別紙様式2-3（６月以降分）'!AI310</f>
        <v/>
      </c>
      <c r="AJ310" s="1530">
        <f>'別紙様式2-3（６月以降分）'!AJ310</f>
        <v>0</v>
      </c>
      <c r="AK310" s="1532" t="str">
        <f>IF('別紙様式2-3（６月以降分）'!AK310="","",'別紙様式2-3（６月以降分）'!AK310)</f>
        <v/>
      </c>
      <c r="AL310" s="1521">
        <f>'別紙様式2-3（６月以降分）'!AL310</f>
        <v>0</v>
      </c>
      <c r="AM310" s="1523" t="str">
        <f>IF('別紙様式2-3（６月以降分）'!AM310="","",'別紙様式2-3（６月以降分）'!AM310)</f>
        <v/>
      </c>
      <c r="AN310" s="1341" t="str">
        <f>IF('別紙様式2-3（６月以降分）'!AN310="","",'別紙様式2-3（６月以降分）'!AN310)</f>
        <v/>
      </c>
      <c r="AO310" s="1339" t="str">
        <f>IF('別紙様式2-3（６月以降分）'!AO310="","",'別紙様式2-3（６月以降分）'!AO310)</f>
        <v/>
      </c>
      <c r="AP310" s="1341" t="str">
        <f>IF('別紙様式2-3（６月以降分）'!AP310="","",'別紙様式2-3（６月以降分）'!AP310)</f>
        <v/>
      </c>
      <c r="AQ310" s="1490" t="str">
        <f>IF('別紙様式2-3（６月以降分）'!AQ310="","",'別紙様式2-3（６月以降分）'!AQ310)</f>
        <v/>
      </c>
      <c r="AR310" s="1493" t="str">
        <f>IF('別紙様式2-3（６月以降分）'!AR310="","",'別紙様式2-3（６月以降分）'!AR310)</f>
        <v/>
      </c>
      <c r="AS310" s="573" t="str">
        <f t="shared" ref="AS310" si="511">IF(AU312="","",IF(U312&lt;U310,"！加算の要件上は問題ありませんが、令和６年度当初の新加算の加算率と比較して、移行後の加算率が下がる計画になっています。",""))</f>
        <v/>
      </c>
      <c r="AT310" s="580"/>
      <c r="AU310" s="1309"/>
      <c r="AV310" s="558" t="str">
        <f>IF('別紙様式2-2（４・５月分）'!N236="","",'別紙様式2-2（４・５月分）'!N236)</f>
        <v/>
      </c>
      <c r="AW310" s="1313" t="str">
        <f>IF(SUM('別紙様式2-2（４・５月分）'!O236:O238)=0,"",SUM('別紙様式2-2（４・５月分）'!O236:O238))</f>
        <v/>
      </c>
      <c r="AX310" s="1482" t="str">
        <f>IFERROR(VLOOKUP(K310,【参考】数式用!$AH$2:$AI$34,2,FALSE),"")</f>
        <v/>
      </c>
      <c r="AY310" s="494"/>
      <c r="BD310" s="341"/>
      <c r="BE310" s="1311" t="str">
        <f>G310</f>
        <v/>
      </c>
      <c r="BF310" s="1311"/>
      <c r="BG310" s="1311"/>
    </row>
    <row r="311" spans="1:59" ht="15" customHeight="1">
      <c r="A311" s="1275"/>
      <c r="B311" s="1243"/>
      <c r="C311" s="1244"/>
      <c r="D311" s="1244"/>
      <c r="E311" s="1244"/>
      <c r="F311" s="1245"/>
      <c r="G311" s="1260"/>
      <c r="H311" s="1260"/>
      <c r="I311" s="1260"/>
      <c r="J311" s="1423"/>
      <c r="K311" s="1260"/>
      <c r="L311" s="1429"/>
      <c r="M311" s="1379" t="str">
        <f>IF('別紙様式2-2（４・５月分）'!P237="","",'別紙様式2-2（４・５月分）'!P237)</f>
        <v/>
      </c>
      <c r="N311" s="1400"/>
      <c r="O311" s="1406"/>
      <c r="P311" s="1407"/>
      <c r="Q311" s="1408"/>
      <c r="R311" s="1541"/>
      <c r="S311" s="1412"/>
      <c r="T311" s="1537"/>
      <c r="U311" s="1539"/>
      <c r="V311" s="1418"/>
      <c r="W311" s="1535"/>
      <c r="X311" s="1358"/>
      <c r="Y311" s="1535"/>
      <c r="Z311" s="1358"/>
      <c r="AA311" s="1535"/>
      <c r="AB311" s="1358"/>
      <c r="AC311" s="1535"/>
      <c r="AD311" s="1358"/>
      <c r="AE311" s="1358"/>
      <c r="AF311" s="1358"/>
      <c r="AG311" s="1360"/>
      <c r="AH311" s="1527"/>
      <c r="AI311" s="1529"/>
      <c r="AJ311" s="1531"/>
      <c r="AK311" s="1533"/>
      <c r="AL311" s="1522"/>
      <c r="AM311" s="1524"/>
      <c r="AN311" s="1342"/>
      <c r="AO311" s="1525"/>
      <c r="AP311" s="1342"/>
      <c r="AQ311" s="1491"/>
      <c r="AR311" s="1494"/>
      <c r="AS311" s="1492" t="str">
        <f t="shared" ref="AS311" si="512">IF(AU312="","",IF(OR(AA312="",AA312&lt;&gt;7,AC312="",AC312&lt;&gt;3),"！算定期間の終わりが令和７年３月になっていません。年度内の廃止予定等がなければ、算定対象月を令和７年３月にしてください。",""))</f>
        <v/>
      </c>
      <c r="AT311" s="580"/>
      <c r="AU311" s="1311"/>
      <c r="AV311" s="1312" t="str">
        <f>IF('別紙様式2-2（４・５月分）'!N237="","",'別紙様式2-2（４・５月分）'!N237)</f>
        <v/>
      </c>
      <c r="AW311" s="1313"/>
      <c r="AX311" s="1483"/>
      <c r="AY311" s="431"/>
      <c r="BD311" s="341"/>
      <c r="BE311" s="1311" t="str">
        <f>G310</f>
        <v/>
      </c>
      <c r="BF311" s="1311"/>
      <c r="BG311" s="1311"/>
    </row>
    <row r="312" spans="1:59" ht="15" customHeight="1">
      <c r="A312" s="1303"/>
      <c r="B312" s="1243"/>
      <c r="C312" s="1244"/>
      <c r="D312" s="1244"/>
      <c r="E312" s="1244"/>
      <c r="F312" s="1245"/>
      <c r="G312" s="1260"/>
      <c r="H312" s="1260"/>
      <c r="I312" s="1260"/>
      <c r="J312" s="1423"/>
      <c r="K312" s="1260"/>
      <c r="L312" s="1429"/>
      <c r="M312" s="1380"/>
      <c r="N312" s="1401"/>
      <c r="O312" s="1381" t="s">
        <v>2025</v>
      </c>
      <c r="P312" s="1433" t="str">
        <f>IFERROR(VLOOKUP('別紙様式2-2（４・５月分）'!AQ236,【参考】数式用!$AR$5:$AT$22,3,FALSE),"")</f>
        <v/>
      </c>
      <c r="Q312" s="1385" t="s">
        <v>2036</v>
      </c>
      <c r="R312" s="1517" t="str">
        <f>IFERROR(VLOOKUP(K310,【参考】数式用!$A$5:$AB$37,MATCH(P312,【参考】数式用!$B$4:$AB$4,0)+1,0),"")</f>
        <v/>
      </c>
      <c r="S312" s="1389" t="s">
        <v>2109</v>
      </c>
      <c r="T312" s="1519"/>
      <c r="U312" s="1515" t="str">
        <f>IFERROR(VLOOKUP(K310,【参考】数式用!$A$5:$AB$37,MATCH(T312,【参考】数式用!$B$4:$AB$4,0)+1,0),"")</f>
        <v/>
      </c>
      <c r="V312" s="1395" t="s">
        <v>15</v>
      </c>
      <c r="W312" s="1513"/>
      <c r="X312" s="1371" t="s">
        <v>10</v>
      </c>
      <c r="Y312" s="1513"/>
      <c r="Z312" s="1371" t="s">
        <v>38</v>
      </c>
      <c r="AA312" s="1513"/>
      <c r="AB312" s="1371" t="s">
        <v>10</v>
      </c>
      <c r="AC312" s="1513"/>
      <c r="AD312" s="1371" t="s">
        <v>2020</v>
      </c>
      <c r="AE312" s="1371" t="s">
        <v>20</v>
      </c>
      <c r="AF312" s="1371" t="str">
        <f>IF(W312&gt;=1,(AA312*12+AC312)-(W312*12+Y312)+1,"")</f>
        <v/>
      </c>
      <c r="AG312" s="1367" t="s">
        <v>33</v>
      </c>
      <c r="AH312" s="1373" t="str">
        <f t="shared" ref="AH312" si="513">IFERROR(ROUNDDOWN(ROUND(L310*U312,0),0)*AF312,"")</f>
        <v/>
      </c>
      <c r="AI312" s="1507" t="str">
        <f t="shared" ref="AI312" si="514">IFERROR(ROUNDDOWN(ROUND((L310*(U312-AW310)),0),0)*AF312,"")</f>
        <v/>
      </c>
      <c r="AJ312" s="1377" t="str">
        <f>IFERROR(ROUNDDOWN(ROUNDDOWN(ROUND(L310*VLOOKUP(K310,【参考】数式用!$A$5:$AB$27,MATCH("新加算Ⅳ",【参考】数式用!$B$4:$AB$4,0)+1,0),0),0)*AF312*0.5,0),"")</f>
        <v/>
      </c>
      <c r="AK312" s="1509"/>
      <c r="AL312" s="1511" t="str">
        <f>IFERROR(IF('別紙様式2-2（４・５月分）'!P312="ベア加算","", IF(OR(T312="新加算Ⅰ",T312="新加算Ⅱ",T312="新加算Ⅲ",T312="新加算Ⅳ"),ROUNDDOWN(ROUND(L310*VLOOKUP(K310,【参考】数式用!$A$5:$I$27,MATCH("ベア加算",【参考】数式用!$B$4:$I$4,0)+1,0),0),0)*AF312,"")),"")</f>
        <v/>
      </c>
      <c r="AM312" s="1503"/>
      <c r="AN312" s="1484"/>
      <c r="AO312" s="1505"/>
      <c r="AP312" s="1484"/>
      <c r="AQ312" s="1486"/>
      <c r="AR312" s="1488"/>
      <c r="AS312" s="1492"/>
      <c r="AT312" s="452"/>
      <c r="AU312" s="1311" t="str">
        <f>IF(AND(AA310&lt;&gt;7,AC310&lt;&gt;3),"V列に色付け","")</f>
        <v/>
      </c>
      <c r="AV312" s="1312"/>
      <c r="AW312" s="1313"/>
      <c r="AX312" s="577"/>
      <c r="AY312" s="1230" t="str">
        <f>IF(AL312&lt;&gt;"",IF(AM312="○","入力済","未入力"),"")</f>
        <v/>
      </c>
      <c r="AZ312" s="1230" t="str">
        <f>IF(OR(T312="新加算Ⅰ",T312="新加算Ⅱ",T312="新加算Ⅲ",T312="新加算Ⅳ",T312="新加算Ⅴ（１）",T312="新加算Ⅴ（２）",T312="新加算Ⅴ（３）",T312="新加算ⅠⅤ（４）",T312="新加算Ⅴ（５）",T312="新加算Ⅴ（６）",T312="新加算Ⅴ（８）",T312="新加算Ⅴ（11）"),IF(OR(AN312="○",AN312="令和６年度中に満たす"),"入力済","未入力"),"")</f>
        <v/>
      </c>
      <c r="BA312" s="1230" t="str">
        <f>IF(OR(T312="新加算Ⅴ（７）",T312="新加算Ⅴ（９）",T312="新加算Ⅴ（10）",T312="新加算Ⅴ（12）",T312="新加算Ⅴ（13）",T312="新加算Ⅴ（14）"),IF(OR(AO312="○",AO312="令和６年度中に満たす"),"入力済","未入力"),"")</f>
        <v/>
      </c>
      <c r="BB312" s="1230" t="str">
        <f>IF(OR(T312="新加算Ⅰ",T312="新加算Ⅱ",T312="新加算Ⅲ",T312="新加算Ⅴ（１）",T312="新加算Ⅴ（３）",T312="新加算Ⅴ（８）"),IF(OR(AP312="○",AP312="令和６年度中に満たす"),"入力済","未入力"),"")</f>
        <v/>
      </c>
      <c r="BC312" s="1481" t="str">
        <f t="shared" ref="BC312" si="515">IF(OR(T312="新加算Ⅰ",T312="新加算Ⅱ",T312="新加算Ⅴ（１）",T312="新加算Ⅴ（２）",T312="新加算Ⅴ（３）",T312="新加算Ⅴ（４）",T312="新加算Ⅴ（５）",T312="新加算Ⅴ（６）",T312="新加算Ⅴ（７）",T312="新加算Ⅴ（９）",T312="新加算Ⅴ（10）",T312="新加算Ⅴ（12）"),IF(AQ312&lt;&gt;"",1,""),"")</f>
        <v/>
      </c>
      <c r="BD312" s="1311" t="str">
        <f>IF(OR(T312="新加算Ⅰ",T312="新加算Ⅴ（１）",T312="新加算Ⅴ（２）",T312="新加算Ⅴ（５）",T312="新加算Ⅴ（７）",T312="新加算Ⅴ（10）"),IF(AR312="","未入力","入力済"),"")</f>
        <v/>
      </c>
      <c r="BE312" s="1311" t="str">
        <f>G310</f>
        <v/>
      </c>
      <c r="BF312" s="1311"/>
      <c r="BG312" s="1311"/>
    </row>
    <row r="313" spans="1:59" ht="30" customHeight="1" thickBot="1">
      <c r="A313" s="1276"/>
      <c r="B313" s="1419"/>
      <c r="C313" s="1420"/>
      <c r="D313" s="1420"/>
      <c r="E313" s="1420"/>
      <c r="F313" s="1421"/>
      <c r="G313" s="1261"/>
      <c r="H313" s="1261"/>
      <c r="I313" s="1261"/>
      <c r="J313" s="1424"/>
      <c r="K313" s="1261"/>
      <c r="L313" s="1430"/>
      <c r="M313" s="556" t="str">
        <f>IF('別紙様式2-2（４・５月分）'!P238="","",'別紙様式2-2（４・５月分）'!P238)</f>
        <v/>
      </c>
      <c r="N313" s="1402"/>
      <c r="O313" s="1382"/>
      <c r="P313" s="1434"/>
      <c r="Q313" s="1386"/>
      <c r="R313" s="1518"/>
      <c r="S313" s="1390"/>
      <c r="T313" s="1520"/>
      <c r="U313" s="1516"/>
      <c r="V313" s="1396"/>
      <c r="W313" s="1514"/>
      <c r="X313" s="1372"/>
      <c r="Y313" s="1514"/>
      <c r="Z313" s="1372"/>
      <c r="AA313" s="1514"/>
      <c r="AB313" s="1372"/>
      <c r="AC313" s="1514"/>
      <c r="AD313" s="1372"/>
      <c r="AE313" s="1372"/>
      <c r="AF313" s="1372"/>
      <c r="AG313" s="1368"/>
      <c r="AH313" s="1374"/>
      <c r="AI313" s="1508"/>
      <c r="AJ313" s="1378"/>
      <c r="AK313" s="1510"/>
      <c r="AL313" s="1512"/>
      <c r="AM313" s="1504"/>
      <c r="AN313" s="1485"/>
      <c r="AO313" s="1506"/>
      <c r="AP313" s="1485"/>
      <c r="AQ313" s="1487"/>
      <c r="AR313" s="1489"/>
      <c r="AS313" s="578" t="str">
        <f t="shared" ref="AS313" si="516">IF(AU312="","",IF(OR(T312="",AND(M313="ベア加算なし",OR(T312="新加算Ⅰ",T312="新加算Ⅱ",T312="新加算Ⅲ",T312="新加算Ⅳ"),AM312=""),AND(OR(T312="新加算Ⅰ",T312="新加算Ⅱ",T312="新加算Ⅲ",T312="新加算Ⅳ"),AN312=""),AND(OR(T312="新加算Ⅰ",T312="新加算Ⅱ",T312="新加算Ⅲ"),AP312=""),AND(OR(T312="新加算Ⅰ",T312="新加算Ⅱ"),AQ312=""),AND(OR(T312="新加算Ⅰ"),AR312="")),"！記入が必要な欄（ピンク色のセル）に空欄があります。空欄を埋めてください。",""))</f>
        <v/>
      </c>
      <c r="AT313" s="452"/>
      <c r="AU313" s="1311"/>
      <c r="AV313" s="558" t="str">
        <f>IF('別紙様式2-2（４・５月分）'!N238="","",'別紙様式2-2（４・５月分）'!N238)</f>
        <v/>
      </c>
      <c r="AW313" s="1313"/>
      <c r="AX313" s="579"/>
      <c r="AY313" s="1230" t="str">
        <f>IF(OR(T313="新加算Ⅰ",T313="新加算Ⅱ",T313="新加算Ⅲ",T313="新加算Ⅳ",T313="新加算Ⅴ（１）",T313="新加算Ⅴ（２）",T313="新加算Ⅴ（３）",T313="新加算ⅠⅤ（４）",T313="新加算Ⅴ（５）",T313="新加算Ⅴ（６）",T313="新加算Ⅴ（８）",T313="新加算Ⅴ（11）"),IF(AI313="○","","未入力"),"")</f>
        <v/>
      </c>
      <c r="AZ313" s="1230" t="str">
        <f>IF(OR(U313="新加算Ⅰ",U313="新加算Ⅱ",U313="新加算Ⅲ",U313="新加算Ⅳ",U313="新加算Ⅴ（１）",U313="新加算Ⅴ（２）",U313="新加算Ⅴ（３）",U313="新加算ⅠⅤ（４）",U313="新加算Ⅴ（５）",U313="新加算Ⅴ（６）",U313="新加算Ⅴ（８）",U313="新加算Ⅴ（11）"),IF(AJ313="○","","未入力"),"")</f>
        <v/>
      </c>
      <c r="BA313" s="1230" t="str">
        <f>IF(OR(U313="新加算Ⅴ（７）",U313="新加算Ⅴ（９）",U313="新加算Ⅴ（10）",U313="新加算Ⅴ（12）",U313="新加算Ⅴ（13）",U313="新加算Ⅴ（14）"),IF(AK313="○","","未入力"),"")</f>
        <v/>
      </c>
      <c r="BB313" s="1230" t="str">
        <f>IF(OR(U313="新加算Ⅰ",U313="新加算Ⅱ",U313="新加算Ⅲ",U313="新加算Ⅴ（１）",U313="新加算Ⅴ（３）",U313="新加算Ⅴ（８）"),IF(AL313="○","","未入力"),"")</f>
        <v/>
      </c>
      <c r="BC313" s="1481" t="str">
        <f t="shared" ref="BC313" si="517">IF(OR(U313="新加算Ⅰ",U313="新加算Ⅱ",U313="新加算Ⅴ（１）",U313="新加算Ⅴ（２）",U313="新加算Ⅴ（３）",U313="新加算Ⅴ（４）",U313="新加算Ⅴ（５）",U313="新加算Ⅴ（６）",U313="新加算Ⅴ（７）",U313="新加算Ⅴ（９）",U313="新加算Ⅴ（10）",U313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13" s="1311" t="str">
        <f>IF(AND(T313&lt;&gt;"（参考）令和７年度の移行予定",OR(U313="新加算Ⅰ",U313="新加算Ⅴ（１）",U313="新加算Ⅴ（２）",U313="新加算Ⅴ（５）",U313="新加算Ⅴ（７）",U313="新加算Ⅴ（10）")),IF(AN313="","未入力",IF(AN313="いずれも取得していない","要件を満たさない","")),"")</f>
        <v/>
      </c>
      <c r="BE313" s="1311" t="str">
        <f>G310</f>
        <v/>
      </c>
      <c r="BF313" s="1311"/>
      <c r="BG313" s="1311"/>
    </row>
    <row r="314" spans="1:59" ht="30" customHeight="1">
      <c r="A314" s="1301">
        <v>76</v>
      </c>
      <c r="B314" s="1243" t="str">
        <f>IF(基本情報入力シート!C129="","",基本情報入力シート!C129)</f>
        <v/>
      </c>
      <c r="C314" s="1244"/>
      <c r="D314" s="1244"/>
      <c r="E314" s="1244"/>
      <c r="F314" s="1245"/>
      <c r="G314" s="1260" t="str">
        <f>IF(基本情報入力シート!M129="","",基本情報入力シート!M129)</f>
        <v/>
      </c>
      <c r="H314" s="1260" t="str">
        <f>IF(基本情報入力シート!R129="","",基本情報入力シート!R129)</f>
        <v/>
      </c>
      <c r="I314" s="1260" t="str">
        <f>IF(基本情報入力シート!W129="","",基本情報入力シート!W129)</f>
        <v/>
      </c>
      <c r="J314" s="1423" t="str">
        <f>IF(基本情報入力シート!X129="","",基本情報入力シート!X129)</f>
        <v/>
      </c>
      <c r="K314" s="1260" t="str">
        <f>IF(基本情報入力シート!Y129="","",基本情報入力シート!Y129)</f>
        <v/>
      </c>
      <c r="L314" s="1429" t="str">
        <f>IF(基本情報入力シート!AB129="","",基本情報入力シート!AB129)</f>
        <v/>
      </c>
      <c r="M314" s="553" t="str">
        <f>IF('別紙様式2-2（４・５月分）'!P239="","",'別紙様式2-2（４・５月分）'!P239)</f>
        <v/>
      </c>
      <c r="N314" s="1399" t="str">
        <f>IF(SUM('別紙様式2-2（４・５月分）'!Q239:Q241)=0,"",SUM('別紙様式2-2（４・５月分）'!Q239:Q241))</f>
        <v/>
      </c>
      <c r="O314" s="1403" t="str">
        <f>IFERROR(VLOOKUP('別紙様式2-2（４・５月分）'!AQ239,【参考】数式用!$AR$5:$AS$22,2,FALSE),"")</f>
        <v/>
      </c>
      <c r="P314" s="1404"/>
      <c r="Q314" s="1405"/>
      <c r="R314" s="1540" t="str">
        <f>IFERROR(VLOOKUP(K314,【参考】数式用!$A$5:$AB$37,MATCH(O314,【参考】数式用!$B$4:$AB$4,0)+1,0),"")</f>
        <v/>
      </c>
      <c r="S314" s="1411" t="s">
        <v>2102</v>
      </c>
      <c r="T314" s="1536" t="str">
        <f>IF('別紙様式2-3（６月以降分）'!T314="","",'別紙様式2-3（６月以降分）'!T314)</f>
        <v/>
      </c>
      <c r="U314" s="1538" t="str">
        <f>IFERROR(VLOOKUP(K314,【参考】数式用!$A$5:$AB$37,MATCH(T314,【参考】数式用!$B$4:$AB$4,0)+1,0),"")</f>
        <v/>
      </c>
      <c r="V314" s="1417" t="s">
        <v>15</v>
      </c>
      <c r="W314" s="1534">
        <f>'別紙様式2-3（６月以降分）'!W314</f>
        <v>6</v>
      </c>
      <c r="X314" s="1357" t="s">
        <v>10</v>
      </c>
      <c r="Y314" s="1534">
        <f>'別紙様式2-3（６月以降分）'!Y314</f>
        <v>6</v>
      </c>
      <c r="Z314" s="1357" t="s">
        <v>38</v>
      </c>
      <c r="AA314" s="1534">
        <f>'別紙様式2-3（６月以降分）'!AA314</f>
        <v>7</v>
      </c>
      <c r="AB314" s="1357" t="s">
        <v>10</v>
      </c>
      <c r="AC314" s="1534">
        <f>'別紙様式2-3（６月以降分）'!AC314</f>
        <v>3</v>
      </c>
      <c r="AD314" s="1357" t="s">
        <v>2020</v>
      </c>
      <c r="AE314" s="1357" t="s">
        <v>20</v>
      </c>
      <c r="AF314" s="1357">
        <f>IF(W314&gt;=1,(AA314*12+AC314)-(W314*12+Y314)+1,"")</f>
        <v>10</v>
      </c>
      <c r="AG314" s="1359" t="s">
        <v>33</v>
      </c>
      <c r="AH314" s="1526" t="str">
        <f>'別紙様式2-3（６月以降分）'!AH314</f>
        <v/>
      </c>
      <c r="AI314" s="1528" t="str">
        <f>'別紙様式2-3（６月以降分）'!AI314</f>
        <v/>
      </c>
      <c r="AJ314" s="1530">
        <f>'別紙様式2-3（６月以降分）'!AJ314</f>
        <v>0</v>
      </c>
      <c r="AK314" s="1532" t="str">
        <f>IF('別紙様式2-3（６月以降分）'!AK314="","",'別紙様式2-3（６月以降分）'!AK314)</f>
        <v/>
      </c>
      <c r="AL314" s="1521">
        <f>'別紙様式2-3（６月以降分）'!AL314</f>
        <v>0</v>
      </c>
      <c r="AM314" s="1523" t="str">
        <f>IF('別紙様式2-3（６月以降分）'!AM314="","",'別紙様式2-3（６月以降分）'!AM314)</f>
        <v/>
      </c>
      <c r="AN314" s="1341" t="str">
        <f>IF('別紙様式2-3（６月以降分）'!AN314="","",'別紙様式2-3（６月以降分）'!AN314)</f>
        <v/>
      </c>
      <c r="AO314" s="1339" t="str">
        <f>IF('別紙様式2-3（６月以降分）'!AO314="","",'別紙様式2-3（６月以降分）'!AO314)</f>
        <v/>
      </c>
      <c r="AP314" s="1341" t="str">
        <f>IF('別紙様式2-3（６月以降分）'!AP314="","",'別紙様式2-3（６月以降分）'!AP314)</f>
        <v/>
      </c>
      <c r="AQ314" s="1490" t="str">
        <f>IF('別紙様式2-3（６月以降分）'!AQ314="","",'別紙様式2-3（６月以降分）'!AQ314)</f>
        <v/>
      </c>
      <c r="AR314" s="1493" t="str">
        <f>IF('別紙様式2-3（６月以降分）'!AR314="","",'別紙様式2-3（６月以降分）'!AR314)</f>
        <v/>
      </c>
      <c r="AS314" s="573" t="str">
        <f t="shared" ref="AS314" si="518">IF(AU316="","",IF(U316&lt;U314,"！加算の要件上は問題ありませんが、令和６年度当初の新加算の加算率と比較して、移行後の加算率が下がる計画になっています。",""))</f>
        <v/>
      </c>
      <c r="AT314" s="580"/>
      <c r="AU314" s="1309"/>
      <c r="AV314" s="558" t="str">
        <f>IF('別紙様式2-2（４・５月分）'!N239="","",'別紙様式2-2（４・５月分）'!N239)</f>
        <v/>
      </c>
      <c r="AW314" s="1313" t="str">
        <f>IF(SUM('別紙様式2-2（４・５月分）'!O239:O241)=0,"",SUM('別紙様式2-2（４・５月分）'!O239:O241))</f>
        <v/>
      </c>
      <c r="AX314" s="1482" t="str">
        <f>IFERROR(VLOOKUP(K314,【参考】数式用!$AH$2:$AI$34,2,FALSE),"")</f>
        <v/>
      </c>
      <c r="AY314" s="494"/>
      <c r="BD314" s="341"/>
      <c r="BE314" s="1311" t="str">
        <f>G314</f>
        <v/>
      </c>
      <c r="BF314" s="1311"/>
      <c r="BG314" s="1311"/>
    </row>
    <row r="315" spans="1:59" ht="15" customHeight="1">
      <c r="A315" s="1275"/>
      <c r="B315" s="1243"/>
      <c r="C315" s="1244"/>
      <c r="D315" s="1244"/>
      <c r="E315" s="1244"/>
      <c r="F315" s="1245"/>
      <c r="G315" s="1260"/>
      <c r="H315" s="1260"/>
      <c r="I315" s="1260"/>
      <c r="J315" s="1423"/>
      <c r="K315" s="1260"/>
      <c r="L315" s="1429"/>
      <c r="M315" s="1379" t="str">
        <f>IF('別紙様式2-2（４・５月分）'!P240="","",'別紙様式2-2（４・５月分）'!P240)</f>
        <v/>
      </c>
      <c r="N315" s="1400"/>
      <c r="O315" s="1406"/>
      <c r="P315" s="1407"/>
      <c r="Q315" s="1408"/>
      <c r="R315" s="1541"/>
      <c r="S315" s="1412"/>
      <c r="T315" s="1537"/>
      <c r="U315" s="1539"/>
      <c r="V315" s="1418"/>
      <c r="W315" s="1535"/>
      <c r="X315" s="1358"/>
      <c r="Y315" s="1535"/>
      <c r="Z315" s="1358"/>
      <c r="AA315" s="1535"/>
      <c r="AB315" s="1358"/>
      <c r="AC315" s="1535"/>
      <c r="AD315" s="1358"/>
      <c r="AE315" s="1358"/>
      <c r="AF315" s="1358"/>
      <c r="AG315" s="1360"/>
      <c r="AH315" s="1527"/>
      <c r="AI315" s="1529"/>
      <c r="AJ315" s="1531"/>
      <c r="AK315" s="1533"/>
      <c r="AL315" s="1522"/>
      <c r="AM315" s="1524"/>
      <c r="AN315" s="1342"/>
      <c r="AO315" s="1525"/>
      <c r="AP315" s="1342"/>
      <c r="AQ315" s="1491"/>
      <c r="AR315" s="1494"/>
      <c r="AS315" s="1492" t="str">
        <f t="shared" ref="AS315" si="519">IF(AU316="","",IF(OR(AA316="",AA316&lt;&gt;7,AC316="",AC316&lt;&gt;3),"！算定期間の終わりが令和７年３月になっていません。年度内の廃止予定等がなければ、算定対象月を令和７年３月にしてください。",""))</f>
        <v/>
      </c>
      <c r="AT315" s="580"/>
      <c r="AU315" s="1311"/>
      <c r="AV315" s="1312" t="str">
        <f>IF('別紙様式2-2（４・５月分）'!N240="","",'別紙様式2-2（４・５月分）'!N240)</f>
        <v/>
      </c>
      <c r="AW315" s="1313"/>
      <c r="AX315" s="1483"/>
      <c r="AY315" s="431"/>
      <c r="BD315" s="341"/>
      <c r="BE315" s="1311" t="str">
        <f>G314</f>
        <v/>
      </c>
      <c r="BF315" s="1311"/>
      <c r="BG315" s="1311"/>
    </row>
    <row r="316" spans="1:59" ht="15" customHeight="1">
      <c r="A316" s="1303"/>
      <c r="B316" s="1243"/>
      <c r="C316" s="1244"/>
      <c r="D316" s="1244"/>
      <c r="E316" s="1244"/>
      <c r="F316" s="1245"/>
      <c r="G316" s="1260"/>
      <c r="H316" s="1260"/>
      <c r="I316" s="1260"/>
      <c r="J316" s="1423"/>
      <c r="K316" s="1260"/>
      <c r="L316" s="1429"/>
      <c r="M316" s="1380"/>
      <c r="N316" s="1401"/>
      <c r="O316" s="1381" t="s">
        <v>2025</v>
      </c>
      <c r="P316" s="1433" t="str">
        <f>IFERROR(VLOOKUP('別紙様式2-2（４・５月分）'!AQ239,【参考】数式用!$AR$5:$AT$22,3,FALSE),"")</f>
        <v/>
      </c>
      <c r="Q316" s="1385" t="s">
        <v>2036</v>
      </c>
      <c r="R316" s="1517" t="str">
        <f>IFERROR(VLOOKUP(K314,【参考】数式用!$A$5:$AB$37,MATCH(P316,【参考】数式用!$B$4:$AB$4,0)+1,0),"")</f>
        <v/>
      </c>
      <c r="S316" s="1389" t="s">
        <v>2109</v>
      </c>
      <c r="T316" s="1519"/>
      <c r="U316" s="1515" t="str">
        <f>IFERROR(VLOOKUP(K314,【参考】数式用!$A$5:$AB$37,MATCH(T316,【参考】数式用!$B$4:$AB$4,0)+1,0),"")</f>
        <v/>
      </c>
      <c r="V316" s="1395" t="s">
        <v>15</v>
      </c>
      <c r="W316" s="1513"/>
      <c r="X316" s="1371" t="s">
        <v>10</v>
      </c>
      <c r="Y316" s="1513"/>
      <c r="Z316" s="1371" t="s">
        <v>38</v>
      </c>
      <c r="AA316" s="1513"/>
      <c r="AB316" s="1371" t="s">
        <v>10</v>
      </c>
      <c r="AC316" s="1513"/>
      <c r="AD316" s="1371" t="s">
        <v>2020</v>
      </c>
      <c r="AE316" s="1371" t="s">
        <v>20</v>
      </c>
      <c r="AF316" s="1371" t="str">
        <f>IF(W316&gt;=1,(AA316*12+AC316)-(W316*12+Y316)+1,"")</f>
        <v/>
      </c>
      <c r="AG316" s="1367" t="s">
        <v>33</v>
      </c>
      <c r="AH316" s="1373" t="str">
        <f t="shared" ref="AH316" si="520">IFERROR(ROUNDDOWN(ROUND(L314*U316,0),0)*AF316,"")</f>
        <v/>
      </c>
      <c r="AI316" s="1507" t="str">
        <f t="shared" ref="AI316" si="521">IFERROR(ROUNDDOWN(ROUND((L314*(U316-AW314)),0),0)*AF316,"")</f>
        <v/>
      </c>
      <c r="AJ316" s="1377" t="str">
        <f>IFERROR(ROUNDDOWN(ROUNDDOWN(ROUND(L314*VLOOKUP(K314,【参考】数式用!$A$5:$AB$27,MATCH("新加算Ⅳ",【参考】数式用!$B$4:$AB$4,0)+1,0),0),0)*AF316*0.5,0),"")</f>
        <v/>
      </c>
      <c r="AK316" s="1509"/>
      <c r="AL316" s="1511" t="str">
        <f>IFERROR(IF('別紙様式2-2（４・５月分）'!P316="ベア加算","", IF(OR(T316="新加算Ⅰ",T316="新加算Ⅱ",T316="新加算Ⅲ",T316="新加算Ⅳ"),ROUNDDOWN(ROUND(L314*VLOOKUP(K314,【参考】数式用!$A$5:$I$27,MATCH("ベア加算",【参考】数式用!$B$4:$I$4,0)+1,0),0),0)*AF316,"")),"")</f>
        <v/>
      </c>
      <c r="AM316" s="1503"/>
      <c r="AN316" s="1484"/>
      <c r="AO316" s="1505"/>
      <c r="AP316" s="1484"/>
      <c r="AQ316" s="1486"/>
      <c r="AR316" s="1488"/>
      <c r="AS316" s="1492"/>
      <c r="AT316" s="452"/>
      <c r="AU316" s="1311" t="str">
        <f>IF(AND(AA314&lt;&gt;7,AC314&lt;&gt;3),"V列に色付け","")</f>
        <v/>
      </c>
      <c r="AV316" s="1312"/>
      <c r="AW316" s="1313"/>
      <c r="AX316" s="577"/>
      <c r="AY316" s="1230" t="str">
        <f>IF(AL316&lt;&gt;"",IF(AM316="○","入力済","未入力"),"")</f>
        <v/>
      </c>
      <c r="AZ316" s="1230" t="str">
        <f>IF(OR(T316="新加算Ⅰ",T316="新加算Ⅱ",T316="新加算Ⅲ",T316="新加算Ⅳ",T316="新加算Ⅴ（１）",T316="新加算Ⅴ（２）",T316="新加算Ⅴ（３）",T316="新加算ⅠⅤ（４）",T316="新加算Ⅴ（５）",T316="新加算Ⅴ（６）",T316="新加算Ⅴ（８）",T316="新加算Ⅴ（11）"),IF(OR(AN316="○",AN316="令和６年度中に満たす"),"入力済","未入力"),"")</f>
        <v/>
      </c>
      <c r="BA316" s="1230" t="str">
        <f>IF(OR(T316="新加算Ⅴ（７）",T316="新加算Ⅴ（９）",T316="新加算Ⅴ（10）",T316="新加算Ⅴ（12）",T316="新加算Ⅴ（13）",T316="新加算Ⅴ（14）"),IF(OR(AO316="○",AO316="令和６年度中に満たす"),"入力済","未入力"),"")</f>
        <v/>
      </c>
      <c r="BB316" s="1230" t="str">
        <f>IF(OR(T316="新加算Ⅰ",T316="新加算Ⅱ",T316="新加算Ⅲ",T316="新加算Ⅴ（１）",T316="新加算Ⅴ（３）",T316="新加算Ⅴ（８）"),IF(OR(AP316="○",AP316="令和６年度中に満たす"),"入力済","未入力"),"")</f>
        <v/>
      </c>
      <c r="BC316" s="1481" t="str">
        <f t="shared" ref="BC316" si="522">IF(OR(T316="新加算Ⅰ",T316="新加算Ⅱ",T316="新加算Ⅴ（１）",T316="新加算Ⅴ（２）",T316="新加算Ⅴ（３）",T316="新加算Ⅴ（４）",T316="新加算Ⅴ（５）",T316="新加算Ⅴ（６）",T316="新加算Ⅴ（７）",T316="新加算Ⅴ（９）",T316="新加算Ⅴ（10）",T316="新加算Ⅴ（12）"),IF(AQ316&lt;&gt;"",1,""),"")</f>
        <v/>
      </c>
      <c r="BD316" s="1311" t="str">
        <f>IF(OR(T316="新加算Ⅰ",T316="新加算Ⅴ（１）",T316="新加算Ⅴ（２）",T316="新加算Ⅴ（５）",T316="新加算Ⅴ（７）",T316="新加算Ⅴ（10）"),IF(AR316="","未入力","入力済"),"")</f>
        <v/>
      </c>
      <c r="BE316" s="1311" t="str">
        <f>G314</f>
        <v/>
      </c>
      <c r="BF316" s="1311"/>
      <c r="BG316" s="1311"/>
    </row>
    <row r="317" spans="1:59" ht="30" customHeight="1" thickBot="1">
      <c r="A317" s="1276"/>
      <c r="B317" s="1419"/>
      <c r="C317" s="1420"/>
      <c r="D317" s="1420"/>
      <c r="E317" s="1420"/>
      <c r="F317" s="1421"/>
      <c r="G317" s="1261"/>
      <c r="H317" s="1261"/>
      <c r="I317" s="1261"/>
      <c r="J317" s="1424"/>
      <c r="K317" s="1261"/>
      <c r="L317" s="1430"/>
      <c r="M317" s="556" t="str">
        <f>IF('別紙様式2-2（４・５月分）'!P241="","",'別紙様式2-2（４・５月分）'!P241)</f>
        <v/>
      </c>
      <c r="N317" s="1402"/>
      <c r="O317" s="1382"/>
      <c r="P317" s="1434"/>
      <c r="Q317" s="1386"/>
      <c r="R317" s="1518"/>
      <c r="S317" s="1390"/>
      <c r="T317" s="1520"/>
      <c r="U317" s="1516"/>
      <c r="V317" s="1396"/>
      <c r="W317" s="1514"/>
      <c r="X317" s="1372"/>
      <c r="Y317" s="1514"/>
      <c r="Z317" s="1372"/>
      <c r="AA317" s="1514"/>
      <c r="AB317" s="1372"/>
      <c r="AC317" s="1514"/>
      <c r="AD317" s="1372"/>
      <c r="AE317" s="1372"/>
      <c r="AF317" s="1372"/>
      <c r="AG317" s="1368"/>
      <c r="AH317" s="1374"/>
      <c r="AI317" s="1508"/>
      <c r="AJ317" s="1378"/>
      <c r="AK317" s="1510"/>
      <c r="AL317" s="1512"/>
      <c r="AM317" s="1504"/>
      <c r="AN317" s="1485"/>
      <c r="AO317" s="1506"/>
      <c r="AP317" s="1485"/>
      <c r="AQ317" s="1487"/>
      <c r="AR317" s="1489"/>
      <c r="AS317" s="578" t="str">
        <f t="shared" ref="AS317" si="523">IF(AU316="","",IF(OR(T316="",AND(M317="ベア加算なし",OR(T316="新加算Ⅰ",T316="新加算Ⅱ",T316="新加算Ⅲ",T316="新加算Ⅳ"),AM316=""),AND(OR(T316="新加算Ⅰ",T316="新加算Ⅱ",T316="新加算Ⅲ",T316="新加算Ⅳ"),AN316=""),AND(OR(T316="新加算Ⅰ",T316="新加算Ⅱ",T316="新加算Ⅲ"),AP316=""),AND(OR(T316="新加算Ⅰ",T316="新加算Ⅱ"),AQ316=""),AND(OR(T316="新加算Ⅰ"),AR316="")),"！記入が必要な欄（ピンク色のセル）に空欄があります。空欄を埋めてください。",""))</f>
        <v/>
      </c>
      <c r="AT317" s="452"/>
      <c r="AU317" s="1311"/>
      <c r="AV317" s="558" t="str">
        <f>IF('別紙様式2-2（４・５月分）'!N241="","",'別紙様式2-2（４・５月分）'!N241)</f>
        <v/>
      </c>
      <c r="AW317" s="1313"/>
      <c r="AX317" s="579"/>
      <c r="AY317" s="1230" t="str">
        <f>IF(OR(T317="新加算Ⅰ",T317="新加算Ⅱ",T317="新加算Ⅲ",T317="新加算Ⅳ",T317="新加算Ⅴ（１）",T317="新加算Ⅴ（２）",T317="新加算Ⅴ（３）",T317="新加算ⅠⅤ（４）",T317="新加算Ⅴ（５）",T317="新加算Ⅴ（６）",T317="新加算Ⅴ（８）",T317="新加算Ⅴ（11）"),IF(AI317="○","","未入力"),"")</f>
        <v/>
      </c>
      <c r="AZ317" s="1230" t="str">
        <f>IF(OR(U317="新加算Ⅰ",U317="新加算Ⅱ",U317="新加算Ⅲ",U317="新加算Ⅳ",U317="新加算Ⅴ（１）",U317="新加算Ⅴ（２）",U317="新加算Ⅴ（３）",U317="新加算ⅠⅤ（４）",U317="新加算Ⅴ（５）",U317="新加算Ⅴ（６）",U317="新加算Ⅴ（８）",U317="新加算Ⅴ（11）"),IF(AJ317="○","","未入力"),"")</f>
        <v/>
      </c>
      <c r="BA317" s="1230" t="str">
        <f>IF(OR(U317="新加算Ⅴ（７）",U317="新加算Ⅴ（９）",U317="新加算Ⅴ（10）",U317="新加算Ⅴ（12）",U317="新加算Ⅴ（13）",U317="新加算Ⅴ（14）"),IF(AK317="○","","未入力"),"")</f>
        <v/>
      </c>
      <c r="BB317" s="1230" t="str">
        <f>IF(OR(U317="新加算Ⅰ",U317="新加算Ⅱ",U317="新加算Ⅲ",U317="新加算Ⅴ（１）",U317="新加算Ⅴ（３）",U317="新加算Ⅴ（８）"),IF(AL317="○","","未入力"),"")</f>
        <v/>
      </c>
      <c r="BC317" s="1481" t="str">
        <f t="shared" ref="BC317" si="524">IF(OR(U317="新加算Ⅰ",U317="新加算Ⅱ",U317="新加算Ⅴ（１）",U317="新加算Ⅴ（２）",U317="新加算Ⅴ（３）",U317="新加算Ⅴ（４）",U317="新加算Ⅴ（５）",U317="新加算Ⅴ（６）",U317="新加算Ⅴ（７）",U317="新加算Ⅴ（９）",U317="新加算Ⅴ（10）",U317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17" s="1311" t="str">
        <f>IF(AND(T317&lt;&gt;"（参考）令和７年度の移行予定",OR(U317="新加算Ⅰ",U317="新加算Ⅴ（１）",U317="新加算Ⅴ（２）",U317="新加算Ⅴ（５）",U317="新加算Ⅴ（７）",U317="新加算Ⅴ（10）")),IF(AN317="","未入力",IF(AN317="いずれも取得していない","要件を満たさない","")),"")</f>
        <v/>
      </c>
      <c r="BE317" s="1311" t="str">
        <f>G314</f>
        <v/>
      </c>
      <c r="BF317" s="1311"/>
      <c r="BG317" s="1311"/>
    </row>
    <row r="318" spans="1:59" ht="30" customHeight="1">
      <c r="A318" s="1274">
        <v>77</v>
      </c>
      <c r="B318" s="1240" t="str">
        <f>IF(基本情報入力シート!C130="","",基本情報入力シート!C130)</f>
        <v/>
      </c>
      <c r="C318" s="1241"/>
      <c r="D318" s="1241"/>
      <c r="E318" s="1241"/>
      <c r="F318" s="1242"/>
      <c r="G318" s="1259" t="str">
        <f>IF(基本情報入力シート!M130="","",基本情報入力シート!M130)</f>
        <v/>
      </c>
      <c r="H318" s="1259" t="str">
        <f>IF(基本情報入力シート!R130="","",基本情報入力シート!R130)</f>
        <v/>
      </c>
      <c r="I318" s="1259" t="str">
        <f>IF(基本情報入力シート!W130="","",基本情報入力シート!W130)</f>
        <v/>
      </c>
      <c r="J318" s="1422" t="str">
        <f>IF(基本情報入力シート!X130="","",基本情報入力シート!X130)</f>
        <v/>
      </c>
      <c r="K318" s="1259" t="str">
        <f>IF(基本情報入力シート!Y130="","",基本情報入力シート!Y130)</f>
        <v/>
      </c>
      <c r="L318" s="1435" t="str">
        <f>IF(基本情報入力シート!AB130="","",基本情報入力シート!AB130)</f>
        <v/>
      </c>
      <c r="M318" s="553" t="str">
        <f>IF('別紙様式2-2（４・５月分）'!P242="","",'別紙様式2-2（４・５月分）'!P242)</f>
        <v/>
      </c>
      <c r="N318" s="1399" t="str">
        <f>IF(SUM('別紙様式2-2（４・５月分）'!Q242:Q244)=0,"",SUM('別紙様式2-2（４・５月分）'!Q242:Q244))</f>
        <v/>
      </c>
      <c r="O318" s="1403" t="str">
        <f>IFERROR(VLOOKUP('別紙様式2-2（４・５月分）'!AQ242,【参考】数式用!$AR$5:$AS$22,2,FALSE),"")</f>
        <v/>
      </c>
      <c r="P318" s="1404"/>
      <c r="Q318" s="1405"/>
      <c r="R318" s="1540" t="str">
        <f>IFERROR(VLOOKUP(K318,【参考】数式用!$A$5:$AB$37,MATCH(O318,【参考】数式用!$B$4:$AB$4,0)+1,0),"")</f>
        <v/>
      </c>
      <c r="S318" s="1411" t="s">
        <v>2102</v>
      </c>
      <c r="T318" s="1536" t="str">
        <f>IF('別紙様式2-3（６月以降分）'!T318="","",'別紙様式2-3（６月以降分）'!T318)</f>
        <v/>
      </c>
      <c r="U318" s="1538" t="str">
        <f>IFERROR(VLOOKUP(K318,【参考】数式用!$A$5:$AB$37,MATCH(T318,【参考】数式用!$B$4:$AB$4,0)+1,0),"")</f>
        <v/>
      </c>
      <c r="V318" s="1417" t="s">
        <v>15</v>
      </c>
      <c r="W318" s="1534">
        <f>'別紙様式2-3（６月以降分）'!W318</f>
        <v>6</v>
      </c>
      <c r="X318" s="1357" t="s">
        <v>10</v>
      </c>
      <c r="Y318" s="1534">
        <f>'別紙様式2-3（６月以降分）'!Y318</f>
        <v>6</v>
      </c>
      <c r="Z318" s="1357" t="s">
        <v>38</v>
      </c>
      <c r="AA318" s="1534">
        <f>'別紙様式2-3（６月以降分）'!AA318</f>
        <v>7</v>
      </c>
      <c r="AB318" s="1357" t="s">
        <v>10</v>
      </c>
      <c r="AC318" s="1534">
        <f>'別紙様式2-3（６月以降分）'!AC318</f>
        <v>3</v>
      </c>
      <c r="AD318" s="1357" t="s">
        <v>2020</v>
      </c>
      <c r="AE318" s="1357" t="s">
        <v>20</v>
      </c>
      <c r="AF318" s="1357">
        <f>IF(W318&gt;=1,(AA318*12+AC318)-(W318*12+Y318)+1,"")</f>
        <v>10</v>
      </c>
      <c r="AG318" s="1359" t="s">
        <v>33</v>
      </c>
      <c r="AH318" s="1526" t="str">
        <f>'別紙様式2-3（６月以降分）'!AH318</f>
        <v/>
      </c>
      <c r="AI318" s="1528" t="str">
        <f>'別紙様式2-3（６月以降分）'!AI318</f>
        <v/>
      </c>
      <c r="AJ318" s="1530">
        <f>'別紙様式2-3（６月以降分）'!AJ318</f>
        <v>0</v>
      </c>
      <c r="AK318" s="1532" t="str">
        <f>IF('別紙様式2-3（６月以降分）'!AK318="","",'別紙様式2-3（６月以降分）'!AK318)</f>
        <v/>
      </c>
      <c r="AL318" s="1521">
        <f>'別紙様式2-3（６月以降分）'!AL318</f>
        <v>0</v>
      </c>
      <c r="AM318" s="1523" t="str">
        <f>IF('別紙様式2-3（６月以降分）'!AM318="","",'別紙様式2-3（６月以降分）'!AM318)</f>
        <v/>
      </c>
      <c r="AN318" s="1341" t="str">
        <f>IF('別紙様式2-3（６月以降分）'!AN318="","",'別紙様式2-3（６月以降分）'!AN318)</f>
        <v/>
      </c>
      <c r="AO318" s="1339" t="str">
        <f>IF('別紙様式2-3（６月以降分）'!AO318="","",'別紙様式2-3（６月以降分）'!AO318)</f>
        <v/>
      </c>
      <c r="AP318" s="1341" t="str">
        <f>IF('別紙様式2-3（６月以降分）'!AP318="","",'別紙様式2-3（６月以降分）'!AP318)</f>
        <v/>
      </c>
      <c r="AQ318" s="1490" t="str">
        <f>IF('別紙様式2-3（６月以降分）'!AQ318="","",'別紙様式2-3（６月以降分）'!AQ318)</f>
        <v/>
      </c>
      <c r="AR318" s="1493" t="str">
        <f>IF('別紙様式2-3（６月以降分）'!AR318="","",'別紙様式2-3（６月以降分）'!AR318)</f>
        <v/>
      </c>
      <c r="AS318" s="573" t="str">
        <f t="shared" ref="AS318" si="525">IF(AU320="","",IF(U320&lt;U318,"！加算の要件上は問題ありませんが、令和６年度当初の新加算の加算率と比較して、移行後の加算率が下がる計画になっています。",""))</f>
        <v/>
      </c>
      <c r="AT318" s="580"/>
      <c r="AU318" s="1309"/>
      <c r="AV318" s="558" t="str">
        <f>IF('別紙様式2-2（４・５月分）'!N242="","",'別紙様式2-2（４・５月分）'!N242)</f>
        <v/>
      </c>
      <c r="AW318" s="1313" t="str">
        <f>IF(SUM('別紙様式2-2（４・５月分）'!O242:O244)=0,"",SUM('別紙様式2-2（４・５月分）'!O242:O244))</f>
        <v/>
      </c>
      <c r="AX318" s="1482" t="str">
        <f>IFERROR(VLOOKUP(K318,【参考】数式用!$AH$2:$AI$34,2,FALSE),"")</f>
        <v/>
      </c>
      <c r="AY318" s="494"/>
      <c r="BD318" s="341"/>
      <c r="BE318" s="1311" t="str">
        <f>G318</f>
        <v/>
      </c>
      <c r="BF318" s="1311"/>
      <c r="BG318" s="1311"/>
    </row>
    <row r="319" spans="1:59" ht="15" customHeight="1">
      <c r="A319" s="1275"/>
      <c r="B319" s="1243"/>
      <c r="C319" s="1244"/>
      <c r="D319" s="1244"/>
      <c r="E319" s="1244"/>
      <c r="F319" s="1245"/>
      <c r="G319" s="1260"/>
      <c r="H319" s="1260"/>
      <c r="I319" s="1260"/>
      <c r="J319" s="1423"/>
      <c r="K319" s="1260"/>
      <c r="L319" s="1429"/>
      <c r="M319" s="1379" t="str">
        <f>IF('別紙様式2-2（４・５月分）'!P243="","",'別紙様式2-2（４・５月分）'!P243)</f>
        <v/>
      </c>
      <c r="N319" s="1400"/>
      <c r="O319" s="1406"/>
      <c r="P319" s="1407"/>
      <c r="Q319" s="1408"/>
      <c r="R319" s="1541"/>
      <c r="S319" s="1412"/>
      <c r="T319" s="1537"/>
      <c r="U319" s="1539"/>
      <c r="V319" s="1418"/>
      <c r="W319" s="1535"/>
      <c r="X319" s="1358"/>
      <c r="Y319" s="1535"/>
      <c r="Z319" s="1358"/>
      <c r="AA319" s="1535"/>
      <c r="AB319" s="1358"/>
      <c r="AC319" s="1535"/>
      <c r="AD319" s="1358"/>
      <c r="AE319" s="1358"/>
      <c r="AF319" s="1358"/>
      <c r="AG319" s="1360"/>
      <c r="AH319" s="1527"/>
      <c r="AI319" s="1529"/>
      <c r="AJ319" s="1531"/>
      <c r="AK319" s="1533"/>
      <c r="AL319" s="1522"/>
      <c r="AM319" s="1524"/>
      <c r="AN319" s="1342"/>
      <c r="AO319" s="1525"/>
      <c r="AP319" s="1342"/>
      <c r="AQ319" s="1491"/>
      <c r="AR319" s="1494"/>
      <c r="AS319" s="1492" t="str">
        <f t="shared" ref="AS319" si="526">IF(AU320="","",IF(OR(AA320="",AA320&lt;&gt;7,AC320="",AC320&lt;&gt;3),"！算定期間の終わりが令和７年３月になっていません。年度内の廃止予定等がなければ、算定対象月を令和７年３月にしてください。",""))</f>
        <v/>
      </c>
      <c r="AT319" s="580"/>
      <c r="AU319" s="1311"/>
      <c r="AV319" s="1312" t="str">
        <f>IF('別紙様式2-2（４・５月分）'!N243="","",'別紙様式2-2（４・５月分）'!N243)</f>
        <v/>
      </c>
      <c r="AW319" s="1313"/>
      <c r="AX319" s="1483"/>
      <c r="AY319" s="431"/>
      <c r="BD319" s="341"/>
      <c r="BE319" s="1311" t="str">
        <f>G318</f>
        <v/>
      </c>
      <c r="BF319" s="1311"/>
      <c r="BG319" s="1311"/>
    </row>
    <row r="320" spans="1:59" ht="15" customHeight="1">
      <c r="A320" s="1303"/>
      <c r="B320" s="1243"/>
      <c r="C320" s="1244"/>
      <c r="D320" s="1244"/>
      <c r="E320" s="1244"/>
      <c r="F320" s="1245"/>
      <c r="G320" s="1260"/>
      <c r="H320" s="1260"/>
      <c r="I320" s="1260"/>
      <c r="J320" s="1423"/>
      <c r="K320" s="1260"/>
      <c r="L320" s="1429"/>
      <c r="M320" s="1380"/>
      <c r="N320" s="1401"/>
      <c r="O320" s="1381" t="s">
        <v>2025</v>
      </c>
      <c r="P320" s="1433" t="str">
        <f>IFERROR(VLOOKUP('別紙様式2-2（４・５月分）'!AQ242,【参考】数式用!$AR$5:$AT$22,3,FALSE),"")</f>
        <v/>
      </c>
      <c r="Q320" s="1385" t="s">
        <v>2036</v>
      </c>
      <c r="R320" s="1517" t="str">
        <f>IFERROR(VLOOKUP(K318,【参考】数式用!$A$5:$AB$37,MATCH(P320,【参考】数式用!$B$4:$AB$4,0)+1,0),"")</f>
        <v/>
      </c>
      <c r="S320" s="1389" t="s">
        <v>2109</v>
      </c>
      <c r="T320" s="1519"/>
      <c r="U320" s="1515" t="str">
        <f>IFERROR(VLOOKUP(K318,【参考】数式用!$A$5:$AB$37,MATCH(T320,【参考】数式用!$B$4:$AB$4,0)+1,0),"")</f>
        <v/>
      </c>
      <c r="V320" s="1395" t="s">
        <v>15</v>
      </c>
      <c r="W320" s="1513"/>
      <c r="X320" s="1371" t="s">
        <v>10</v>
      </c>
      <c r="Y320" s="1513"/>
      <c r="Z320" s="1371" t="s">
        <v>38</v>
      </c>
      <c r="AA320" s="1513"/>
      <c r="AB320" s="1371" t="s">
        <v>10</v>
      </c>
      <c r="AC320" s="1513"/>
      <c r="AD320" s="1371" t="s">
        <v>2020</v>
      </c>
      <c r="AE320" s="1371" t="s">
        <v>20</v>
      </c>
      <c r="AF320" s="1371" t="str">
        <f>IF(W320&gt;=1,(AA320*12+AC320)-(W320*12+Y320)+1,"")</f>
        <v/>
      </c>
      <c r="AG320" s="1367" t="s">
        <v>33</v>
      </c>
      <c r="AH320" s="1373" t="str">
        <f t="shared" ref="AH320" si="527">IFERROR(ROUNDDOWN(ROUND(L318*U320,0),0)*AF320,"")</f>
        <v/>
      </c>
      <c r="AI320" s="1507" t="str">
        <f t="shared" ref="AI320" si="528">IFERROR(ROUNDDOWN(ROUND((L318*(U320-AW318)),0),0)*AF320,"")</f>
        <v/>
      </c>
      <c r="AJ320" s="1377" t="str">
        <f>IFERROR(ROUNDDOWN(ROUNDDOWN(ROUND(L318*VLOOKUP(K318,【参考】数式用!$A$5:$AB$27,MATCH("新加算Ⅳ",【参考】数式用!$B$4:$AB$4,0)+1,0),0),0)*AF320*0.5,0),"")</f>
        <v/>
      </c>
      <c r="AK320" s="1509"/>
      <c r="AL320" s="1511" t="str">
        <f>IFERROR(IF('別紙様式2-2（４・５月分）'!P320="ベア加算","", IF(OR(T320="新加算Ⅰ",T320="新加算Ⅱ",T320="新加算Ⅲ",T320="新加算Ⅳ"),ROUNDDOWN(ROUND(L318*VLOOKUP(K318,【参考】数式用!$A$5:$I$27,MATCH("ベア加算",【参考】数式用!$B$4:$I$4,0)+1,0),0),0)*AF320,"")),"")</f>
        <v/>
      </c>
      <c r="AM320" s="1503"/>
      <c r="AN320" s="1484"/>
      <c r="AO320" s="1505"/>
      <c r="AP320" s="1484"/>
      <c r="AQ320" s="1486"/>
      <c r="AR320" s="1488"/>
      <c r="AS320" s="1492"/>
      <c r="AT320" s="452"/>
      <c r="AU320" s="1311" t="str">
        <f>IF(AND(AA318&lt;&gt;7,AC318&lt;&gt;3),"V列に色付け","")</f>
        <v/>
      </c>
      <c r="AV320" s="1312"/>
      <c r="AW320" s="1313"/>
      <c r="AX320" s="577"/>
      <c r="AY320" s="1230" t="str">
        <f>IF(AL320&lt;&gt;"",IF(AM320="○","入力済","未入力"),"")</f>
        <v/>
      </c>
      <c r="AZ320" s="1230" t="str">
        <f>IF(OR(T320="新加算Ⅰ",T320="新加算Ⅱ",T320="新加算Ⅲ",T320="新加算Ⅳ",T320="新加算Ⅴ（１）",T320="新加算Ⅴ（２）",T320="新加算Ⅴ（３）",T320="新加算ⅠⅤ（４）",T320="新加算Ⅴ（５）",T320="新加算Ⅴ（６）",T320="新加算Ⅴ（８）",T320="新加算Ⅴ（11）"),IF(OR(AN320="○",AN320="令和６年度中に満たす"),"入力済","未入力"),"")</f>
        <v/>
      </c>
      <c r="BA320" s="1230" t="str">
        <f>IF(OR(T320="新加算Ⅴ（７）",T320="新加算Ⅴ（９）",T320="新加算Ⅴ（10）",T320="新加算Ⅴ（12）",T320="新加算Ⅴ（13）",T320="新加算Ⅴ（14）"),IF(OR(AO320="○",AO320="令和６年度中に満たす"),"入力済","未入力"),"")</f>
        <v/>
      </c>
      <c r="BB320" s="1230" t="str">
        <f>IF(OR(T320="新加算Ⅰ",T320="新加算Ⅱ",T320="新加算Ⅲ",T320="新加算Ⅴ（１）",T320="新加算Ⅴ（３）",T320="新加算Ⅴ（８）"),IF(OR(AP320="○",AP320="令和６年度中に満たす"),"入力済","未入力"),"")</f>
        <v/>
      </c>
      <c r="BC320" s="1481" t="str">
        <f t="shared" ref="BC320" si="529">IF(OR(T320="新加算Ⅰ",T320="新加算Ⅱ",T320="新加算Ⅴ（１）",T320="新加算Ⅴ（２）",T320="新加算Ⅴ（３）",T320="新加算Ⅴ（４）",T320="新加算Ⅴ（５）",T320="新加算Ⅴ（６）",T320="新加算Ⅴ（７）",T320="新加算Ⅴ（９）",T320="新加算Ⅴ（10）",T320="新加算Ⅴ（12）"),IF(AQ320&lt;&gt;"",1,""),"")</f>
        <v/>
      </c>
      <c r="BD320" s="1311" t="str">
        <f>IF(OR(T320="新加算Ⅰ",T320="新加算Ⅴ（１）",T320="新加算Ⅴ（２）",T320="新加算Ⅴ（５）",T320="新加算Ⅴ（７）",T320="新加算Ⅴ（10）"),IF(AR320="","未入力","入力済"),"")</f>
        <v/>
      </c>
      <c r="BE320" s="1311" t="str">
        <f>G318</f>
        <v/>
      </c>
      <c r="BF320" s="1311"/>
      <c r="BG320" s="1311"/>
    </row>
    <row r="321" spans="1:59" ht="30" customHeight="1" thickBot="1">
      <c r="A321" s="1276"/>
      <c r="B321" s="1419"/>
      <c r="C321" s="1420"/>
      <c r="D321" s="1420"/>
      <c r="E321" s="1420"/>
      <c r="F321" s="1421"/>
      <c r="G321" s="1261"/>
      <c r="H321" s="1261"/>
      <c r="I321" s="1261"/>
      <c r="J321" s="1424"/>
      <c r="K321" s="1261"/>
      <c r="L321" s="1430"/>
      <c r="M321" s="556" t="str">
        <f>IF('別紙様式2-2（４・５月分）'!P244="","",'別紙様式2-2（４・５月分）'!P244)</f>
        <v/>
      </c>
      <c r="N321" s="1402"/>
      <c r="O321" s="1382"/>
      <c r="P321" s="1434"/>
      <c r="Q321" s="1386"/>
      <c r="R321" s="1518"/>
      <c r="S321" s="1390"/>
      <c r="T321" s="1520"/>
      <c r="U321" s="1516"/>
      <c r="V321" s="1396"/>
      <c r="W321" s="1514"/>
      <c r="X321" s="1372"/>
      <c r="Y321" s="1514"/>
      <c r="Z321" s="1372"/>
      <c r="AA321" s="1514"/>
      <c r="AB321" s="1372"/>
      <c r="AC321" s="1514"/>
      <c r="AD321" s="1372"/>
      <c r="AE321" s="1372"/>
      <c r="AF321" s="1372"/>
      <c r="AG321" s="1368"/>
      <c r="AH321" s="1374"/>
      <c r="AI321" s="1508"/>
      <c r="AJ321" s="1378"/>
      <c r="AK321" s="1510"/>
      <c r="AL321" s="1512"/>
      <c r="AM321" s="1504"/>
      <c r="AN321" s="1485"/>
      <c r="AO321" s="1506"/>
      <c r="AP321" s="1485"/>
      <c r="AQ321" s="1487"/>
      <c r="AR321" s="1489"/>
      <c r="AS321" s="578" t="str">
        <f t="shared" ref="AS321" si="530">IF(AU320="","",IF(OR(T320="",AND(M321="ベア加算なし",OR(T320="新加算Ⅰ",T320="新加算Ⅱ",T320="新加算Ⅲ",T320="新加算Ⅳ"),AM320=""),AND(OR(T320="新加算Ⅰ",T320="新加算Ⅱ",T320="新加算Ⅲ",T320="新加算Ⅳ"),AN320=""),AND(OR(T320="新加算Ⅰ",T320="新加算Ⅱ",T320="新加算Ⅲ"),AP320=""),AND(OR(T320="新加算Ⅰ",T320="新加算Ⅱ"),AQ320=""),AND(OR(T320="新加算Ⅰ"),AR320="")),"！記入が必要な欄（ピンク色のセル）に空欄があります。空欄を埋めてください。",""))</f>
        <v/>
      </c>
      <c r="AT321" s="452"/>
      <c r="AU321" s="1311"/>
      <c r="AV321" s="558" t="str">
        <f>IF('別紙様式2-2（４・５月分）'!N244="","",'別紙様式2-2（４・５月分）'!N244)</f>
        <v/>
      </c>
      <c r="AW321" s="1313"/>
      <c r="AX321" s="579"/>
      <c r="AY321" s="1230" t="str">
        <f>IF(OR(T321="新加算Ⅰ",T321="新加算Ⅱ",T321="新加算Ⅲ",T321="新加算Ⅳ",T321="新加算Ⅴ（１）",T321="新加算Ⅴ（２）",T321="新加算Ⅴ（３）",T321="新加算ⅠⅤ（４）",T321="新加算Ⅴ（５）",T321="新加算Ⅴ（６）",T321="新加算Ⅴ（８）",T321="新加算Ⅴ（11）"),IF(AI321="○","","未入力"),"")</f>
        <v/>
      </c>
      <c r="AZ321" s="1230" t="str">
        <f>IF(OR(U321="新加算Ⅰ",U321="新加算Ⅱ",U321="新加算Ⅲ",U321="新加算Ⅳ",U321="新加算Ⅴ（１）",U321="新加算Ⅴ（２）",U321="新加算Ⅴ（３）",U321="新加算ⅠⅤ（４）",U321="新加算Ⅴ（５）",U321="新加算Ⅴ（６）",U321="新加算Ⅴ（８）",U321="新加算Ⅴ（11）"),IF(AJ321="○","","未入力"),"")</f>
        <v/>
      </c>
      <c r="BA321" s="1230" t="str">
        <f>IF(OR(U321="新加算Ⅴ（７）",U321="新加算Ⅴ（９）",U321="新加算Ⅴ（10）",U321="新加算Ⅴ（12）",U321="新加算Ⅴ（13）",U321="新加算Ⅴ（14）"),IF(AK321="○","","未入力"),"")</f>
        <v/>
      </c>
      <c r="BB321" s="1230" t="str">
        <f>IF(OR(U321="新加算Ⅰ",U321="新加算Ⅱ",U321="新加算Ⅲ",U321="新加算Ⅴ（１）",U321="新加算Ⅴ（３）",U321="新加算Ⅴ（８）"),IF(AL321="○","","未入力"),"")</f>
        <v/>
      </c>
      <c r="BC321" s="1481" t="str">
        <f t="shared" ref="BC321" si="531">IF(OR(U321="新加算Ⅰ",U321="新加算Ⅱ",U321="新加算Ⅴ（１）",U321="新加算Ⅴ（２）",U321="新加算Ⅴ（３）",U321="新加算Ⅴ（４）",U321="新加算Ⅴ（５）",U321="新加算Ⅴ（６）",U321="新加算Ⅴ（７）",U321="新加算Ⅴ（９）",U321="新加算Ⅴ（10）",U321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21" s="1311" t="str">
        <f>IF(AND(T321&lt;&gt;"（参考）令和７年度の移行予定",OR(U321="新加算Ⅰ",U321="新加算Ⅴ（１）",U321="新加算Ⅴ（２）",U321="新加算Ⅴ（５）",U321="新加算Ⅴ（７）",U321="新加算Ⅴ（10）")),IF(AN321="","未入力",IF(AN321="いずれも取得していない","要件を満たさない","")),"")</f>
        <v/>
      </c>
      <c r="BE321" s="1311" t="str">
        <f>G318</f>
        <v/>
      </c>
      <c r="BF321" s="1311"/>
      <c r="BG321" s="1311"/>
    </row>
    <row r="322" spans="1:59" ht="30" customHeight="1">
      <c r="A322" s="1301">
        <v>78</v>
      </c>
      <c r="B322" s="1243" t="str">
        <f>IF(基本情報入力シート!C131="","",基本情報入力シート!C131)</f>
        <v/>
      </c>
      <c r="C322" s="1244"/>
      <c r="D322" s="1244"/>
      <c r="E322" s="1244"/>
      <c r="F322" s="1245"/>
      <c r="G322" s="1260" t="str">
        <f>IF(基本情報入力シート!M131="","",基本情報入力シート!M131)</f>
        <v/>
      </c>
      <c r="H322" s="1260" t="str">
        <f>IF(基本情報入力シート!R131="","",基本情報入力シート!R131)</f>
        <v/>
      </c>
      <c r="I322" s="1260" t="str">
        <f>IF(基本情報入力シート!W131="","",基本情報入力シート!W131)</f>
        <v/>
      </c>
      <c r="J322" s="1423" t="str">
        <f>IF(基本情報入力シート!X131="","",基本情報入力シート!X131)</f>
        <v/>
      </c>
      <c r="K322" s="1260" t="str">
        <f>IF(基本情報入力シート!Y131="","",基本情報入力シート!Y131)</f>
        <v/>
      </c>
      <c r="L322" s="1429" t="str">
        <f>IF(基本情報入力シート!AB131="","",基本情報入力シート!AB131)</f>
        <v/>
      </c>
      <c r="M322" s="553" t="str">
        <f>IF('別紙様式2-2（４・５月分）'!P245="","",'別紙様式2-2（４・５月分）'!P245)</f>
        <v/>
      </c>
      <c r="N322" s="1399" t="str">
        <f>IF(SUM('別紙様式2-2（４・５月分）'!Q245:Q247)=0,"",SUM('別紙様式2-2（４・５月分）'!Q245:Q247))</f>
        <v/>
      </c>
      <c r="O322" s="1403" t="str">
        <f>IFERROR(VLOOKUP('別紙様式2-2（４・５月分）'!AQ245,【参考】数式用!$AR$5:$AS$22,2,FALSE),"")</f>
        <v/>
      </c>
      <c r="P322" s="1404"/>
      <c r="Q322" s="1405"/>
      <c r="R322" s="1540" t="str">
        <f>IFERROR(VLOOKUP(K322,【参考】数式用!$A$5:$AB$37,MATCH(O322,【参考】数式用!$B$4:$AB$4,0)+1,0),"")</f>
        <v/>
      </c>
      <c r="S322" s="1411" t="s">
        <v>2102</v>
      </c>
      <c r="T322" s="1536" t="str">
        <f>IF('別紙様式2-3（６月以降分）'!T322="","",'別紙様式2-3（６月以降分）'!T322)</f>
        <v/>
      </c>
      <c r="U322" s="1538" t="str">
        <f>IFERROR(VLOOKUP(K322,【参考】数式用!$A$5:$AB$37,MATCH(T322,【参考】数式用!$B$4:$AB$4,0)+1,0),"")</f>
        <v/>
      </c>
      <c r="V322" s="1417" t="s">
        <v>15</v>
      </c>
      <c r="W322" s="1534">
        <f>'別紙様式2-3（６月以降分）'!W322</f>
        <v>6</v>
      </c>
      <c r="X322" s="1357" t="s">
        <v>10</v>
      </c>
      <c r="Y322" s="1534">
        <f>'別紙様式2-3（６月以降分）'!Y322</f>
        <v>6</v>
      </c>
      <c r="Z322" s="1357" t="s">
        <v>38</v>
      </c>
      <c r="AA322" s="1534">
        <f>'別紙様式2-3（６月以降分）'!AA322</f>
        <v>7</v>
      </c>
      <c r="AB322" s="1357" t="s">
        <v>10</v>
      </c>
      <c r="AC322" s="1534">
        <f>'別紙様式2-3（６月以降分）'!AC322</f>
        <v>3</v>
      </c>
      <c r="AD322" s="1357" t="s">
        <v>2020</v>
      </c>
      <c r="AE322" s="1357" t="s">
        <v>20</v>
      </c>
      <c r="AF322" s="1357">
        <f>IF(W322&gt;=1,(AA322*12+AC322)-(W322*12+Y322)+1,"")</f>
        <v>10</v>
      </c>
      <c r="AG322" s="1359" t="s">
        <v>33</v>
      </c>
      <c r="AH322" s="1526" t="str">
        <f>'別紙様式2-3（６月以降分）'!AH322</f>
        <v/>
      </c>
      <c r="AI322" s="1528" t="str">
        <f>'別紙様式2-3（６月以降分）'!AI322</f>
        <v/>
      </c>
      <c r="AJ322" s="1530">
        <f>'別紙様式2-3（６月以降分）'!AJ322</f>
        <v>0</v>
      </c>
      <c r="AK322" s="1532" t="str">
        <f>IF('別紙様式2-3（６月以降分）'!AK322="","",'別紙様式2-3（６月以降分）'!AK322)</f>
        <v/>
      </c>
      <c r="AL322" s="1521">
        <f>'別紙様式2-3（６月以降分）'!AL322</f>
        <v>0</v>
      </c>
      <c r="AM322" s="1523" t="str">
        <f>IF('別紙様式2-3（６月以降分）'!AM322="","",'別紙様式2-3（６月以降分）'!AM322)</f>
        <v/>
      </c>
      <c r="AN322" s="1341" t="str">
        <f>IF('別紙様式2-3（６月以降分）'!AN322="","",'別紙様式2-3（６月以降分）'!AN322)</f>
        <v/>
      </c>
      <c r="AO322" s="1339" t="str">
        <f>IF('別紙様式2-3（６月以降分）'!AO322="","",'別紙様式2-3（６月以降分）'!AO322)</f>
        <v/>
      </c>
      <c r="AP322" s="1341" t="str">
        <f>IF('別紙様式2-3（６月以降分）'!AP322="","",'別紙様式2-3（６月以降分）'!AP322)</f>
        <v/>
      </c>
      <c r="AQ322" s="1490" t="str">
        <f>IF('別紙様式2-3（６月以降分）'!AQ322="","",'別紙様式2-3（６月以降分）'!AQ322)</f>
        <v/>
      </c>
      <c r="AR322" s="1493" t="str">
        <f>IF('別紙様式2-3（６月以降分）'!AR322="","",'別紙様式2-3（６月以降分）'!AR322)</f>
        <v/>
      </c>
      <c r="AS322" s="573" t="str">
        <f t="shared" ref="AS322" si="532">IF(AU324="","",IF(U324&lt;U322,"！加算の要件上は問題ありませんが、令和６年度当初の新加算の加算率と比較して、移行後の加算率が下がる計画になっています。",""))</f>
        <v/>
      </c>
      <c r="AT322" s="580"/>
      <c r="AU322" s="1309"/>
      <c r="AV322" s="558" t="str">
        <f>IF('別紙様式2-2（４・５月分）'!N245="","",'別紙様式2-2（４・５月分）'!N245)</f>
        <v/>
      </c>
      <c r="AW322" s="1313" t="str">
        <f>IF(SUM('別紙様式2-2（４・５月分）'!O245:O247)=0,"",SUM('別紙様式2-2（４・５月分）'!O245:O247))</f>
        <v/>
      </c>
      <c r="AX322" s="1482" t="str">
        <f>IFERROR(VLOOKUP(K322,【参考】数式用!$AH$2:$AI$34,2,FALSE),"")</f>
        <v/>
      </c>
      <c r="AY322" s="494"/>
      <c r="BD322" s="341"/>
      <c r="BE322" s="1311" t="str">
        <f>G322</f>
        <v/>
      </c>
      <c r="BF322" s="1311"/>
      <c r="BG322" s="1311"/>
    </row>
    <row r="323" spans="1:59" ht="15" customHeight="1">
      <c r="A323" s="1275"/>
      <c r="B323" s="1243"/>
      <c r="C323" s="1244"/>
      <c r="D323" s="1244"/>
      <c r="E323" s="1244"/>
      <c r="F323" s="1245"/>
      <c r="G323" s="1260"/>
      <c r="H323" s="1260"/>
      <c r="I323" s="1260"/>
      <c r="J323" s="1423"/>
      <c r="K323" s="1260"/>
      <c r="L323" s="1429"/>
      <c r="M323" s="1379" t="str">
        <f>IF('別紙様式2-2（４・５月分）'!P246="","",'別紙様式2-2（４・５月分）'!P246)</f>
        <v/>
      </c>
      <c r="N323" s="1400"/>
      <c r="O323" s="1406"/>
      <c r="P323" s="1407"/>
      <c r="Q323" s="1408"/>
      <c r="R323" s="1541"/>
      <c r="S323" s="1412"/>
      <c r="T323" s="1537"/>
      <c r="U323" s="1539"/>
      <c r="V323" s="1418"/>
      <c r="W323" s="1535"/>
      <c r="X323" s="1358"/>
      <c r="Y323" s="1535"/>
      <c r="Z323" s="1358"/>
      <c r="AA323" s="1535"/>
      <c r="AB323" s="1358"/>
      <c r="AC323" s="1535"/>
      <c r="AD323" s="1358"/>
      <c r="AE323" s="1358"/>
      <c r="AF323" s="1358"/>
      <c r="AG323" s="1360"/>
      <c r="AH323" s="1527"/>
      <c r="AI323" s="1529"/>
      <c r="AJ323" s="1531"/>
      <c r="AK323" s="1533"/>
      <c r="AL323" s="1522"/>
      <c r="AM323" s="1524"/>
      <c r="AN323" s="1342"/>
      <c r="AO323" s="1525"/>
      <c r="AP323" s="1342"/>
      <c r="AQ323" s="1491"/>
      <c r="AR323" s="1494"/>
      <c r="AS323" s="1492" t="str">
        <f t="shared" ref="AS323" si="533">IF(AU324="","",IF(OR(AA324="",AA324&lt;&gt;7,AC324="",AC324&lt;&gt;3),"！算定期間の終わりが令和７年３月になっていません。年度内の廃止予定等がなければ、算定対象月を令和７年３月にしてください。",""))</f>
        <v/>
      </c>
      <c r="AT323" s="580"/>
      <c r="AU323" s="1311"/>
      <c r="AV323" s="1312" t="str">
        <f>IF('別紙様式2-2（４・５月分）'!N246="","",'別紙様式2-2（４・５月分）'!N246)</f>
        <v/>
      </c>
      <c r="AW323" s="1313"/>
      <c r="AX323" s="1483"/>
      <c r="AY323" s="431"/>
      <c r="BD323" s="341"/>
      <c r="BE323" s="1311" t="str">
        <f>G322</f>
        <v/>
      </c>
      <c r="BF323" s="1311"/>
      <c r="BG323" s="1311"/>
    </row>
    <row r="324" spans="1:59" ht="15" customHeight="1">
      <c r="A324" s="1303"/>
      <c r="B324" s="1243"/>
      <c r="C324" s="1244"/>
      <c r="D324" s="1244"/>
      <c r="E324" s="1244"/>
      <c r="F324" s="1245"/>
      <c r="G324" s="1260"/>
      <c r="H324" s="1260"/>
      <c r="I324" s="1260"/>
      <c r="J324" s="1423"/>
      <c r="K324" s="1260"/>
      <c r="L324" s="1429"/>
      <c r="M324" s="1380"/>
      <c r="N324" s="1401"/>
      <c r="O324" s="1381" t="s">
        <v>2025</v>
      </c>
      <c r="P324" s="1433" t="str">
        <f>IFERROR(VLOOKUP('別紙様式2-2（４・５月分）'!AQ245,【参考】数式用!$AR$5:$AT$22,3,FALSE),"")</f>
        <v/>
      </c>
      <c r="Q324" s="1385" t="s">
        <v>2036</v>
      </c>
      <c r="R324" s="1517" t="str">
        <f>IFERROR(VLOOKUP(K322,【参考】数式用!$A$5:$AB$37,MATCH(P324,【参考】数式用!$B$4:$AB$4,0)+1,0),"")</f>
        <v/>
      </c>
      <c r="S324" s="1389" t="s">
        <v>2109</v>
      </c>
      <c r="T324" s="1519"/>
      <c r="U324" s="1515" t="str">
        <f>IFERROR(VLOOKUP(K322,【参考】数式用!$A$5:$AB$37,MATCH(T324,【参考】数式用!$B$4:$AB$4,0)+1,0),"")</f>
        <v/>
      </c>
      <c r="V324" s="1395" t="s">
        <v>15</v>
      </c>
      <c r="W324" s="1513"/>
      <c r="X324" s="1371" t="s">
        <v>10</v>
      </c>
      <c r="Y324" s="1513"/>
      <c r="Z324" s="1371" t="s">
        <v>38</v>
      </c>
      <c r="AA324" s="1513"/>
      <c r="AB324" s="1371" t="s">
        <v>10</v>
      </c>
      <c r="AC324" s="1513"/>
      <c r="AD324" s="1371" t="s">
        <v>2020</v>
      </c>
      <c r="AE324" s="1371" t="s">
        <v>20</v>
      </c>
      <c r="AF324" s="1371" t="str">
        <f>IF(W324&gt;=1,(AA324*12+AC324)-(W324*12+Y324)+1,"")</f>
        <v/>
      </c>
      <c r="AG324" s="1367" t="s">
        <v>33</v>
      </c>
      <c r="AH324" s="1373" t="str">
        <f t="shared" ref="AH324" si="534">IFERROR(ROUNDDOWN(ROUND(L322*U324,0),0)*AF324,"")</f>
        <v/>
      </c>
      <c r="AI324" s="1507" t="str">
        <f t="shared" ref="AI324" si="535">IFERROR(ROUNDDOWN(ROUND((L322*(U324-AW322)),0),0)*AF324,"")</f>
        <v/>
      </c>
      <c r="AJ324" s="1377" t="str">
        <f>IFERROR(ROUNDDOWN(ROUNDDOWN(ROUND(L322*VLOOKUP(K322,【参考】数式用!$A$5:$AB$27,MATCH("新加算Ⅳ",【参考】数式用!$B$4:$AB$4,0)+1,0),0),0)*AF324*0.5,0),"")</f>
        <v/>
      </c>
      <c r="AK324" s="1509"/>
      <c r="AL324" s="1511" t="str">
        <f>IFERROR(IF('別紙様式2-2（４・５月分）'!P324="ベア加算","", IF(OR(T324="新加算Ⅰ",T324="新加算Ⅱ",T324="新加算Ⅲ",T324="新加算Ⅳ"),ROUNDDOWN(ROUND(L322*VLOOKUP(K322,【参考】数式用!$A$5:$I$27,MATCH("ベア加算",【参考】数式用!$B$4:$I$4,0)+1,0),0),0)*AF324,"")),"")</f>
        <v/>
      </c>
      <c r="AM324" s="1503"/>
      <c r="AN324" s="1484"/>
      <c r="AO324" s="1505"/>
      <c r="AP324" s="1484"/>
      <c r="AQ324" s="1486"/>
      <c r="AR324" s="1488"/>
      <c r="AS324" s="1492"/>
      <c r="AT324" s="452"/>
      <c r="AU324" s="1311" t="str">
        <f>IF(AND(AA322&lt;&gt;7,AC322&lt;&gt;3),"V列に色付け","")</f>
        <v/>
      </c>
      <c r="AV324" s="1312"/>
      <c r="AW324" s="1313"/>
      <c r="AX324" s="577"/>
      <c r="AY324" s="1230" t="str">
        <f>IF(AL324&lt;&gt;"",IF(AM324="○","入力済","未入力"),"")</f>
        <v/>
      </c>
      <c r="AZ324" s="1230" t="str">
        <f>IF(OR(T324="新加算Ⅰ",T324="新加算Ⅱ",T324="新加算Ⅲ",T324="新加算Ⅳ",T324="新加算Ⅴ（１）",T324="新加算Ⅴ（２）",T324="新加算Ⅴ（３）",T324="新加算ⅠⅤ（４）",T324="新加算Ⅴ（５）",T324="新加算Ⅴ（６）",T324="新加算Ⅴ（８）",T324="新加算Ⅴ（11）"),IF(OR(AN324="○",AN324="令和６年度中に満たす"),"入力済","未入力"),"")</f>
        <v/>
      </c>
      <c r="BA324" s="1230" t="str">
        <f>IF(OR(T324="新加算Ⅴ（７）",T324="新加算Ⅴ（９）",T324="新加算Ⅴ（10）",T324="新加算Ⅴ（12）",T324="新加算Ⅴ（13）",T324="新加算Ⅴ（14）"),IF(OR(AO324="○",AO324="令和６年度中に満たす"),"入力済","未入力"),"")</f>
        <v/>
      </c>
      <c r="BB324" s="1230" t="str">
        <f>IF(OR(T324="新加算Ⅰ",T324="新加算Ⅱ",T324="新加算Ⅲ",T324="新加算Ⅴ（１）",T324="新加算Ⅴ（３）",T324="新加算Ⅴ（８）"),IF(OR(AP324="○",AP324="令和６年度中に満たす"),"入力済","未入力"),"")</f>
        <v/>
      </c>
      <c r="BC324" s="1481" t="str">
        <f t="shared" ref="BC324" si="536">IF(OR(T324="新加算Ⅰ",T324="新加算Ⅱ",T324="新加算Ⅴ（１）",T324="新加算Ⅴ（２）",T324="新加算Ⅴ（３）",T324="新加算Ⅴ（４）",T324="新加算Ⅴ（５）",T324="新加算Ⅴ（６）",T324="新加算Ⅴ（７）",T324="新加算Ⅴ（９）",T324="新加算Ⅴ（10）",T324="新加算Ⅴ（12）"),IF(AQ324&lt;&gt;"",1,""),"")</f>
        <v/>
      </c>
      <c r="BD324" s="1311" t="str">
        <f>IF(OR(T324="新加算Ⅰ",T324="新加算Ⅴ（１）",T324="新加算Ⅴ（２）",T324="新加算Ⅴ（５）",T324="新加算Ⅴ（７）",T324="新加算Ⅴ（10）"),IF(AR324="","未入力","入力済"),"")</f>
        <v/>
      </c>
      <c r="BE324" s="1311" t="str">
        <f>G322</f>
        <v/>
      </c>
      <c r="BF324" s="1311"/>
      <c r="BG324" s="1311"/>
    </row>
    <row r="325" spans="1:59" ht="30" customHeight="1" thickBot="1">
      <c r="A325" s="1276"/>
      <c r="B325" s="1419"/>
      <c r="C325" s="1420"/>
      <c r="D325" s="1420"/>
      <c r="E325" s="1420"/>
      <c r="F325" s="1421"/>
      <c r="G325" s="1261"/>
      <c r="H325" s="1261"/>
      <c r="I325" s="1261"/>
      <c r="J325" s="1424"/>
      <c r="K325" s="1261"/>
      <c r="L325" s="1430"/>
      <c r="M325" s="556" t="str">
        <f>IF('別紙様式2-2（４・５月分）'!P247="","",'別紙様式2-2（４・５月分）'!P247)</f>
        <v/>
      </c>
      <c r="N325" s="1402"/>
      <c r="O325" s="1382"/>
      <c r="P325" s="1434"/>
      <c r="Q325" s="1386"/>
      <c r="R325" s="1518"/>
      <c r="S325" s="1390"/>
      <c r="T325" s="1520"/>
      <c r="U325" s="1516"/>
      <c r="V325" s="1396"/>
      <c r="W325" s="1514"/>
      <c r="X325" s="1372"/>
      <c r="Y325" s="1514"/>
      <c r="Z325" s="1372"/>
      <c r="AA325" s="1514"/>
      <c r="AB325" s="1372"/>
      <c r="AC325" s="1514"/>
      <c r="AD325" s="1372"/>
      <c r="AE325" s="1372"/>
      <c r="AF325" s="1372"/>
      <c r="AG325" s="1368"/>
      <c r="AH325" s="1374"/>
      <c r="AI325" s="1508"/>
      <c r="AJ325" s="1378"/>
      <c r="AK325" s="1510"/>
      <c r="AL325" s="1512"/>
      <c r="AM325" s="1504"/>
      <c r="AN325" s="1485"/>
      <c r="AO325" s="1506"/>
      <c r="AP325" s="1485"/>
      <c r="AQ325" s="1487"/>
      <c r="AR325" s="1489"/>
      <c r="AS325" s="578" t="str">
        <f t="shared" ref="AS325" si="537">IF(AU324="","",IF(OR(T324="",AND(M325="ベア加算なし",OR(T324="新加算Ⅰ",T324="新加算Ⅱ",T324="新加算Ⅲ",T324="新加算Ⅳ"),AM324=""),AND(OR(T324="新加算Ⅰ",T324="新加算Ⅱ",T324="新加算Ⅲ",T324="新加算Ⅳ"),AN324=""),AND(OR(T324="新加算Ⅰ",T324="新加算Ⅱ",T324="新加算Ⅲ"),AP324=""),AND(OR(T324="新加算Ⅰ",T324="新加算Ⅱ"),AQ324=""),AND(OR(T324="新加算Ⅰ"),AR324="")),"！記入が必要な欄（ピンク色のセル）に空欄があります。空欄を埋めてください。",""))</f>
        <v/>
      </c>
      <c r="AT325" s="452"/>
      <c r="AU325" s="1311"/>
      <c r="AV325" s="558" t="str">
        <f>IF('別紙様式2-2（４・５月分）'!N247="","",'別紙様式2-2（４・５月分）'!N247)</f>
        <v/>
      </c>
      <c r="AW325" s="1313"/>
      <c r="AX325" s="579"/>
      <c r="AY325" s="1230" t="str">
        <f>IF(OR(T325="新加算Ⅰ",T325="新加算Ⅱ",T325="新加算Ⅲ",T325="新加算Ⅳ",T325="新加算Ⅴ（１）",T325="新加算Ⅴ（２）",T325="新加算Ⅴ（３）",T325="新加算ⅠⅤ（４）",T325="新加算Ⅴ（５）",T325="新加算Ⅴ（６）",T325="新加算Ⅴ（８）",T325="新加算Ⅴ（11）"),IF(AI325="○","","未入力"),"")</f>
        <v/>
      </c>
      <c r="AZ325" s="1230" t="str">
        <f>IF(OR(U325="新加算Ⅰ",U325="新加算Ⅱ",U325="新加算Ⅲ",U325="新加算Ⅳ",U325="新加算Ⅴ（１）",U325="新加算Ⅴ（２）",U325="新加算Ⅴ（３）",U325="新加算ⅠⅤ（４）",U325="新加算Ⅴ（５）",U325="新加算Ⅴ（６）",U325="新加算Ⅴ（８）",U325="新加算Ⅴ（11）"),IF(AJ325="○","","未入力"),"")</f>
        <v/>
      </c>
      <c r="BA325" s="1230" t="str">
        <f>IF(OR(U325="新加算Ⅴ（７）",U325="新加算Ⅴ（９）",U325="新加算Ⅴ（10）",U325="新加算Ⅴ（12）",U325="新加算Ⅴ（13）",U325="新加算Ⅴ（14）"),IF(AK325="○","","未入力"),"")</f>
        <v/>
      </c>
      <c r="BB325" s="1230" t="str">
        <f>IF(OR(U325="新加算Ⅰ",U325="新加算Ⅱ",U325="新加算Ⅲ",U325="新加算Ⅴ（１）",U325="新加算Ⅴ（３）",U325="新加算Ⅴ（８）"),IF(AL325="○","","未入力"),"")</f>
        <v/>
      </c>
      <c r="BC325" s="1481" t="str">
        <f t="shared" ref="BC325" si="538">IF(OR(U325="新加算Ⅰ",U325="新加算Ⅱ",U325="新加算Ⅴ（１）",U325="新加算Ⅴ（２）",U325="新加算Ⅴ（３）",U325="新加算Ⅴ（４）",U325="新加算Ⅴ（５）",U325="新加算Ⅴ（６）",U325="新加算Ⅴ（７）",U325="新加算Ⅴ（９）",U325="新加算Ⅴ（10）",U325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25" s="1311" t="str">
        <f>IF(AND(T325&lt;&gt;"（参考）令和７年度の移行予定",OR(U325="新加算Ⅰ",U325="新加算Ⅴ（１）",U325="新加算Ⅴ（２）",U325="新加算Ⅴ（５）",U325="新加算Ⅴ（７）",U325="新加算Ⅴ（10）")),IF(AN325="","未入力",IF(AN325="いずれも取得していない","要件を満たさない","")),"")</f>
        <v/>
      </c>
      <c r="BE325" s="1311" t="str">
        <f>G322</f>
        <v/>
      </c>
      <c r="BF325" s="1311"/>
      <c r="BG325" s="1311"/>
    </row>
    <row r="326" spans="1:59" ht="30" customHeight="1">
      <c r="A326" s="1274">
        <v>79</v>
      </c>
      <c r="B326" s="1240" t="str">
        <f>IF(基本情報入力シート!C132="","",基本情報入力シート!C132)</f>
        <v/>
      </c>
      <c r="C326" s="1241"/>
      <c r="D326" s="1241"/>
      <c r="E326" s="1241"/>
      <c r="F326" s="1242"/>
      <c r="G326" s="1259" t="str">
        <f>IF(基本情報入力シート!M132="","",基本情報入力シート!M132)</f>
        <v/>
      </c>
      <c r="H326" s="1259" t="str">
        <f>IF(基本情報入力シート!R132="","",基本情報入力シート!R132)</f>
        <v/>
      </c>
      <c r="I326" s="1259" t="str">
        <f>IF(基本情報入力シート!W132="","",基本情報入力シート!W132)</f>
        <v/>
      </c>
      <c r="J326" s="1422" t="str">
        <f>IF(基本情報入力シート!X132="","",基本情報入力シート!X132)</f>
        <v/>
      </c>
      <c r="K326" s="1259" t="str">
        <f>IF(基本情報入力シート!Y132="","",基本情報入力シート!Y132)</f>
        <v/>
      </c>
      <c r="L326" s="1435" t="str">
        <f>IF(基本情報入力シート!AB132="","",基本情報入力シート!AB132)</f>
        <v/>
      </c>
      <c r="M326" s="553" t="str">
        <f>IF('別紙様式2-2（４・５月分）'!P248="","",'別紙様式2-2（４・５月分）'!P248)</f>
        <v/>
      </c>
      <c r="N326" s="1399" t="str">
        <f>IF(SUM('別紙様式2-2（４・５月分）'!Q248:Q250)=0,"",SUM('別紙様式2-2（４・５月分）'!Q248:Q250))</f>
        <v/>
      </c>
      <c r="O326" s="1403" t="str">
        <f>IFERROR(VLOOKUP('別紙様式2-2（４・５月分）'!AQ248,【参考】数式用!$AR$5:$AS$22,2,FALSE),"")</f>
        <v/>
      </c>
      <c r="P326" s="1404"/>
      <c r="Q326" s="1405"/>
      <c r="R326" s="1540" t="str">
        <f>IFERROR(VLOOKUP(K326,【参考】数式用!$A$5:$AB$37,MATCH(O326,【参考】数式用!$B$4:$AB$4,0)+1,0),"")</f>
        <v/>
      </c>
      <c r="S326" s="1411" t="s">
        <v>2102</v>
      </c>
      <c r="T326" s="1536" t="str">
        <f>IF('別紙様式2-3（６月以降分）'!T326="","",'別紙様式2-3（６月以降分）'!T326)</f>
        <v/>
      </c>
      <c r="U326" s="1538" t="str">
        <f>IFERROR(VLOOKUP(K326,【参考】数式用!$A$5:$AB$37,MATCH(T326,【参考】数式用!$B$4:$AB$4,0)+1,0),"")</f>
        <v/>
      </c>
      <c r="V326" s="1417" t="s">
        <v>15</v>
      </c>
      <c r="W326" s="1534">
        <f>'別紙様式2-3（６月以降分）'!W326</f>
        <v>6</v>
      </c>
      <c r="X326" s="1357" t="s">
        <v>10</v>
      </c>
      <c r="Y326" s="1534">
        <f>'別紙様式2-3（６月以降分）'!Y326</f>
        <v>6</v>
      </c>
      <c r="Z326" s="1357" t="s">
        <v>38</v>
      </c>
      <c r="AA326" s="1534">
        <f>'別紙様式2-3（６月以降分）'!AA326</f>
        <v>7</v>
      </c>
      <c r="AB326" s="1357" t="s">
        <v>10</v>
      </c>
      <c r="AC326" s="1534">
        <f>'別紙様式2-3（６月以降分）'!AC326</f>
        <v>3</v>
      </c>
      <c r="AD326" s="1357" t="s">
        <v>2020</v>
      </c>
      <c r="AE326" s="1357" t="s">
        <v>20</v>
      </c>
      <c r="AF326" s="1357">
        <f>IF(W326&gt;=1,(AA326*12+AC326)-(W326*12+Y326)+1,"")</f>
        <v>10</v>
      </c>
      <c r="AG326" s="1359" t="s">
        <v>33</v>
      </c>
      <c r="AH326" s="1526" t="str">
        <f>'別紙様式2-3（６月以降分）'!AH326</f>
        <v/>
      </c>
      <c r="AI326" s="1528" t="str">
        <f>'別紙様式2-3（６月以降分）'!AI326</f>
        <v/>
      </c>
      <c r="AJ326" s="1530">
        <f>'別紙様式2-3（６月以降分）'!AJ326</f>
        <v>0</v>
      </c>
      <c r="AK326" s="1532" t="str">
        <f>IF('別紙様式2-3（６月以降分）'!AK326="","",'別紙様式2-3（６月以降分）'!AK326)</f>
        <v/>
      </c>
      <c r="AL326" s="1521">
        <f>'別紙様式2-3（６月以降分）'!AL326</f>
        <v>0</v>
      </c>
      <c r="AM326" s="1523" t="str">
        <f>IF('別紙様式2-3（６月以降分）'!AM326="","",'別紙様式2-3（６月以降分）'!AM326)</f>
        <v/>
      </c>
      <c r="AN326" s="1341" t="str">
        <f>IF('別紙様式2-3（６月以降分）'!AN326="","",'別紙様式2-3（６月以降分）'!AN326)</f>
        <v/>
      </c>
      <c r="AO326" s="1339" t="str">
        <f>IF('別紙様式2-3（６月以降分）'!AO326="","",'別紙様式2-3（６月以降分）'!AO326)</f>
        <v/>
      </c>
      <c r="AP326" s="1341" t="str">
        <f>IF('別紙様式2-3（６月以降分）'!AP326="","",'別紙様式2-3（６月以降分）'!AP326)</f>
        <v/>
      </c>
      <c r="AQ326" s="1490" t="str">
        <f>IF('別紙様式2-3（６月以降分）'!AQ326="","",'別紙様式2-3（６月以降分）'!AQ326)</f>
        <v/>
      </c>
      <c r="AR326" s="1493" t="str">
        <f>IF('別紙様式2-3（６月以降分）'!AR326="","",'別紙様式2-3（６月以降分）'!AR326)</f>
        <v/>
      </c>
      <c r="AS326" s="573" t="str">
        <f t="shared" ref="AS326" si="539">IF(AU328="","",IF(U328&lt;U326,"！加算の要件上は問題ありませんが、令和６年度当初の新加算の加算率と比較して、移行後の加算率が下がる計画になっています。",""))</f>
        <v/>
      </c>
      <c r="AT326" s="580"/>
      <c r="AU326" s="1309"/>
      <c r="AV326" s="558" t="str">
        <f>IF('別紙様式2-2（４・５月分）'!N248="","",'別紙様式2-2（４・５月分）'!N248)</f>
        <v/>
      </c>
      <c r="AW326" s="1313" t="str">
        <f>IF(SUM('別紙様式2-2（４・５月分）'!O248:O250)=0,"",SUM('別紙様式2-2（４・５月分）'!O248:O250))</f>
        <v/>
      </c>
      <c r="AX326" s="1482" t="str">
        <f>IFERROR(VLOOKUP(K326,【参考】数式用!$AH$2:$AI$34,2,FALSE),"")</f>
        <v/>
      </c>
      <c r="AY326" s="494"/>
      <c r="BD326" s="341"/>
      <c r="BE326" s="1311" t="str">
        <f>G326</f>
        <v/>
      </c>
      <c r="BF326" s="1311"/>
      <c r="BG326" s="1311"/>
    </row>
    <row r="327" spans="1:59" ht="15" customHeight="1">
      <c r="A327" s="1275"/>
      <c r="B327" s="1243"/>
      <c r="C327" s="1244"/>
      <c r="D327" s="1244"/>
      <c r="E327" s="1244"/>
      <c r="F327" s="1245"/>
      <c r="G327" s="1260"/>
      <c r="H327" s="1260"/>
      <c r="I327" s="1260"/>
      <c r="J327" s="1423"/>
      <c r="K327" s="1260"/>
      <c r="L327" s="1429"/>
      <c r="M327" s="1379" t="str">
        <f>IF('別紙様式2-2（４・５月分）'!P249="","",'別紙様式2-2（４・５月分）'!P249)</f>
        <v/>
      </c>
      <c r="N327" s="1400"/>
      <c r="O327" s="1406"/>
      <c r="P327" s="1407"/>
      <c r="Q327" s="1408"/>
      <c r="R327" s="1541"/>
      <c r="S327" s="1412"/>
      <c r="T327" s="1537"/>
      <c r="U327" s="1539"/>
      <c r="V327" s="1418"/>
      <c r="W327" s="1535"/>
      <c r="X327" s="1358"/>
      <c r="Y327" s="1535"/>
      <c r="Z327" s="1358"/>
      <c r="AA327" s="1535"/>
      <c r="AB327" s="1358"/>
      <c r="AC327" s="1535"/>
      <c r="AD327" s="1358"/>
      <c r="AE327" s="1358"/>
      <c r="AF327" s="1358"/>
      <c r="AG327" s="1360"/>
      <c r="AH327" s="1527"/>
      <c r="AI327" s="1529"/>
      <c r="AJ327" s="1531"/>
      <c r="AK327" s="1533"/>
      <c r="AL327" s="1522"/>
      <c r="AM327" s="1524"/>
      <c r="AN327" s="1342"/>
      <c r="AO327" s="1525"/>
      <c r="AP327" s="1342"/>
      <c r="AQ327" s="1491"/>
      <c r="AR327" s="1494"/>
      <c r="AS327" s="1492" t="str">
        <f t="shared" ref="AS327" si="540">IF(AU328="","",IF(OR(AA328="",AA328&lt;&gt;7,AC328="",AC328&lt;&gt;3),"！算定期間の終わりが令和７年３月になっていません。年度内の廃止予定等がなければ、算定対象月を令和７年３月にしてください。",""))</f>
        <v/>
      </c>
      <c r="AT327" s="580"/>
      <c r="AU327" s="1311"/>
      <c r="AV327" s="1312" t="str">
        <f>IF('別紙様式2-2（４・５月分）'!N249="","",'別紙様式2-2（４・５月分）'!N249)</f>
        <v/>
      </c>
      <c r="AW327" s="1313"/>
      <c r="AX327" s="1483"/>
      <c r="AY327" s="431"/>
      <c r="BD327" s="341"/>
      <c r="BE327" s="1311" t="str">
        <f>G326</f>
        <v/>
      </c>
      <c r="BF327" s="1311"/>
      <c r="BG327" s="1311"/>
    </row>
    <row r="328" spans="1:59" ht="15" customHeight="1">
      <c r="A328" s="1303"/>
      <c r="B328" s="1243"/>
      <c r="C328" s="1244"/>
      <c r="D328" s="1244"/>
      <c r="E328" s="1244"/>
      <c r="F328" s="1245"/>
      <c r="G328" s="1260"/>
      <c r="H328" s="1260"/>
      <c r="I328" s="1260"/>
      <c r="J328" s="1423"/>
      <c r="K328" s="1260"/>
      <c r="L328" s="1429"/>
      <c r="M328" s="1380"/>
      <c r="N328" s="1401"/>
      <c r="O328" s="1381" t="s">
        <v>2025</v>
      </c>
      <c r="P328" s="1433" t="str">
        <f>IFERROR(VLOOKUP('別紙様式2-2（４・５月分）'!AQ248,【参考】数式用!$AR$5:$AT$22,3,FALSE),"")</f>
        <v/>
      </c>
      <c r="Q328" s="1385" t="s">
        <v>2036</v>
      </c>
      <c r="R328" s="1517" t="str">
        <f>IFERROR(VLOOKUP(K326,【参考】数式用!$A$5:$AB$37,MATCH(P328,【参考】数式用!$B$4:$AB$4,0)+1,0),"")</f>
        <v/>
      </c>
      <c r="S328" s="1389" t="s">
        <v>2109</v>
      </c>
      <c r="T328" s="1519"/>
      <c r="U328" s="1515" t="str">
        <f>IFERROR(VLOOKUP(K326,【参考】数式用!$A$5:$AB$37,MATCH(T328,【参考】数式用!$B$4:$AB$4,0)+1,0),"")</f>
        <v/>
      </c>
      <c r="V328" s="1395" t="s">
        <v>15</v>
      </c>
      <c r="W328" s="1513"/>
      <c r="X328" s="1371" t="s">
        <v>10</v>
      </c>
      <c r="Y328" s="1513"/>
      <c r="Z328" s="1371" t="s">
        <v>38</v>
      </c>
      <c r="AA328" s="1513"/>
      <c r="AB328" s="1371" t="s">
        <v>10</v>
      </c>
      <c r="AC328" s="1513"/>
      <c r="AD328" s="1371" t="s">
        <v>2020</v>
      </c>
      <c r="AE328" s="1371" t="s">
        <v>20</v>
      </c>
      <c r="AF328" s="1371" t="str">
        <f>IF(W328&gt;=1,(AA328*12+AC328)-(W328*12+Y328)+1,"")</f>
        <v/>
      </c>
      <c r="AG328" s="1367" t="s">
        <v>33</v>
      </c>
      <c r="AH328" s="1373" t="str">
        <f t="shared" ref="AH328" si="541">IFERROR(ROUNDDOWN(ROUND(L326*U328,0),0)*AF328,"")</f>
        <v/>
      </c>
      <c r="AI328" s="1507" t="str">
        <f t="shared" ref="AI328" si="542">IFERROR(ROUNDDOWN(ROUND((L326*(U328-AW326)),0),0)*AF328,"")</f>
        <v/>
      </c>
      <c r="AJ328" s="1377" t="str">
        <f>IFERROR(ROUNDDOWN(ROUNDDOWN(ROUND(L326*VLOOKUP(K326,【参考】数式用!$A$5:$AB$27,MATCH("新加算Ⅳ",【参考】数式用!$B$4:$AB$4,0)+1,0),0),0)*AF328*0.5,0),"")</f>
        <v/>
      </c>
      <c r="AK328" s="1509"/>
      <c r="AL328" s="1511" t="str">
        <f>IFERROR(IF('別紙様式2-2（４・５月分）'!P328="ベア加算","", IF(OR(T328="新加算Ⅰ",T328="新加算Ⅱ",T328="新加算Ⅲ",T328="新加算Ⅳ"),ROUNDDOWN(ROUND(L326*VLOOKUP(K326,【参考】数式用!$A$5:$I$27,MATCH("ベア加算",【参考】数式用!$B$4:$I$4,0)+1,0),0),0)*AF328,"")),"")</f>
        <v/>
      </c>
      <c r="AM328" s="1503"/>
      <c r="AN328" s="1484"/>
      <c r="AO328" s="1505"/>
      <c r="AP328" s="1484"/>
      <c r="AQ328" s="1486"/>
      <c r="AR328" s="1488"/>
      <c r="AS328" s="1492"/>
      <c r="AT328" s="452"/>
      <c r="AU328" s="1311" t="str">
        <f>IF(AND(AA326&lt;&gt;7,AC326&lt;&gt;3),"V列に色付け","")</f>
        <v/>
      </c>
      <c r="AV328" s="1312"/>
      <c r="AW328" s="1313"/>
      <c r="AX328" s="577"/>
      <c r="AY328" s="1230" t="str">
        <f>IF(AL328&lt;&gt;"",IF(AM328="○","入力済","未入力"),"")</f>
        <v/>
      </c>
      <c r="AZ328" s="1230" t="str">
        <f>IF(OR(T328="新加算Ⅰ",T328="新加算Ⅱ",T328="新加算Ⅲ",T328="新加算Ⅳ",T328="新加算Ⅴ（１）",T328="新加算Ⅴ（２）",T328="新加算Ⅴ（３）",T328="新加算ⅠⅤ（４）",T328="新加算Ⅴ（５）",T328="新加算Ⅴ（６）",T328="新加算Ⅴ（８）",T328="新加算Ⅴ（11）"),IF(OR(AN328="○",AN328="令和６年度中に満たす"),"入力済","未入力"),"")</f>
        <v/>
      </c>
      <c r="BA328" s="1230" t="str">
        <f>IF(OR(T328="新加算Ⅴ（７）",T328="新加算Ⅴ（９）",T328="新加算Ⅴ（10）",T328="新加算Ⅴ（12）",T328="新加算Ⅴ（13）",T328="新加算Ⅴ（14）"),IF(OR(AO328="○",AO328="令和６年度中に満たす"),"入力済","未入力"),"")</f>
        <v/>
      </c>
      <c r="BB328" s="1230" t="str">
        <f>IF(OR(T328="新加算Ⅰ",T328="新加算Ⅱ",T328="新加算Ⅲ",T328="新加算Ⅴ（１）",T328="新加算Ⅴ（３）",T328="新加算Ⅴ（８）"),IF(OR(AP328="○",AP328="令和６年度中に満たす"),"入力済","未入力"),"")</f>
        <v/>
      </c>
      <c r="BC328" s="1481" t="str">
        <f t="shared" ref="BC328" si="543">IF(OR(T328="新加算Ⅰ",T328="新加算Ⅱ",T328="新加算Ⅴ（１）",T328="新加算Ⅴ（２）",T328="新加算Ⅴ（３）",T328="新加算Ⅴ（４）",T328="新加算Ⅴ（５）",T328="新加算Ⅴ（６）",T328="新加算Ⅴ（７）",T328="新加算Ⅴ（９）",T328="新加算Ⅴ（10）",T328="新加算Ⅴ（12）"),IF(AQ328&lt;&gt;"",1,""),"")</f>
        <v/>
      </c>
      <c r="BD328" s="1311" t="str">
        <f>IF(OR(T328="新加算Ⅰ",T328="新加算Ⅴ（１）",T328="新加算Ⅴ（２）",T328="新加算Ⅴ（５）",T328="新加算Ⅴ（７）",T328="新加算Ⅴ（10）"),IF(AR328="","未入力","入力済"),"")</f>
        <v/>
      </c>
      <c r="BE328" s="1311" t="str">
        <f>G326</f>
        <v/>
      </c>
      <c r="BF328" s="1311"/>
      <c r="BG328" s="1311"/>
    </row>
    <row r="329" spans="1:59" ht="30" customHeight="1" thickBot="1">
      <c r="A329" s="1276"/>
      <c r="B329" s="1419"/>
      <c r="C329" s="1420"/>
      <c r="D329" s="1420"/>
      <c r="E329" s="1420"/>
      <c r="F329" s="1421"/>
      <c r="G329" s="1261"/>
      <c r="H329" s="1261"/>
      <c r="I329" s="1261"/>
      <c r="J329" s="1424"/>
      <c r="K329" s="1261"/>
      <c r="L329" s="1430"/>
      <c r="M329" s="556" t="str">
        <f>IF('別紙様式2-2（４・５月分）'!P250="","",'別紙様式2-2（４・５月分）'!P250)</f>
        <v/>
      </c>
      <c r="N329" s="1402"/>
      <c r="O329" s="1382"/>
      <c r="P329" s="1434"/>
      <c r="Q329" s="1386"/>
      <c r="R329" s="1518"/>
      <c r="S329" s="1390"/>
      <c r="T329" s="1520"/>
      <c r="U329" s="1516"/>
      <c r="V329" s="1396"/>
      <c r="W329" s="1514"/>
      <c r="X329" s="1372"/>
      <c r="Y329" s="1514"/>
      <c r="Z329" s="1372"/>
      <c r="AA329" s="1514"/>
      <c r="AB329" s="1372"/>
      <c r="AC329" s="1514"/>
      <c r="AD329" s="1372"/>
      <c r="AE329" s="1372"/>
      <c r="AF329" s="1372"/>
      <c r="AG329" s="1368"/>
      <c r="AH329" s="1374"/>
      <c r="AI329" s="1508"/>
      <c r="AJ329" s="1378"/>
      <c r="AK329" s="1510"/>
      <c r="AL329" s="1512"/>
      <c r="AM329" s="1504"/>
      <c r="AN329" s="1485"/>
      <c r="AO329" s="1506"/>
      <c r="AP329" s="1485"/>
      <c r="AQ329" s="1487"/>
      <c r="AR329" s="1489"/>
      <c r="AS329" s="578" t="str">
        <f t="shared" ref="AS329" si="544">IF(AU328="","",IF(OR(T328="",AND(M329="ベア加算なし",OR(T328="新加算Ⅰ",T328="新加算Ⅱ",T328="新加算Ⅲ",T328="新加算Ⅳ"),AM328=""),AND(OR(T328="新加算Ⅰ",T328="新加算Ⅱ",T328="新加算Ⅲ",T328="新加算Ⅳ"),AN328=""),AND(OR(T328="新加算Ⅰ",T328="新加算Ⅱ",T328="新加算Ⅲ"),AP328=""),AND(OR(T328="新加算Ⅰ",T328="新加算Ⅱ"),AQ328=""),AND(OR(T328="新加算Ⅰ"),AR328="")),"！記入が必要な欄（ピンク色のセル）に空欄があります。空欄を埋めてください。",""))</f>
        <v/>
      </c>
      <c r="AT329" s="452"/>
      <c r="AU329" s="1311"/>
      <c r="AV329" s="558" t="str">
        <f>IF('別紙様式2-2（４・５月分）'!N250="","",'別紙様式2-2（４・５月分）'!N250)</f>
        <v/>
      </c>
      <c r="AW329" s="1313"/>
      <c r="AX329" s="579"/>
      <c r="AY329" s="1230" t="str">
        <f>IF(OR(T329="新加算Ⅰ",T329="新加算Ⅱ",T329="新加算Ⅲ",T329="新加算Ⅳ",T329="新加算Ⅴ（１）",T329="新加算Ⅴ（２）",T329="新加算Ⅴ（３）",T329="新加算ⅠⅤ（４）",T329="新加算Ⅴ（５）",T329="新加算Ⅴ（６）",T329="新加算Ⅴ（８）",T329="新加算Ⅴ（11）"),IF(AI329="○","","未入力"),"")</f>
        <v/>
      </c>
      <c r="AZ329" s="1230" t="str">
        <f>IF(OR(U329="新加算Ⅰ",U329="新加算Ⅱ",U329="新加算Ⅲ",U329="新加算Ⅳ",U329="新加算Ⅴ（１）",U329="新加算Ⅴ（２）",U329="新加算Ⅴ（３）",U329="新加算ⅠⅤ（４）",U329="新加算Ⅴ（５）",U329="新加算Ⅴ（６）",U329="新加算Ⅴ（８）",U329="新加算Ⅴ（11）"),IF(AJ329="○","","未入力"),"")</f>
        <v/>
      </c>
      <c r="BA329" s="1230" t="str">
        <f>IF(OR(U329="新加算Ⅴ（７）",U329="新加算Ⅴ（９）",U329="新加算Ⅴ（10）",U329="新加算Ⅴ（12）",U329="新加算Ⅴ（13）",U329="新加算Ⅴ（14）"),IF(AK329="○","","未入力"),"")</f>
        <v/>
      </c>
      <c r="BB329" s="1230" t="str">
        <f>IF(OR(U329="新加算Ⅰ",U329="新加算Ⅱ",U329="新加算Ⅲ",U329="新加算Ⅴ（１）",U329="新加算Ⅴ（３）",U329="新加算Ⅴ（８）"),IF(AL329="○","","未入力"),"")</f>
        <v/>
      </c>
      <c r="BC329" s="1481" t="str">
        <f t="shared" ref="BC329" si="545">IF(OR(U329="新加算Ⅰ",U329="新加算Ⅱ",U329="新加算Ⅴ（１）",U329="新加算Ⅴ（２）",U329="新加算Ⅴ（３）",U329="新加算Ⅴ（４）",U329="新加算Ⅴ（５）",U329="新加算Ⅴ（６）",U329="新加算Ⅴ（７）",U329="新加算Ⅴ（９）",U329="新加算Ⅴ（10）",U329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29" s="1311" t="str">
        <f>IF(AND(T329&lt;&gt;"（参考）令和７年度の移行予定",OR(U329="新加算Ⅰ",U329="新加算Ⅴ（１）",U329="新加算Ⅴ（２）",U329="新加算Ⅴ（５）",U329="新加算Ⅴ（７）",U329="新加算Ⅴ（10）")),IF(AN329="","未入力",IF(AN329="いずれも取得していない","要件を満たさない","")),"")</f>
        <v/>
      </c>
      <c r="BE329" s="1311" t="str">
        <f>G326</f>
        <v/>
      </c>
      <c r="BF329" s="1311"/>
      <c r="BG329" s="1311"/>
    </row>
    <row r="330" spans="1:59" ht="30" customHeight="1">
      <c r="A330" s="1301">
        <v>80</v>
      </c>
      <c r="B330" s="1243" t="str">
        <f>IF(基本情報入力シート!C133="","",基本情報入力シート!C133)</f>
        <v/>
      </c>
      <c r="C330" s="1244"/>
      <c r="D330" s="1244"/>
      <c r="E330" s="1244"/>
      <c r="F330" s="1245"/>
      <c r="G330" s="1260" t="str">
        <f>IF(基本情報入力シート!M133="","",基本情報入力シート!M133)</f>
        <v/>
      </c>
      <c r="H330" s="1260" t="str">
        <f>IF(基本情報入力シート!R133="","",基本情報入力シート!R133)</f>
        <v/>
      </c>
      <c r="I330" s="1260" t="str">
        <f>IF(基本情報入力シート!W133="","",基本情報入力シート!W133)</f>
        <v/>
      </c>
      <c r="J330" s="1423" t="str">
        <f>IF(基本情報入力シート!X133="","",基本情報入力シート!X133)</f>
        <v/>
      </c>
      <c r="K330" s="1260" t="str">
        <f>IF(基本情報入力シート!Y133="","",基本情報入力シート!Y133)</f>
        <v/>
      </c>
      <c r="L330" s="1429" t="str">
        <f>IF(基本情報入力シート!AB133="","",基本情報入力シート!AB133)</f>
        <v/>
      </c>
      <c r="M330" s="553" t="str">
        <f>IF('別紙様式2-2（４・５月分）'!P251="","",'別紙様式2-2（４・５月分）'!P251)</f>
        <v/>
      </c>
      <c r="N330" s="1399" t="str">
        <f>IF(SUM('別紙様式2-2（４・５月分）'!Q251:Q253)=0,"",SUM('別紙様式2-2（４・５月分）'!Q251:Q253))</f>
        <v/>
      </c>
      <c r="O330" s="1403" t="str">
        <f>IFERROR(VLOOKUP('別紙様式2-2（４・５月分）'!AQ251,【参考】数式用!$AR$5:$AS$22,2,FALSE),"")</f>
        <v/>
      </c>
      <c r="P330" s="1404"/>
      <c r="Q330" s="1405"/>
      <c r="R330" s="1540" t="str">
        <f>IFERROR(VLOOKUP(K330,【参考】数式用!$A$5:$AB$37,MATCH(O330,【参考】数式用!$B$4:$AB$4,0)+1,0),"")</f>
        <v/>
      </c>
      <c r="S330" s="1411" t="s">
        <v>2102</v>
      </c>
      <c r="T330" s="1536" t="str">
        <f>IF('別紙様式2-3（６月以降分）'!T330="","",'別紙様式2-3（６月以降分）'!T330)</f>
        <v/>
      </c>
      <c r="U330" s="1538" t="str">
        <f>IFERROR(VLOOKUP(K330,【参考】数式用!$A$5:$AB$37,MATCH(T330,【参考】数式用!$B$4:$AB$4,0)+1,0),"")</f>
        <v/>
      </c>
      <c r="V330" s="1417" t="s">
        <v>15</v>
      </c>
      <c r="W330" s="1534">
        <f>'別紙様式2-3（６月以降分）'!W330</f>
        <v>6</v>
      </c>
      <c r="X330" s="1357" t="s">
        <v>10</v>
      </c>
      <c r="Y330" s="1534">
        <f>'別紙様式2-3（６月以降分）'!Y330</f>
        <v>6</v>
      </c>
      <c r="Z330" s="1357" t="s">
        <v>38</v>
      </c>
      <c r="AA330" s="1534">
        <f>'別紙様式2-3（６月以降分）'!AA330</f>
        <v>7</v>
      </c>
      <c r="AB330" s="1357" t="s">
        <v>10</v>
      </c>
      <c r="AC330" s="1534">
        <f>'別紙様式2-3（６月以降分）'!AC330</f>
        <v>3</v>
      </c>
      <c r="AD330" s="1357" t="s">
        <v>2020</v>
      </c>
      <c r="AE330" s="1357" t="s">
        <v>20</v>
      </c>
      <c r="AF330" s="1357">
        <f>IF(W330&gt;=1,(AA330*12+AC330)-(W330*12+Y330)+1,"")</f>
        <v>10</v>
      </c>
      <c r="AG330" s="1359" t="s">
        <v>33</v>
      </c>
      <c r="AH330" s="1526" t="str">
        <f>'別紙様式2-3（６月以降分）'!AH330</f>
        <v/>
      </c>
      <c r="AI330" s="1528" t="str">
        <f>'別紙様式2-3（６月以降分）'!AI330</f>
        <v/>
      </c>
      <c r="AJ330" s="1530">
        <f>'別紙様式2-3（６月以降分）'!AJ330</f>
        <v>0</v>
      </c>
      <c r="AK330" s="1532" t="str">
        <f>IF('別紙様式2-3（６月以降分）'!AK330="","",'別紙様式2-3（６月以降分）'!AK330)</f>
        <v/>
      </c>
      <c r="AL330" s="1521">
        <f>'別紙様式2-3（６月以降分）'!AL330</f>
        <v>0</v>
      </c>
      <c r="AM330" s="1523" t="str">
        <f>IF('別紙様式2-3（６月以降分）'!AM330="","",'別紙様式2-3（６月以降分）'!AM330)</f>
        <v/>
      </c>
      <c r="AN330" s="1341" t="str">
        <f>IF('別紙様式2-3（６月以降分）'!AN330="","",'別紙様式2-3（６月以降分）'!AN330)</f>
        <v/>
      </c>
      <c r="AO330" s="1339" t="str">
        <f>IF('別紙様式2-3（６月以降分）'!AO330="","",'別紙様式2-3（６月以降分）'!AO330)</f>
        <v/>
      </c>
      <c r="AP330" s="1341" t="str">
        <f>IF('別紙様式2-3（６月以降分）'!AP330="","",'別紙様式2-3（６月以降分）'!AP330)</f>
        <v/>
      </c>
      <c r="AQ330" s="1490" t="str">
        <f>IF('別紙様式2-3（６月以降分）'!AQ330="","",'別紙様式2-3（６月以降分）'!AQ330)</f>
        <v/>
      </c>
      <c r="AR330" s="1493" t="str">
        <f>IF('別紙様式2-3（６月以降分）'!AR330="","",'別紙様式2-3（６月以降分）'!AR330)</f>
        <v/>
      </c>
      <c r="AS330" s="573" t="str">
        <f t="shared" ref="AS330" si="546">IF(AU332="","",IF(U332&lt;U330,"！加算の要件上は問題ありませんが、令和６年度当初の新加算の加算率と比較して、移行後の加算率が下がる計画になっています。",""))</f>
        <v/>
      </c>
      <c r="AT330" s="580"/>
      <c r="AU330" s="1309"/>
      <c r="AV330" s="558" t="str">
        <f>IF('別紙様式2-2（４・５月分）'!N251="","",'別紙様式2-2（４・５月分）'!N251)</f>
        <v/>
      </c>
      <c r="AW330" s="1313" t="str">
        <f>IF(SUM('別紙様式2-2（４・５月分）'!O251:O253)=0,"",SUM('別紙様式2-2（４・５月分）'!O251:O253))</f>
        <v/>
      </c>
      <c r="AX330" s="1482" t="str">
        <f>IFERROR(VLOOKUP(K330,【参考】数式用!$AH$2:$AI$34,2,FALSE),"")</f>
        <v/>
      </c>
      <c r="AY330" s="494"/>
      <c r="BD330" s="341"/>
      <c r="BE330" s="1311" t="str">
        <f>G330</f>
        <v/>
      </c>
      <c r="BF330" s="1311"/>
      <c r="BG330" s="1311"/>
    </row>
    <row r="331" spans="1:59" ht="15" customHeight="1">
      <c r="A331" s="1275"/>
      <c r="B331" s="1243"/>
      <c r="C331" s="1244"/>
      <c r="D331" s="1244"/>
      <c r="E331" s="1244"/>
      <c r="F331" s="1245"/>
      <c r="G331" s="1260"/>
      <c r="H331" s="1260"/>
      <c r="I331" s="1260"/>
      <c r="J331" s="1423"/>
      <c r="K331" s="1260"/>
      <c r="L331" s="1429"/>
      <c r="M331" s="1379" t="str">
        <f>IF('別紙様式2-2（４・５月分）'!P252="","",'別紙様式2-2（４・５月分）'!P252)</f>
        <v/>
      </c>
      <c r="N331" s="1400"/>
      <c r="O331" s="1406"/>
      <c r="P331" s="1407"/>
      <c r="Q331" s="1408"/>
      <c r="R331" s="1541"/>
      <c r="S331" s="1412"/>
      <c r="T331" s="1537"/>
      <c r="U331" s="1539"/>
      <c r="V331" s="1418"/>
      <c r="W331" s="1535"/>
      <c r="X331" s="1358"/>
      <c r="Y331" s="1535"/>
      <c r="Z331" s="1358"/>
      <c r="AA331" s="1535"/>
      <c r="AB331" s="1358"/>
      <c r="AC331" s="1535"/>
      <c r="AD331" s="1358"/>
      <c r="AE331" s="1358"/>
      <c r="AF331" s="1358"/>
      <c r="AG331" s="1360"/>
      <c r="AH331" s="1527"/>
      <c r="AI331" s="1529"/>
      <c r="AJ331" s="1531"/>
      <c r="AK331" s="1533"/>
      <c r="AL331" s="1522"/>
      <c r="AM331" s="1524"/>
      <c r="AN331" s="1342"/>
      <c r="AO331" s="1525"/>
      <c r="AP331" s="1342"/>
      <c r="AQ331" s="1491"/>
      <c r="AR331" s="1494"/>
      <c r="AS331" s="1492" t="str">
        <f t="shared" ref="AS331" si="547">IF(AU332="","",IF(OR(AA332="",AA332&lt;&gt;7,AC332="",AC332&lt;&gt;3),"！算定期間の終わりが令和７年３月になっていません。年度内の廃止予定等がなければ、算定対象月を令和７年３月にしてください。",""))</f>
        <v/>
      </c>
      <c r="AT331" s="580"/>
      <c r="AU331" s="1311"/>
      <c r="AV331" s="1312" t="str">
        <f>IF('別紙様式2-2（４・５月分）'!N252="","",'別紙様式2-2（４・５月分）'!N252)</f>
        <v/>
      </c>
      <c r="AW331" s="1313"/>
      <c r="AX331" s="1483"/>
      <c r="AY331" s="431"/>
      <c r="BD331" s="341"/>
      <c r="BE331" s="1311" t="str">
        <f>G330</f>
        <v/>
      </c>
      <c r="BF331" s="1311"/>
      <c r="BG331" s="1311"/>
    </row>
    <row r="332" spans="1:59" ht="15" customHeight="1">
      <c r="A332" s="1303"/>
      <c r="B332" s="1243"/>
      <c r="C332" s="1244"/>
      <c r="D332" s="1244"/>
      <c r="E332" s="1244"/>
      <c r="F332" s="1245"/>
      <c r="G332" s="1260"/>
      <c r="H332" s="1260"/>
      <c r="I332" s="1260"/>
      <c r="J332" s="1423"/>
      <c r="K332" s="1260"/>
      <c r="L332" s="1429"/>
      <c r="M332" s="1380"/>
      <c r="N332" s="1401"/>
      <c r="O332" s="1381" t="s">
        <v>2025</v>
      </c>
      <c r="P332" s="1433" t="str">
        <f>IFERROR(VLOOKUP('別紙様式2-2（４・５月分）'!AQ251,【参考】数式用!$AR$5:$AT$22,3,FALSE),"")</f>
        <v/>
      </c>
      <c r="Q332" s="1385" t="s">
        <v>2036</v>
      </c>
      <c r="R332" s="1517" t="str">
        <f>IFERROR(VLOOKUP(K330,【参考】数式用!$A$5:$AB$37,MATCH(P332,【参考】数式用!$B$4:$AB$4,0)+1,0),"")</f>
        <v/>
      </c>
      <c r="S332" s="1389" t="s">
        <v>2109</v>
      </c>
      <c r="T332" s="1519"/>
      <c r="U332" s="1515" t="str">
        <f>IFERROR(VLOOKUP(K330,【参考】数式用!$A$5:$AB$37,MATCH(T332,【参考】数式用!$B$4:$AB$4,0)+1,0),"")</f>
        <v/>
      </c>
      <c r="V332" s="1395" t="s">
        <v>15</v>
      </c>
      <c r="W332" s="1513"/>
      <c r="X332" s="1371" t="s">
        <v>10</v>
      </c>
      <c r="Y332" s="1513"/>
      <c r="Z332" s="1371" t="s">
        <v>38</v>
      </c>
      <c r="AA332" s="1513"/>
      <c r="AB332" s="1371" t="s">
        <v>10</v>
      </c>
      <c r="AC332" s="1513"/>
      <c r="AD332" s="1371" t="s">
        <v>2020</v>
      </c>
      <c r="AE332" s="1371" t="s">
        <v>20</v>
      </c>
      <c r="AF332" s="1371" t="str">
        <f>IF(W332&gt;=1,(AA332*12+AC332)-(W332*12+Y332)+1,"")</f>
        <v/>
      </c>
      <c r="AG332" s="1367" t="s">
        <v>33</v>
      </c>
      <c r="AH332" s="1373" t="str">
        <f t="shared" ref="AH332" si="548">IFERROR(ROUNDDOWN(ROUND(L330*U332,0),0)*AF332,"")</f>
        <v/>
      </c>
      <c r="AI332" s="1507" t="str">
        <f t="shared" ref="AI332" si="549">IFERROR(ROUNDDOWN(ROUND((L330*(U332-AW330)),0),0)*AF332,"")</f>
        <v/>
      </c>
      <c r="AJ332" s="1377" t="str">
        <f>IFERROR(ROUNDDOWN(ROUNDDOWN(ROUND(L330*VLOOKUP(K330,【参考】数式用!$A$5:$AB$27,MATCH("新加算Ⅳ",【参考】数式用!$B$4:$AB$4,0)+1,0),0),0)*AF332*0.5,0),"")</f>
        <v/>
      </c>
      <c r="AK332" s="1509"/>
      <c r="AL332" s="1511" t="str">
        <f>IFERROR(IF('別紙様式2-2（４・５月分）'!P332="ベア加算","", IF(OR(T332="新加算Ⅰ",T332="新加算Ⅱ",T332="新加算Ⅲ",T332="新加算Ⅳ"),ROUNDDOWN(ROUND(L330*VLOOKUP(K330,【参考】数式用!$A$5:$I$27,MATCH("ベア加算",【参考】数式用!$B$4:$I$4,0)+1,0),0),0)*AF332,"")),"")</f>
        <v/>
      </c>
      <c r="AM332" s="1503"/>
      <c r="AN332" s="1484"/>
      <c r="AO332" s="1505"/>
      <c r="AP332" s="1484"/>
      <c r="AQ332" s="1486"/>
      <c r="AR332" s="1488"/>
      <c r="AS332" s="1492"/>
      <c r="AT332" s="452"/>
      <c r="AU332" s="1311" t="str">
        <f>IF(AND(AA330&lt;&gt;7,AC330&lt;&gt;3),"V列に色付け","")</f>
        <v/>
      </c>
      <c r="AV332" s="1312"/>
      <c r="AW332" s="1313"/>
      <c r="AX332" s="577"/>
      <c r="AY332" s="1230" t="str">
        <f>IF(AL332&lt;&gt;"",IF(AM332="○","入力済","未入力"),"")</f>
        <v/>
      </c>
      <c r="AZ332" s="1230" t="str">
        <f>IF(OR(T332="新加算Ⅰ",T332="新加算Ⅱ",T332="新加算Ⅲ",T332="新加算Ⅳ",T332="新加算Ⅴ（１）",T332="新加算Ⅴ（２）",T332="新加算Ⅴ（３）",T332="新加算ⅠⅤ（４）",T332="新加算Ⅴ（５）",T332="新加算Ⅴ（６）",T332="新加算Ⅴ（８）",T332="新加算Ⅴ（11）"),IF(OR(AN332="○",AN332="令和６年度中に満たす"),"入力済","未入力"),"")</f>
        <v/>
      </c>
      <c r="BA332" s="1230" t="str">
        <f>IF(OR(T332="新加算Ⅴ（７）",T332="新加算Ⅴ（９）",T332="新加算Ⅴ（10）",T332="新加算Ⅴ（12）",T332="新加算Ⅴ（13）",T332="新加算Ⅴ（14）"),IF(OR(AO332="○",AO332="令和６年度中に満たす"),"入力済","未入力"),"")</f>
        <v/>
      </c>
      <c r="BB332" s="1230" t="str">
        <f>IF(OR(T332="新加算Ⅰ",T332="新加算Ⅱ",T332="新加算Ⅲ",T332="新加算Ⅴ（１）",T332="新加算Ⅴ（３）",T332="新加算Ⅴ（８）"),IF(OR(AP332="○",AP332="令和６年度中に満たす"),"入力済","未入力"),"")</f>
        <v/>
      </c>
      <c r="BC332" s="1481" t="str">
        <f t="shared" ref="BC332" si="550">IF(OR(T332="新加算Ⅰ",T332="新加算Ⅱ",T332="新加算Ⅴ（１）",T332="新加算Ⅴ（２）",T332="新加算Ⅴ（３）",T332="新加算Ⅴ（４）",T332="新加算Ⅴ（５）",T332="新加算Ⅴ（６）",T332="新加算Ⅴ（７）",T332="新加算Ⅴ（９）",T332="新加算Ⅴ（10）",T332="新加算Ⅴ（12）"),IF(AQ332&lt;&gt;"",1,""),"")</f>
        <v/>
      </c>
      <c r="BD332" s="1311" t="str">
        <f>IF(OR(T332="新加算Ⅰ",T332="新加算Ⅴ（１）",T332="新加算Ⅴ（２）",T332="新加算Ⅴ（５）",T332="新加算Ⅴ（７）",T332="新加算Ⅴ（10）"),IF(AR332="","未入力","入力済"),"")</f>
        <v/>
      </c>
      <c r="BE332" s="1311" t="str">
        <f>G330</f>
        <v/>
      </c>
      <c r="BF332" s="1311"/>
      <c r="BG332" s="1311"/>
    </row>
    <row r="333" spans="1:59" ht="30" customHeight="1" thickBot="1">
      <c r="A333" s="1276"/>
      <c r="B333" s="1419"/>
      <c r="C333" s="1420"/>
      <c r="D333" s="1420"/>
      <c r="E333" s="1420"/>
      <c r="F333" s="1421"/>
      <c r="G333" s="1261"/>
      <c r="H333" s="1261"/>
      <c r="I333" s="1261"/>
      <c r="J333" s="1424"/>
      <c r="K333" s="1261"/>
      <c r="L333" s="1430"/>
      <c r="M333" s="556" t="str">
        <f>IF('別紙様式2-2（４・５月分）'!P253="","",'別紙様式2-2（４・５月分）'!P253)</f>
        <v/>
      </c>
      <c r="N333" s="1402"/>
      <c r="O333" s="1382"/>
      <c r="P333" s="1434"/>
      <c r="Q333" s="1386"/>
      <c r="R333" s="1518"/>
      <c r="S333" s="1390"/>
      <c r="T333" s="1520"/>
      <c r="U333" s="1516"/>
      <c r="V333" s="1396"/>
      <c r="W333" s="1514"/>
      <c r="X333" s="1372"/>
      <c r="Y333" s="1514"/>
      <c r="Z333" s="1372"/>
      <c r="AA333" s="1514"/>
      <c r="AB333" s="1372"/>
      <c r="AC333" s="1514"/>
      <c r="AD333" s="1372"/>
      <c r="AE333" s="1372"/>
      <c r="AF333" s="1372"/>
      <c r="AG333" s="1368"/>
      <c r="AH333" s="1374"/>
      <c r="AI333" s="1508"/>
      <c r="AJ333" s="1378"/>
      <c r="AK333" s="1510"/>
      <c r="AL333" s="1512"/>
      <c r="AM333" s="1504"/>
      <c r="AN333" s="1485"/>
      <c r="AO333" s="1506"/>
      <c r="AP333" s="1485"/>
      <c r="AQ333" s="1487"/>
      <c r="AR333" s="1489"/>
      <c r="AS333" s="578" t="str">
        <f t="shared" ref="AS333" si="551">IF(AU332="","",IF(OR(T332="",AND(M333="ベア加算なし",OR(T332="新加算Ⅰ",T332="新加算Ⅱ",T332="新加算Ⅲ",T332="新加算Ⅳ"),AM332=""),AND(OR(T332="新加算Ⅰ",T332="新加算Ⅱ",T332="新加算Ⅲ",T332="新加算Ⅳ"),AN332=""),AND(OR(T332="新加算Ⅰ",T332="新加算Ⅱ",T332="新加算Ⅲ"),AP332=""),AND(OR(T332="新加算Ⅰ",T332="新加算Ⅱ"),AQ332=""),AND(OR(T332="新加算Ⅰ"),AR332="")),"！記入が必要な欄（ピンク色のセル）に空欄があります。空欄を埋めてください。",""))</f>
        <v/>
      </c>
      <c r="AT333" s="452"/>
      <c r="AU333" s="1311"/>
      <c r="AV333" s="558" t="str">
        <f>IF('別紙様式2-2（４・５月分）'!N253="","",'別紙様式2-2（４・５月分）'!N253)</f>
        <v/>
      </c>
      <c r="AW333" s="1313"/>
      <c r="AX333" s="579"/>
      <c r="AY333" s="1230" t="str">
        <f>IF(OR(T333="新加算Ⅰ",T333="新加算Ⅱ",T333="新加算Ⅲ",T333="新加算Ⅳ",T333="新加算Ⅴ（１）",T333="新加算Ⅴ（２）",T333="新加算Ⅴ（３）",T333="新加算ⅠⅤ（４）",T333="新加算Ⅴ（５）",T333="新加算Ⅴ（６）",T333="新加算Ⅴ（８）",T333="新加算Ⅴ（11）"),IF(AI333="○","","未入力"),"")</f>
        <v/>
      </c>
      <c r="AZ333" s="1230" t="str">
        <f>IF(OR(U333="新加算Ⅰ",U333="新加算Ⅱ",U333="新加算Ⅲ",U333="新加算Ⅳ",U333="新加算Ⅴ（１）",U333="新加算Ⅴ（２）",U333="新加算Ⅴ（３）",U333="新加算ⅠⅤ（４）",U333="新加算Ⅴ（５）",U333="新加算Ⅴ（６）",U333="新加算Ⅴ（８）",U333="新加算Ⅴ（11）"),IF(AJ333="○","","未入力"),"")</f>
        <v/>
      </c>
      <c r="BA333" s="1230" t="str">
        <f>IF(OR(U333="新加算Ⅴ（７）",U333="新加算Ⅴ（９）",U333="新加算Ⅴ（10）",U333="新加算Ⅴ（12）",U333="新加算Ⅴ（13）",U333="新加算Ⅴ（14）"),IF(AK333="○","","未入力"),"")</f>
        <v/>
      </c>
      <c r="BB333" s="1230" t="str">
        <f>IF(OR(U333="新加算Ⅰ",U333="新加算Ⅱ",U333="新加算Ⅲ",U333="新加算Ⅴ（１）",U333="新加算Ⅴ（３）",U333="新加算Ⅴ（８）"),IF(AL333="○","","未入力"),"")</f>
        <v/>
      </c>
      <c r="BC333" s="1481" t="str">
        <f t="shared" ref="BC333" si="552">IF(OR(U333="新加算Ⅰ",U333="新加算Ⅱ",U333="新加算Ⅴ（１）",U333="新加算Ⅴ（２）",U333="新加算Ⅴ（３）",U333="新加算Ⅴ（４）",U333="新加算Ⅴ（５）",U333="新加算Ⅴ（６）",U333="新加算Ⅴ（７）",U333="新加算Ⅴ（９）",U333="新加算Ⅴ（10）",U333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33" s="1311" t="str">
        <f>IF(AND(T333&lt;&gt;"（参考）令和７年度の移行予定",OR(U333="新加算Ⅰ",U333="新加算Ⅴ（１）",U333="新加算Ⅴ（２）",U333="新加算Ⅴ（５）",U333="新加算Ⅴ（７）",U333="新加算Ⅴ（10）")),IF(AN333="","未入力",IF(AN333="いずれも取得していない","要件を満たさない","")),"")</f>
        <v/>
      </c>
      <c r="BE333" s="1311" t="str">
        <f>G330</f>
        <v/>
      </c>
      <c r="BF333" s="1311"/>
      <c r="BG333" s="1311"/>
    </row>
    <row r="334" spans="1:59" ht="30" customHeight="1">
      <c r="A334" s="1274">
        <v>81</v>
      </c>
      <c r="B334" s="1240" t="str">
        <f>IF(基本情報入力シート!C134="","",基本情報入力シート!C134)</f>
        <v/>
      </c>
      <c r="C334" s="1241"/>
      <c r="D334" s="1241"/>
      <c r="E334" s="1241"/>
      <c r="F334" s="1242"/>
      <c r="G334" s="1259" t="str">
        <f>IF(基本情報入力シート!M134="","",基本情報入力シート!M134)</f>
        <v/>
      </c>
      <c r="H334" s="1259" t="str">
        <f>IF(基本情報入力シート!R134="","",基本情報入力シート!R134)</f>
        <v/>
      </c>
      <c r="I334" s="1259" t="str">
        <f>IF(基本情報入力シート!W134="","",基本情報入力シート!W134)</f>
        <v/>
      </c>
      <c r="J334" s="1422" t="str">
        <f>IF(基本情報入力シート!X134="","",基本情報入力シート!X134)</f>
        <v/>
      </c>
      <c r="K334" s="1259" t="str">
        <f>IF(基本情報入力シート!Y134="","",基本情報入力シート!Y134)</f>
        <v/>
      </c>
      <c r="L334" s="1435" t="str">
        <f>IF(基本情報入力シート!AB134="","",基本情報入力シート!AB134)</f>
        <v/>
      </c>
      <c r="M334" s="553" t="str">
        <f>IF('別紙様式2-2（４・５月分）'!P254="","",'別紙様式2-2（４・５月分）'!P254)</f>
        <v/>
      </c>
      <c r="N334" s="1399" t="str">
        <f>IF(SUM('別紙様式2-2（４・５月分）'!Q254:Q256)=0,"",SUM('別紙様式2-2（４・５月分）'!Q254:Q256))</f>
        <v/>
      </c>
      <c r="O334" s="1403" t="str">
        <f>IFERROR(VLOOKUP('別紙様式2-2（４・５月分）'!AQ254,【参考】数式用!$AR$5:$AS$22,2,FALSE),"")</f>
        <v/>
      </c>
      <c r="P334" s="1404"/>
      <c r="Q334" s="1405"/>
      <c r="R334" s="1540" t="str">
        <f>IFERROR(VLOOKUP(K334,【参考】数式用!$A$5:$AB$37,MATCH(O334,【参考】数式用!$B$4:$AB$4,0)+1,0),"")</f>
        <v/>
      </c>
      <c r="S334" s="1411" t="s">
        <v>2102</v>
      </c>
      <c r="T334" s="1536" t="str">
        <f>IF('別紙様式2-3（６月以降分）'!T334="","",'別紙様式2-3（６月以降分）'!T334)</f>
        <v/>
      </c>
      <c r="U334" s="1538" t="str">
        <f>IFERROR(VLOOKUP(K334,【参考】数式用!$A$5:$AB$37,MATCH(T334,【参考】数式用!$B$4:$AB$4,0)+1,0),"")</f>
        <v/>
      </c>
      <c r="V334" s="1417" t="s">
        <v>15</v>
      </c>
      <c r="W334" s="1534">
        <f>'別紙様式2-3（６月以降分）'!W334</f>
        <v>6</v>
      </c>
      <c r="X334" s="1357" t="s">
        <v>10</v>
      </c>
      <c r="Y334" s="1534">
        <f>'別紙様式2-3（６月以降分）'!Y334</f>
        <v>6</v>
      </c>
      <c r="Z334" s="1357" t="s">
        <v>38</v>
      </c>
      <c r="AA334" s="1534">
        <f>'別紙様式2-3（６月以降分）'!AA334</f>
        <v>7</v>
      </c>
      <c r="AB334" s="1357" t="s">
        <v>10</v>
      </c>
      <c r="AC334" s="1534">
        <f>'別紙様式2-3（６月以降分）'!AC334</f>
        <v>3</v>
      </c>
      <c r="AD334" s="1357" t="s">
        <v>2020</v>
      </c>
      <c r="AE334" s="1357" t="s">
        <v>20</v>
      </c>
      <c r="AF334" s="1357">
        <f>IF(W334&gt;=1,(AA334*12+AC334)-(W334*12+Y334)+1,"")</f>
        <v>10</v>
      </c>
      <c r="AG334" s="1359" t="s">
        <v>33</v>
      </c>
      <c r="AH334" s="1526" t="str">
        <f>'別紙様式2-3（６月以降分）'!AH334</f>
        <v/>
      </c>
      <c r="AI334" s="1528" t="str">
        <f>'別紙様式2-3（６月以降分）'!AI334</f>
        <v/>
      </c>
      <c r="AJ334" s="1530">
        <f>'別紙様式2-3（６月以降分）'!AJ334</f>
        <v>0</v>
      </c>
      <c r="AK334" s="1532" t="str">
        <f>IF('別紙様式2-3（６月以降分）'!AK334="","",'別紙様式2-3（６月以降分）'!AK334)</f>
        <v/>
      </c>
      <c r="AL334" s="1521">
        <f>'別紙様式2-3（６月以降分）'!AL334</f>
        <v>0</v>
      </c>
      <c r="AM334" s="1523" t="str">
        <f>IF('別紙様式2-3（６月以降分）'!AM334="","",'別紙様式2-3（６月以降分）'!AM334)</f>
        <v/>
      </c>
      <c r="AN334" s="1341" t="str">
        <f>IF('別紙様式2-3（６月以降分）'!AN334="","",'別紙様式2-3（６月以降分）'!AN334)</f>
        <v/>
      </c>
      <c r="AO334" s="1339" t="str">
        <f>IF('別紙様式2-3（６月以降分）'!AO334="","",'別紙様式2-3（６月以降分）'!AO334)</f>
        <v/>
      </c>
      <c r="AP334" s="1341" t="str">
        <f>IF('別紙様式2-3（６月以降分）'!AP334="","",'別紙様式2-3（６月以降分）'!AP334)</f>
        <v/>
      </c>
      <c r="AQ334" s="1490" t="str">
        <f>IF('別紙様式2-3（６月以降分）'!AQ334="","",'別紙様式2-3（６月以降分）'!AQ334)</f>
        <v/>
      </c>
      <c r="AR334" s="1493" t="str">
        <f>IF('別紙様式2-3（６月以降分）'!AR334="","",'別紙様式2-3（６月以降分）'!AR334)</f>
        <v/>
      </c>
      <c r="AS334" s="573" t="str">
        <f t="shared" ref="AS334" si="553">IF(AU336="","",IF(U336&lt;U334,"！加算の要件上は問題ありませんが、令和６年度当初の新加算の加算率と比較して、移行後の加算率が下がる計画になっています。",""))</f>
        <v/>
      </c>
      <c r="AT334" s="580"/>
      <c r="AU334" s="1309"/>
      <c r="AV334" s="558" t="str">
        <f>IF('別紙様式2-2（４・５月分）'!N254="","",'別紙様式2-2（４・５月分）'!N254)</f>
        <v/>
      </c>
      <c r="AW334" s="1313" t="str">
        <f>IF(SUM('別紙様式2-2（４・５月分）'!O254:O256)=0,"",SUM('別紙様式2-2（４・５月分）'!O254:O256))</f>
        <v/>
      </c>
      <c r="AX334" s="1482" t="str">
        <f>IFERROR(VLOOKUP(K334,【参考】数式用!$AH$2:$AI$34,2,FALSE),"")</f>
        <v/>
      </c>
      <c r="AY334" s="494"/>
      <c r="BD334" s="341"/>
      <c r="BE334" s="1311" t="str">
        <f>G334</f>
        <v/>
      </c>
      <c r="BF334" s="1311"/>
      <c r="BG334" s="1311"/>
    </row>
    <row r="335" spans="1:59" ht="15" customHeight="1">
      <c r="A335" s="1275"/>
      <c r="B335" s="1243"/>
      <c r="C335" s="1244"/>
      <c r="D335" s="1244"/>
      <c r="E335" s="1244"/>
      <c r="F335" s="1245"/>
      <c r="G335" s="1260"/>
      <c r="H335" s="1260"/>
      <c r="I335" s="1260"/>
      <c r="J335" s="1423"/>
      <c r="K335" s="1260"/>
      <c r="L335" s="1429"/>
      <c r="M335" s="1379" t="str">
        <f>IF('別紙様式2-2（４・５月分）'!P255="","",'別紙様式2-2（４・５月分）'!P255)</f>
        <v/>
      </c>
      <c r="N335" s="1400"/>
      <c r="O335" s="1406"/>
      <c r="P335" s="1407"/>
      <c r="Q335" s="1408"/>
      <c r="R335" s="1541"/>
      <c r="S335" s="1412"/>
      <c r="T335" s="1537"/>
      <c r="U335" s="1539"/>
      <c r="V335" s="1418"/>
      <c r="W335" s="1535"/>
      <c r="X335" s="1358"/>
      <c r="Y335" s="1535"/>
      <c r="Z335" s="1358"/>
      <c r="AA335" s="1535"/>
      <c r="AB335" s="1358"/>
      <c r="AC335" s="1535"/>
      <c r="AD335" s="1358"/>
      <c r="AE335" s="1358"/>
      <c r="AF335" s="1358"/>
      <c r="AG335" s="1360"/>
      <c r="AH335" s="1527"/>
      <c r="AI335" s="1529"/>
      <c r="AJ335" s="1531"/>
      <c r="AK335" s="1533"/>
      <c r="AL335" s="1522"/>
      <c r="AM335" s="1524"/>
      <c r="AN335" s="1342"/>
      <c r="AO335" s="1525"/>
      <c r="AP335" s="1342"/>
      <c r="AQ335" s="1491"/>
      <c r="AR335" s="1494"/>
      <c r="AS335" s="1492" t="str">
        <f t="shared" ref="AS335" si="554">IF(AU336="","",IF(OR(AA336="",AA336&lt;&gt;7,AC336="",AC336&lt;&gt;3),"！算定期間の終わりが令和７年３月になっていません。年度内の廃止予定等がなければ、算定対象月を令和７年３月にしてください。",""))</f>
        <v/>
      </c>
      <c r="AT335" s="580"/>
      <c r="AU335" s="1311"/>
      <c r="AV335" s="1312" t="str">
        <f>IF('別紙様式2-2（４・５月分）'!N255="","",'別紙様式2-2（４・５月分）'!N255)</f>
        <v/>
      </c>
      <c r="AW335" s="1313"/>
      <c r="AX335" s="1483"/>
      <c r="AY335" s="431"/>
      <c r="BD335" s="341"/>
      <c r="BE335" s="1311" t="str">
        <f>G334</f>
        <v/>
      </c>
      <c r="BF335" s="1311"/>
      <c r="BG335" s="1311"/>
    </row>
    <row r="336" spans="1:59" ht="15" customHeight="1">
      <c r="A336" s="1303"/>
      <c r="B336" s="1243"/>
      <c r="C336" s="1244"/>
      <c r="D336" s="1244"/>
      <c r="E336" s="1244"/>
      <c r="F336" s="1245"/>
      <c r="G336" s="1260"/>
      <c r="H336" s="1260"/>
      <c r="I336" s="1260"/>
      <c r="J336" s="1423"/>
      <c r="K336" s="1260"/>
      <c r="L336" s="1429"/>
      <c r="M336" s="1380"/>
      <c r="N336" s="1401"/>
      <c r="O336" s="1381" t="s">
        <v>2025</v>
      </c>
      <c r="P336" s="1433" t="str">
        <f>IFERROR(VLOOKUP('別紙様式2-2（４・５月分）'!AQ254,【参考】数式用!$AR$5:$AT$22,3,FALSE),"")</f>
        <v/>
      </c>
      <c r="Q336" s="1385" t="s">
        <v>2036</v>
      </c>
      <c r="R336" s="1517" t="str">
        <f>IFERROR(VLOOKUP(K334,【参考】数式用!$A$5:$AB$37,MATCH(P336,【参考】数式用!$B$4:$AB$4,0)+1,0),"")</f>
        <v/>
      </c>
      <c r="S336" s="1389" t="s">
        <v>2109</v>
      </c>
      <c r="T336" s="1519"/>
      <c r="U336" s="1515" t="str">
        <f>IFERROR(VLOOKUP(K334,【参考】数式用!$A$5:$AB$37,MATCH(T336,【参考】数式用!$B$4:$AB$4,0)+1,0),"")</f>
        <v/>
      </c>
      <c r="V336" s="1395" t="s">
        <v>15</v>
      </c>
      <c r="W336" s="1513"/>
      <c r="X336" s="1371" t="s">
        <v>10</v>
      </c>
      <c r="Y336" s="1513"/>
      <c r="Z336" s="1371" t="s">
        <v>38</v>
      </c>
      <c r="AA336" s="1513"/>
      <c r="AB336" s="1371" t="s">
        <v>10</v>
      </c>
      <c r="AC336" s="1513"/>
      <c r="AD336" s="1371" t="s">
        <v>2020</v>
      </c>
      <c r="AE336" s="1371" t="s">
        <v>20</v>
      </c>
      <c r="AF336" s="1371" t="str">
        <f>IF(W336&gt;=1,(AA336*12+AC336)-(W336*12+Y336)+1,"")</f>
        <v/>
      </c>
      <c r="AG336" s="1367" t="s">
        <v>33</v>
      </c>
      <c r="AH336" s="1373" t="str">
        <f t="shared" ref="AH336" si="555">IFERROR(ROUNDDOWN(ROUND(L334*U336,0),0)*AF336,"")</f>
        <v/>
      </c>
      <c r="AI336" s="1507" t="str">
        <f t="shared" ref="AI336" si="556">IFERROR(ROUNDDOWN(ROUND((L334*(U336-AW334)),0),0)*AF336,"")</f>
        <v/>
      </c>
      <c r="AJ336" s="1377" t="str">
        <f>IFERROR(ROUNDDOWN(ROUNDDOWN(ROUND(L334*VLOOKUP(K334,【参考】数式用!$A$5:$AB$27,MATCH("新加算Ⅳ",【参考】数式用!$B$4:$AB$4,0)+1,0),0),0)*AF336*0.5,0),"")</f>
        <v/>
      </c>
      <c r="AK336" s="1509"/>
      <c r="AL336" s="1511" t="str">
        <f>IFERROR(IF('別紙様式2-2（４・５月分）'!P336="ベア加算","", IF(OR(T336="新加算Ⅰ",T336="新加算Ⅱ",T336="新加算Ⅲ",T336="新加算Ⅳ"),ROUNDDOWN(ROUND(L334*VLOOKUP(K334,【参考】数式用!$A$5:$I$27,MATCH("ベア加算",【参考】数式用!$B$4:$I$4,0)+1,0),0),0)*AF336,"")),"")</f>
        <v/>
      </c>
      <c r="AM336" s="1503"/>
      <c r="AN336" s="1484"/>
      <c r="AO336" s="1505"/>
      <c r="AP336" s="1484"/>
      <c r="AQ336" s="1486"/>
      <c r="AR336" s="1488"/>
      <c r="AS336" s="1492"/>
      <c r="AT336" s="452"/>
      <c r="AU336" s="1311" t="str">
        <f>IF(AND(AA334&lt;&gt;7,AC334&lt;&gt;3),"V列に色付け","")</f>
        <v/>
      </c>
      <c r="AV336" s="1312"/>
      <c r="AW336" s="1313"/>
      <c r="AX336" s="577"/>
      <c r="AY336" s="1230" t="str">
        <f>IF(AL336&lt;&gt;"",IF(AM336="○","入力済","未入力"),"")</f>
        <v/>
      </c>
      <c r="AZ336" s="1230" t="str">
        <f>IF(OR(T336="新加算Ⅰ",T336="新加算Ⅱ",T336="新加算Ⅲ",T336="新加算Ⅳ",T336="新加算Ⅴ（１）",T336="新加算Ⅴ（２）",T336="新加算Ⅴ（３）",T336="新加算ⅠⅤ（４）",T336="新加算Ⅴ（５）",T336="新加算Ⅴ（６）",T336="新加算Ⅴ（８）",T336="新加算Ⅴ（11）"),IF(OR(AN336="○",AN336="令和６年度中に満たす"),"入力済","未入力"),"")</f>
        <v/>
      </c>
      <c r="BA336" s="1230" t="str">
        <f>IF(OR(T336="新加算Ⅴ（７）",T336="新加算Ⅴ（９）",T336="新加算Ⅴ（10）",T336="新加算Ⅴ（12）",T336="新加算Ⅴ（13）",T336="新加算Ⅴ（14）"),IF(OR(AO336="○",AO336="令和６年度中に満たす"),"入力済","未入力"),"")</f>
        <v/>
      </c>
      <c r="BB336" s="1230" t="str">
        <f>IF(OR(T336="新加算Ⅰ",T336="新加算Ⅱ",T336="新加算Ⅲ",T336="新加算Ⅴ（１）",T336="新加算Ⅴ（３）",T336="新加算Ⅴ（８）"),IF(OR(AP336="○",AP336="令和６年度中に満たす"),"入力済","未入力"),"")</f>
        <v/>
      </c>
      <c r="BC336" s="1481" t="str">
        <f t="shared" ref="BC336" si="557">IF(OR(T336="新加算Ⅰ",T336="新加算Ⅱ",T336="新加算Ⅴ（１）",T336="新加算Ⅴ（２）",T336="新加算Ⅴ（３）",T336="新加算Ⅴ（４）",T336="新加算Ⅴ（５）",T336="新加算Ⅴ（６）",T336="新加算Ⅴ（７）",T336="新加算Ⅴ（９）",T336="新加算Ⅴ（10）",T336="新加算Ⅴ（12）"),IF(AQ336&lt;&gt;"",1,""),"")</f>
        <v/>
      </c>
      <c r="BD336" s="1311" t="str">
        <f>IF(OR(T336="新加算Ⅰ",T336="新加算Ⅴ（１）",T336="新加算Ⅴ（２）",T336="新加算Ⅴ（５）",T336="新加算Ⅴ（７）",T336="新加算Ⅴ（10）"),IF(AR336="","未入力","入力済"),"")</f>
        <v/>
      </c>
      <c r="BE336" s="1311" t="str">
        <f>G334</f>
        <v/>
      </c>
      <c r="BF336" s="1311"/>
      <c r="BG336" s="1311"/>
    </row>
    <row r="337" spans="1:59" ht="30" customHeight="1" thickBot="1">
      <c r="A337" s="1276"/>
      <c r="B337" s="1419"/>
      <c r="C337" s="1420"/>
      <c r="D337" s="1420"/>
      <c r="E337" s="1420"/>
      <c r="F337" s="1421"/>
      <c r="G337" s="1261"/>
      <c r="H337" s="1261"/>
      <c r="I337" s="1261"/>
      <c r="J337" s="1424"/>
      <c r="K337" s="1261"/>
      <c r="L337" s="1430"/>
      <c r="M337" s="556" t="str">
        <f>IF('別紙様式2-2（４・５月分）'!P256="","",'別紙様式2-2（４・５月分）'!P256)</f>
        <v/>
      </c>
      <c r="N337" s="1402"/>
      <c r="O337" s="1382"/>
      <c r="P337" s="1434"/>
      <c r="Q337" s="1386"/>
      <c r="R337" s="1518"/>
      <c r="S337" s="1390"/>
      <c r="T337" s="1520"/>
      <c r="U337" s="1516"/>
      <c r="V337" s="1396"/>
      <c r="W337" s="1514"/>
      <c r="X337" s="1372"/>
      <c r="Y337" s="1514"/>
      <c r="Z337" s="1372"/>
      <c r="AA337" s="1514"/>
      <c r="AB337" s="1372"/>
      <c r="AC337" s="1514"/>
      <c r="AD337" s="1372"/>
      <c r="AE337" s="1372"/>
      <c r="AF337" s="1372"/>
      <c r="AG337" s="1368"/>
      <c r="AH337" s="1374"/>
      <c r="AI337" s="1508"/>
      <c r="AJ337" s="1378"/>
      <c r="AK337" s="1510"/>
      <c r="AL337" s="1512"/>
      <c r="AM337" s="1504"/>
      <c r="AN337" s="1485"/>
      <c r="AO337" s="1506"/>
      <c r="AP337" s="1485"/>
      <c r="AQ337" s="1487"/>
      <c r="AR337" s="1489"/>
      <c r="AS337" s="578" t="str">
        <f t="shared" ref="AS337" si="558">IF(AU336="","",IF(OR(T336="",AND(M337="ベア加算なし",OR(T336="新加算Ⅰ",T336="新加算Ⅱ",T336="新加算Ⅲ",T336="新加算Ⅳ"),AM336=""),AND(OR(T336="新加算Ⅰ",T336="新加算Ⅱ",T336="新加算Ⅲ",T336="新加算Ⅳ"),AN336=""),AND(OR(T336="新加算Ⅰ",T336="新加算Ⅱ",T336="新加算Ⅲ"),AP336=""),AND(OR(T336="新加算Ⅰ",T336="新加算Ⅱ"),AQ336=""),AND(OR(T336="新加算Ⅰ"),AR336="")),"！記入が必要な欄（ピンク色のセル）に空欄があります。空欄を埋めてください。",""))</f>
        <v/>
      </c>
      <c r="AT337" s="452"/>
      <c r="AU337" s="1311"/>
      <c r="AV337" s="558" t="str">
        <f>IF('別紙様式2-2（４・５月分）'!N256="","",'別紙様式2-2（４・５月分）'!N256)</f>
        <v/>
      </c>
      <c r="AW337" s="1313"/>
      <c r="AX337" s="579"/>
      <c r="AY337" s="1230" t="str">
        <f>IF(OR(T337="新加算Ⅰ",T337="新加算Ⅱ",T337="新加算Ⅲ",T337="新加算Ⅳ",T337="新加算Ⅴ（１）",T337="新加算Ⅴ（２）",T337="新加算Ⅴ（３）",T337="新加算ⅠⅤ（４）",T337="新加算Ⅴ（５）",T337="新加算Ⅴ（６）",T337="新加算Ⅴ（８）",T337="新加算Ⅴ（11）"),IF(AI337="○","","未入力"),"")</f>
        <v/>
      </c>
      <c r="AZ337" s="1230" t="str">
        <f>IF(OR(U337="新加算Ⅰ",U337="新加算Ⅱ",U337="新加算Ⅲ",U337="新加算Ⅳ",U337="新加算Ⅴ（１）",U337="新加算Ⅴ（２）",U337="新加算Ⅴ（３）",U337="新加算ⅠⅤ（４）",U337="新加算Ⅴ（５）",U337="新加算Ⅴ（６）",U337="新加算Ⅴ（８）",U337="新加算Ⅴ（11）"),IF(AJ337="○","","未入力"),"")</f>
        <v/>
      </c>
      <c r="BA337" s="1230" t="str">
        <f>IF(OR(U337="新加算Ⅴ（７）",U337="新加算Ⅴ（９）",U337="新加算Ⅴ（10）",U337="新加算Ⅴ（12）",U337="新加算Ⅴ（13）",U337="新加算Ⅴ（14）"),IF(AK337="○","","未入力"),"")</f>
        <v/>
      </c>
      <c r="BB337" s="1230" t="str">
        <f>IF(OR(U337="新加算Ⅰ",U337="新加算Ⅱ",U337="新加算Ⅲ",U337="新加算Ⅴ（１）",U337="新加算Ⅴ（３）",U337="新加算Ⅴ（８）"),IF(AL337="○","","未入力"),"")</f>
        <v/>
      </c>
      <c r="BC337" s="1481" t="str">
        <f t="shared" ref="BC337" si="559">IF(OR(U337="新加算Ⅰ",U337="新加算Ⅱ",U337="新加算Ⅴ（１）",U337="新加算Ⅴ（２）",U337="新加算Ⅴ（３）",U337="新加算Ⅴ（４）",U337="新加算Ⅴ（５）",U337="新加算Ⅴ（６）",U337="新加算Ⅴ（７）",U337="新加算Ⅴ（９）",U337="新加算Ⅴ（10）",U337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37" s="1311" t="str">
        <f>IF(AND(T337&lt;&gt;"（参考）令和７年度の移行予定",OR(U337="新加算Ⅰ",U337="新加算Ⅴ（１）",U337="新加算Ⅴ（２）",U337="新加算Ⅴ（５）",U337="新加算Ⅴ（７）",U337="新加算Ⅴ（10）")),IF(AN337="","未入力",IF(AN337="いずれも取得していない","要件を満たさない","")),"")</f>
        <v/>
      </c>
      <c r="BE337" s="1311" t="str">
        <f>G334</f>
        <v/>
      </c>
      <c r="BF337" s="1311"/>
      <c r="BG337" s="1311"/>
    </row>
    <row r="338" spans="1:59" ht="30" customHeight="1">
      <c r="A338" s="1301">
        <v>82</v>
      </c>
      <c r="B338" s="1243" t="str">
        <f>IF(基本情報入力シート!C135="","",基本情報入力シート!C135)</f>
        <v/>
      </c>
      <c r="C338" s="1244"/>
      <c r="D338" s="1244"/>
      <c r="E338" s="1244"/>
      <c r="F338" s="1245"/>
      <c r="G338" s="1260" t="str">
        <f>IF(基本情報入力シート!M135="","",基本情報入力シート!M135)</f>
        <v/>
      </c>
      <c r="H338" s="1260" t="str">
        <f>IF(基本情報入力シート!R135="","",基本情報入力シート!R135)</f>
        <v/>
      </c>
      <c r="I338" s="1260" t="str">
        <f>IF(基本情報入力シート!W135="","",基本情報入力シート!W135)</f>
        <v/>
      </c>
      <c r="J338" s="1423" t="str">
        <f>IF(基本情報入力シート!X135="","",基本情報入力シート!X135)</f>
        <v/>
      </c>
      <c r="K338" s="1260" t="str">
        <f>IF(基本情報入力シート!Y135="","",基本情報入力シート!Y135)</f>
        <v/>
      </c>
      <c r="L338" s="1429" t="str">
        <f>IF(基本情報入力シート!AB135="","",基本情報入力シート!AB135)</f>
        <v/>
      </c>
      <c r="M338" s="553" t="str">
        <f>IF('別紙様式2-2（４・５月分）'!P257="","",'別紙様式2-2（４・５月分）'!P257)</f>
        <v/>
      </c>
      <c r="N338" s="1399" t="str">
        <f>IF(SUM('別紙様式2-2（４・５月分）'!Q257:Q259)=0,"",SUM('別紙様式2-2（４・５月分）'!Q257:Q259))</f>
        <v/>
      </c>
      <c r="O338" s="1403" t="str">
        <f>IFERROR(VLOOKUP('別紙様式2-2（４・５月分）'!AQ257,【参考】数式用!$AR$5:$AS$22,2,FALSE),"")</f>
        <v/>
      </c>
      <c r="P338" s="1404"/>
      <c r="Q338" s="1405"/>
      <c r="R338" s="1540" t="str">
        <f>IFERROR(VLOOKUP(K338,【参考】数式用!$A$5:$AB$37,MATCH(O338,【参考】数式用!$B$4:$AB$4,0)+1,0),"")</f>
        <v/>
      </c>
      <c r="S338" s="1411" t="s">
        <v>2102</v>
      </c>
      <c r="T338" s="1536" t="str">
        <f>IF('別紙様式2-3（６月以降分）'!T338="","",'別紙様式2-3（６月以降分）'!T338)</f>
        <v/>
      </c>
      <c r="U338" s="1538" t="str">
        <f>IFERROR(VLOOKUP(K338,【参考】数式用!$A$5:$AB$37,MATCH(T338,【参考】数式用!$B$4:$AB$4,0)+1,0),"")</f>
        <v/>
      </c>
      <c r="V338" s="1417" t="s">
        <v>15</v>
      </c>
      <c r="W338" s="1534">
        <f>'別紙様式2-3（６月以降分）'!W338</f>
        <v>6</v>
      </c>
      <c r="X338" s="1357" t="s">
        <v>10</v>
      </c>
      <c r="Y338" s="1534">
        <f>'別紙様式2-3（６月以降分）'!Y338</f>
        <v>6</v>
      </c>
      <c r="Z338" s="1357" t="s">
        <v>38</v>
      </c>
      <c r="AA338" s="1534">
        <f>'別紙様式2-3（６月以降分）'!AA338</f>
        <v>7</v>
      </c>
      <c r="AB338" s="1357" t="s">
        <v>10</v>
      </c>
      <c r="AC338" s="1534">
        <f>'別紙様式2-3（６月以降分）'!AC338</f>
        <v>3</v>
      </c>
      <c r="AD338" s="1357" t="s">
        <v>2020</v>
      </c>
      <c r="AE338" s="1357" t="s">
        <v>20</v>
      </c>
      <c r="AF338" s="1357">
        <f>IF(W338&gt;=1,(AA338*12+AC338)-(W338*12+Y338)+1,"")</f>
        <v>10</v>
      </c>
      <c r="AG338" s="1359" t="s">
        <v>33</v>
      </c>
      <c r="AH338" s="1526" t="str">
        <f>'別紙様式2-3（６月以降分）'!AH338</f>
        <v/>
      </c>
      <c r="AI338" s="1528" t="str">
        <f>'別紙様式2-3（６月以降分）'!AI338</f>
        <v/>
      </c>
      <c r="AJ338" s="1530">
        <f>'別紙様式2-3（６月以降分）'!AJ338</f>
        <v>0</v>
      </c>
      <c r="AK338" s="1532" t="str">
        <f>IF('別紙様式2-3（６月以降分）'!AK338="","",'別紙様式2-3（６月以降分）'!AK338)</f>
        <v/>
      </c>
      <c r="AL338" s="1521">
        <f>'別紙様式2-3（６月以降分）'!AL338</f>
        <v>0</v>
      </c>
      <c r="AM338" s="1523" t="str">
        <f>IF('別紙様式2-3（６月以降分）'!AM338="","",'別紙様式2-3（６月以降分）'!AM338)</f>
        <v/>
      </c>
      <c r="AN338" s="1341" t="str">
        <f>IF('別紙様式2-3（６月以降分）'!AN338="","",'別紙様式2-3（６月以降分）'!AN338)</f>
        <v/>
      </c>
      <c r="AO338" s="1339" t="str">
        <f>IF('別紙様式2-3（６月以降分）'!AO338="","",'別紙様式2-3（６月以降分）'!AO338)</f>
        <v/>
      </c>
      <c r="AP338" s="1341" t="str">
        <f>IF('別紙様式2-3（６月以降分）'!AP338="","",'別紙様式2-3（６月以降分）'!AP338)</f>
        <v/>
      </c>
      <c r="AQ338" s="1490" t="str">
        <f>IF('別紙様式2-3（６月以降分）'!AQ338="","",'別紙様式2-3（６月以降分）'!AQ338)</f>
        <v/>
      </c>
      <c r="AR338" s="1493" t="str">
        <f>IF('別紙様式2-3（６月以降分）'!AR338="","",'別紙様式2-3（６月以降分）'!AR338)</f>
        <v/>
      </c>
      <c r="AS338" s="573" t="str">
        <f t="shared" ref="AS338" si="560">IF(AU340="","",IF(U340&lt;U338,"！加算の要件上は問題ありませんが、令和６年度当初の新加算の加算率と比較して、移行後の加算率が下がる計画になっています。",""))</f>
        <v/>
      </c>
      <c r="AT338" s="580"/>
      <c r="AU338" s="1309"/>
      <c r="AV338" s="558" t="str">
        <f>IF('別紙様式2-2（４・５月分）'!N257="","",'別紙様式2-2（４・５月分）'!N257)</f>
        <v/>
      </c>
      <c r="AW338" s="1313" t="str">
        <f>IF(SUM('別紙様式2-2（４・５月分）'!O257:O259)=0,"",SUM('別紙様式2-2（４・５月分）'!O257:O259))</f>
        <v/>
      </c>
      <c r="AX338" s="1482" t="str">
        <f>IFERROR(VLOOKUP(K338,【参考】数式用!$AH$2:$AI$34,2,FALSE),"")</f>
        <v/>
      </c>
      <c r="AY338" s="494"/>
      <c r="BD338" s="341"/>
      <c r="BE338" s="1311" t="str">
        <f>G338</f>
        <v/>
      </c>
      <c r="BF338" s="1311"/>
      <c r="BG338" s="1311"/>
    </row>
    <row r="339" spans="1:59" ht="15" customHeight="1">
      <c r="A339" s="1275"/>
      <c r="B339" s="1243"/>
      <c r="C339" s="1244"/>
      <c r="D339" s="1244"/>
      <c r="E339" s="1244"/>
      <c r="F339" s="1245"/>
      <c r="G339" s="1260"/>
      <c r="H339" s="1260"/>
      <c r="I339" s="1260"/>
      <c r="J339" s="1423"/>
      <c r="K339" s="1260"/>
      <c r="L339" s="1429"/>
      <c r="M339" s="1379" t="str">
        <f>IF('別紙様式2-2（４・５月分）'!P258="","",'別紙様式2-2（４・５月分）'!P258)</f>
        <v/>
      </c>
      <c r="N339" s="1400"/>
      <c r="O339" s="1406"/>
      <c r="P339" s="1407"/>
      <c r="Q339" s="1408"/>
      <c r="R339" s="1541"/>
      <c r="S339" s="1412"/>
      <c r="T339" s="1537"/>
      <c r="U339" s="1539"/>
      <c r="V339" s="1418"/>
      <c r="W339" s="1535"/>
      <c r="X339" s="1358"/>
      <c r="Y339" s="1535"/>
      <c r="Z339" s="1358"/>
      <c r="AA339" s="1535"/>
      <c r="AB339" s="1358"/>
      <c r="AC339" s="1535"/>
      <c r="AD339" s="1358"/>
      <c r="AE339" s="1358"/>
      <c r="AF339" s="1358"/>
      <c r="AG339" s="1360"/>
      <c r="AH339" s="1527"/>
      <c r="AI339" s="1529"/>
      <c r="AJ339" s="1531"/>
      <c r="AK339" s="1533"/>
      <c r="AL339" s="1522"/>
      <c r="AM339" s="1524"/>
      <c r="AN339" s="1342"/>
      <c r="AO339" s="1525"/>
      <c r="AP339" s="1342"/>
      <c r="AQ339" s="1491"/>
      <c r="AR339" s="1494"/>
      <c r="AS339" s="1492" t="str">
        <f t="shared" ref="AS339" si="561">IF(AU340="","",IF(OR(AA340="",AA340&lt;&gt;7,AC340="",AC340&lt;&gt;3),"！算定期間の終わりが令和７年３月になっていません。年度内の廃止予定等がなければ、算定対象月を令和７年３月にしてください。",""))</f>
        <v/>
      </c>
      <c r="AT339" s="580"/>
      <c r="AU339" s="1311"/>
      <c r="AV339" s="1312" t="str">
        <f>IF('別紙様式2-2（４・５月分）'!N258="","",'別紙様式2-2（４・５月分）'!N258)</f>
        <v/>
      </c>
      <c r="AW339" s="1313"/>
      <c r="AX339" s="1483"/>
      <c r="AY339" s="431"/>
      <c r="BD339" s="341"/>
      <c r="BE339" s="1311" t="str">
        <f>G338</f>
        <v/>
      </c>
      <c r="BF339" s="1311"/>
      <c r="BG339" s="1311"/>
    </row>
    <row r="340" spans="1:59" ht="15" customHeight="1">
      <c r="A340" s="1303"/>
      <c r="B340" s="1243"/>
      <c r="C340" s="1244"/>
      <c r="D340" s="1244"/>
      <c r="E340" s="1244"/>
      <c r="F340" s="1245"/>
      <c r="G340" s="1260"/>
      <c r="H340" s="1260"/>
      <c r="I340" s="1260"/>
      <c r="J340" s="1423"/>
      <c r="K340" s="1260"/>
      <c r="L340" s="1429"/>
      <c r="M340" s="1380"/>
      <c r="N340" s="1401"/>
      <c r="O340" s="1381" t="s">
        <v>2025</v>
      </c>
      <c r="P340" s="1433" t="str">
        <f>IFERROR(VLOOKUP('別紙様式2-2（４・５月分）'!AQ257,【参考】数式用!$AR$5:$AT$22,3,FALSE),"")</f>
        <v/>
      </c>
      <c r="Q340" s="1385" t="s">
        <v>2036</v>
      </c>
      <c r="R340" s="1517" t="str">
        <f>IFERROR(VLOOKUP(K338,【参考】数式用!$A$5:$AB$37,MATCH(P340,【参考】数式用!$B$4:$AB$4,0)+1,0),"")</f>
        <v/>
      </c>
      <c r="S340" s="1389" t="s">
        <v>2109</v>
      </c>
      <c r="T340" s="1519"/>
      <c r="U340" s="1515" t="str">
        <f>IFERROR(VLOOKUP(K338,【参考】数式用!$A$5:$AB$37,MATCH(T340,【参考】数式用!$B$4:$AB$4,0)+1,0),"")</f>
        <v/>
      </c>
      <c r="V340" s="1395" t="s">
        <v>15</v>
      </c>
      <c r="W340" s="1513"/>
      <c r="X340" s="1371" t="s">
        <v>10</v>
      </c>
      <c r="Y340" s="1513"/>
      <c r="Z340" s="1371" t="s">
        <v>38</v>
      </c>
      <c r="AA340" s="1513"/>
      <c r="AB340" s="1371" t="s">
        <v>10</v>
      </c>
      <c r="AC340" s="1513"/>
      <c r="AD340" s="1371" t="s">
        <v>2020</v>
      </c>
      <c r="AE340" s="1371" t="s">
        <v>20</v>
      </c>
      <c r="AF340" s="1371" t="str">
        <f>IF(W340&gt;=1,(AA340*12+AC340)-(W340*12+Y340)+1,"")</f>
        <v/>
      </c>
      <c r="AG340" s="1367" t="s">
        <v>33</v>
      </c>
      <c r="AH340" s="1373" t="str">
        <f t="shared" ref="AH340" si="562">IFERROR(ROUNDDOWN(ROUND(L338*U340,0),0)*AF340,"")</f>
        <v/>
      </c>
      <c r="AI340" s="1507" t="str">
        <f t="shared" ref="AI340" si="563">IFERROR(ROUNDDOWN(ROUND((L338*(U340-AW338)),0),0)*AF340,"")</f>
        <v/>
      </c>
      <c r="AJ340" s="1377" t="str">
        <f>IFERROR(ROUNDDOWN(ROUNDDOWN(ROUND(L338*VLOOKUP(K338,【参考】数式用!$A$5:$AB$27,MATCH("新加算Ⅳ",【参考】数式用!$B$4:$AB$4,0)+1,0),0),0)*AF340*0.5,0),"")</f>
        <v/>
      </c>
      <c r="AK340" s="1509"/>
      <c r="AL340" s="1511" t="str">
        <f>IFERROR(IF('別紙様式2-2（４・５月分）'!P340="ベア加算","", IF(OR(T340="新加算Ⅰ",T340="新加算Ⅱ",T340="新加算Ⅲ",T340="新加算Ⅳ"),ROUNDDOWN(ROUND(L338*VLOOKUP(K338,【参考】数式用!$A$5:$I$27,MATCH("ベア加算",【参考】数式用!$B$4:$I$4,0)+1,0),0),0)*AF340,"")),"")</f>
        <v/>
      </c>
      <c r="AM340" s="1503"/>
      <c r="AN340" s="1484"/>
      <c r="AO340" s="1505"/>
      <c r="AP340" s="1484"/>
      <c r="AQ340" s="1486"/>
      <c r="AR340" s="1488"/>
      <c r="AS340" s="1492"/>
      <c r="AT340" s="452"/>
      <c r="AU340" s="1311" t="str">
        <f>IF(AND(AA338&lt;&gt;7,AC338&lt;&gt;3),"V列に色付け","")</f>
        <v/>
      </c>
      <c r="AV340" s="1312"/>
      <c r="AW340" s="1313"/>
      <c r="AX340" s="577"/>
      <c r="AY340" s="1230" t="str">
        <f>IF(AL340&lt;&gt;"",IF(AM340="○","入力済","未入力"),"")</f>
        <v/>
      </c>
      <c r="AZ340" s="1230" t="str">
        <f>IF(OR(T340="新加算Ⅰ",T340="新加算Ⅱ",T340="新加算Ⅲ",T340="新加算Ⅳ",T340="新加算Ⅴ（１）",T340="新加算Ⅴ（２）",T340="新加算Ⅴ（３）",T340="新加算ⅠⅤ（４）",T340="新加算Ⅴ（５）",T340="新加算Ⅴ（６）",T340="新加算Ⅴ（８）",T340="新加算Ⅴ（11）"),IF(OR(AN340="○",AN340="令和６年度中に満たす"),"入力済","未入力"),"")</f>
        <v/>
      </c>
      <c r="BA340" s="1230" t="str">
        <f>IF(OR(T340="新加算Ⅴ（７）",T340="新加算Ⅴ（９）",T340="新加算Ⅴ（10）",T340="新加算Ⅴ（12）",T340="新加算Ⅴ（13）",T340="新加算Ⅴ（14）"),IF(OR(AO340="○",AO340="令和６年度中に満たす"),"入力済","未入力"),"")</f>
        <v/>
      </c>
      <c r="BB340" s="1230" t="str">
        <f>IF(OR(T340="新加算Ⅰ",T340="新加算Ⅱ",T340="新加算Ⅲ",T340="新加算Ⅴ（１）",T340="新加算Ⅴ（３）",T340="新加算Ⅴ（８）"),IF(OR(AP340="○",AP340="令和６年度中に満たす"),"入力済","未入力"),"")</f>
        <v/>
      </c>
      <c r="BC340" s="1481" t="str">
        <f t="shared" ref="BC340" si="564">IF(OR(T340="新加算Ⅰ",T340="新加算Ⅱ",T340="新加算Ⅴ（１）",T340="新加算Ⅴ（２）",T340="新加算Ⅴ（３）",T340="新加算Ⅴ（４）",T340="新加算Ⅴ（５）",T340="新加算Ⅴ（６）",T340="新加算Ⅴ（７）",T340="新加算Ⅴ（９）",T340="新加算Ⅴ（10）",T340="新加算Ⅴ（12）"),IF(AQ340&lt;&gt;"",1,""),"")</f>
        <v/>
      </c>
      <c r="BD340" s="1311" t="str">
        <f>IF(OR(T340="新加算Ⅰ",T340="新加算Ⅴ（１）",T340="新加算Ⅴ（２）",T340="新加算Ⅴ（５）",T340="新加算Ⅴ（７）",T340="新加算Ⅴ（10）"),IF(AR340="","未入力","入力済"),"")</f>
        <v/>
      </c>
      <c r="BE340" s="1311" t="str">
        <f>G338</f>
        <v/>
      </c>
      <c r="BF340" s="1311"/>
      <c r="BG340" s="1311"/>
    </row>
    <row r="341" spans="1:59" ht="30" customHeight="1" thickBot="1">
      <c r="A341" s="1276"/>
      <c r="B341" s="1419"/>
      <c r="C341" s="1420"/>
      <c r="D341" s="1420"/>
      <c r="E341" s="1420"/>
      <c r="F341" s="1421"/>
      <c r="G341" s="1261"/>
      <c r="H341" s="1261"/>
      <c r="I341" s="1261"/>
      <c r="J341" s="1424"/>
      <c r="K341" s="1261"/>
      <c r="L341" s="1430"/>
      <c r="M341" s="556" t="str">
        <f>IF('別紙様式2-2（４・５月分）'!P259="","",'別紙様式2-2（４・５月分）'!P259)</f>
        <v/>
      </c>
      <c r="N341" s="1402"/>
      <c r="O341" s="1382"/>
      <c r="P341" s="1434"/>
      <c r="Q341" s="1386"/>
      <c r="R341" s="1518"/>
      <c r="S341" s="1390"/>
      <c r="T341" s="1520"/>
      <c r="U341" s="1516"/>
      <c r="V341" s="1396"/>
      <c r="W341" s="1514"/>
      <c r="X341" s="1372"/>
      <c r="Y341" s="1514"/>
      <c r="Z341" s="1372"/>
      <c r="AA341" s="1514"/>
      <c r="AB341" s="1372"/>
      <c r="AC341" s="1514"/>
      <c r="AD341" s="1372"/>
      <c r="AE341" s="1372"/>
      <c r="AF341" s="1372"/>
      <c r="AG341" s="1368"/>
      <c r="AH341" s="1374"/>
      <c r="AI341" s="1508"/>
      <c r="AJ341" s="1378"/>
      <c r="AK341" s="1510"/>
      <c r="AL341" s="1512"/>
      <c r="AM341" s="1504"/>
      <c r="AN341" s="1485"/>
      <c r="AO341" s="1506"/>
      <c r="AP341" s="1485"/>
      <c r="AQ341" s="1487"/>
      <c r="AR341" s="1489"/>
      <c r="AS341" s="578" t="str">
        <f t="shared" ref="AS341" si="565">IF(AU340="","",IF(OR(T340="",AND(M341="ベア加算なし",OR(T340="新加算Ⅰ",T340="新加算Ⅱ",T340="新加算Ⅲ",T340="新加算Ⅳ"),AM340=""),AND(OR(T340="新加算Ⅰ",T340="新加算Ⅱ",T340="新加算Ⅲ",T340="新加算Ⅳ"),AN340=""),AND(OR(T340="新加算Ⅰ",T340="新加算Ⅱ",T340="新加算Ⅲ"),AP340=""),AND(OR(T340="新加算Ⅰ",T340="新加算Ⅱ"),AQ340=""),AND(OR(T340="新加算Ⅰ"),AR340="")),"！記入が必要な欄（ピンク色のセル）に空欄があります。空欄を埋めてください。",""))</f>
        <v/>
      </c>
      <c r="AT341" s="452"/>
      <c r="AU341" s="1311"/>
      <c r="AV341" s="558" t="str">
        <f>IF('別紙様式2-2（４・５月分）'!N259="","",'別紙様式2-2（４・５月分）'!N259)</f>
        <v/>
      </c>
      <c r="AW341" s="1313"/>
      <c r="AX341" s="579"/>
      <c r="AY341" s="1230" t="str">
        <f>IF(OR(T341="新加算Ⅰ",T341="新加算Ⅱ",T341="新加算Ⅲ",T341="新加算Ⅳ",T341="新加算Ⅴ（１）",T341="新加算Ⅴ（２）",T341="新加算Ⅴ（３）",T341="新加算ⅠⅤ（４）",T341="新加算Ⅴ（５）",T341="新加算Ⅴ（６）",T341="新加算Ⅴ（８）",T341="新加算Ⅴ（11）"),IF(AI341="○","","未入力"),"")</f>
        <v/>
      </c>
      <c r="AZ341" s="1230" t="str">
        <f>IF(OR(U341="新加算Ⅰ",U341="新加算Ⅱ",U341="新加算Ⅲ",U341="新加算Ⅳ",U341="新加算Ⅴ（１）",U341="新加算Ⅴ（２）",U341="新加算Ⅴ（３）",U341="新加算ⅠⅤ（４）",U341="新加算Ⅴ（５）",U341="新加算Ⅴ（６）",U341="新加算Ⅴ（８）",U341="新加算Ⅴ（11）"),IF(AJ341="○","","未入力"),"")</f>
        <v/>
      </c>
      <c r="BA341" s="1230" t="str">
        <f>IF(OR(U341="新加算Ⅴ（７）",U341="新加算Ⅴ（９）",U341="新加算Ⅴ（10）",U341="新加算Ⅴ（12）",U341="新加算Ⅴ（13）",U341="新加算Ⅴ（14）"),IF(AK341="○","","未入力"),"")</f>
        <v/>
      </c>
      <c r="BB341" s="1230" t="str">
        <f>IF(OR(U341="新加算Ⅰ",U341="新加算Ⅱ",U341="新加算Ⅲ",U341="新加算Ⅴ（１）",U341="新加算Ⅴ（３）",U341="新加算Ⅴ（８）"),IF(AL341="○","","未入力"),"")</f>
        <v/>
      </c>
      <c r="BC341" s="1481" t="str">
        <f t="shared" ref="BC341" si="566">IF(OR(U341="新加算Ⅰ",U341="新加算Ⅱ",U341="新加算Ⅴ（１）",U341="新加算Ⅴ（２）",U341="新加算Ⅴ（３）",U341="新加算Ⅴ（４）",U341="新加算Ⅴ（５）",U341="新加算Ⅴ（６）",U341="新加算Ⅴ（７）",U341="新加算Ⅴ（９）",U341="新加算Ⅴ（10）",U341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41" s="1311" t="str">
        <f>IF(AND(T341&lt;&gt;"（参考）令和７年度の移行予定",OR(U341="新加算Ⅰ",U341="新加算Ⅴ（１）",U341="新加算Ⅴ（２）",U341="新加算Ⅴ（５）",U341="新加算Ⅴ（７）",U341="新加算Ⅴ（10）")),IF(AN341="","未入力",IF(AN341="いずれも取得していない","要件を満たさない","")),"")</f>
        <v/>
      </c>
      <c r="BE341" s="1311" t="str">
        <f>G338</f>
        <v/>
      </c>
      <c r="BF341" s="1311"/>
      <c r="BG341" s="1311"/>
    </row>
    <row r="342" spans="1:59" ht="30" customHeight="1">
      <c r="A342" s="1274">
        <v>83</v>
      </c>
      <c r="B342" s="1240" t="str">
        <f>IF(基本情報入力シート!C136="","",基本情報入力シート!C136)</f>
        <v/>
      </c>
      <c r="C342" s="1241"/>
      <c r="D342" s="1241"/>
      <c r="E342" s="1241"/>
      <c r="F342" s="1242"/>
      <c r="G342" s="1259" t="str">
        <f>IF(基本情報入力シート!M136="","",基本情報入力シート!M136)</f>
        <v/>
      </c>
      <c r="H342" s="1259" t="str">
        <f>IF(基本情報入力シート!R136="","",基本情報入力シート!R136)</f>
        <v/>
      </c>
      <c r="I342" s="1259" t="str">
        <f>IF(基本情報入力シート!W136="","",基本情報入力シート!W136)</f>
        <v/>
      </c>
      <c r="J342" s="1422" t="str">
        <f>IF(基本情報入力シート!X136="","",基本情報入力シート!X136)</f>
        <v/>
      </c>
      <c r="K342" s="1259" t="str">
        <f>IF(基本情報入力シート!Y136="","",基本情報入力シート!Y136)</f>
        <v/>
      </c>
      <c r="L342" s="1435" t="str">
        <f>IF(基本情報入力シート!AB136="","",基本情報入力シート!AB136)</f>
        <v/>
      </c>
      <c r="M342" s="553" t="str">
        <f>IF('別紙様式2-2（４・５月分）'!P260="","",'別紙様式2-2（４・５月分）'!P260)</f>
        <v/>
      </c>
      <c r="N342" s="1399" t="str">
        <f>IF(SUM('別紙様式2-2（４・５月分）'!Q260:Q262)=0,"",SUM('別紙様式2-2（４・５月分）'!Q260:Q262))</f>
        <v/>
      </c>
      <c r="O342" s="1403" t="str">
        <f>IFERROR(VLOOKUP('別紙様式2-2（４・５月分）'!AQ260,【参考】数式用!$AR$5:$AS$22,2,FALSE),"")</f>
        <v/>
      </c>
      <c r="P342" s="1404"/>
      <c r="Q342" s="1405"/>
      <c r="R342" s="1540" t="str">
        <f>IFERROR(VLOOKUP(K342,【参考】数式用!$A$5:$AB$37,MATCH(O342,【参考】数式用!$B$4:$AB$4,0)+1,0),"")</f>
        <v/>
      </c>
      <c r="S342" s="1411" t="s">
        <v>2102</v>
      </c>
      <c r="T342" s="1536" t="str">
        <f>IF('別紙様式2-3（６月以降分）'!T342="","",'別紙様式2-3（６月以降分）'!T342)</f>
        <v/>
      </c>
      <c r="U342" s="1538" t="str">
        <f>IFERROR(VLOOKUP(K342,【参考】数式用!$A$5:$AB$37,MATCH(T342,【参考】数式用!$B$4:$AB$4,0)+1,0),"")</f>
        <v/>
      </c>
      <c r="V342" s="1417" t="s">
        <v>15</v>
      </c>
      <c r="W342" s="1534">
        <f>'別紙様式2-3（６月以降分）'!W342</f>
        <v>6</v>
      </c>
      <c r="X342" s="1357" t="s">
        <v>10</v>
      </c>
      <c r="Y342" s="1534">
        <f>'別紙様式2-3（６月以降分）'!Y342</f>
        <v>6</v>
      </c>
      <c r="Z342" s="1357" t="s">
        <v>38</v>
      </c>
      <c r="AA342" s="1534">
        <f>'別紙様式2-3（６月以降分）'!AA342</f>
        <v>7</v>
      </c>
      <c r="AB342" s="1357" t="s">
        <v>10</v>
      </c>
      <c r="AC342" s="1534">
        <f>'別紙様式2-3（６月以降分）'!AC342</f>
        <v>3</v>
      </c>
      <c r="AD342" s="1357" t="s">
        <v>2020</v>
      </c>
      <c r="AE342" s="1357" t="s">
        <v>20</v>
      </c>
      <c r="AF342" s="1357">
        <f>IF(W342&gt;=1,(AA342*12+AC342)-(W342*12+Y342)+1,"")</f>
        <v>10</v>
      </c>
      <c r="AG342" s="1359" t="s">
        <v>33</v>
      </c>
      <c r="AH342" s="1526" t="str">
        <f>'別紙様式2-3（６月以降分）'!AH342</f>
        <v/>
      </c>
      <c r="AI342" s="1528" t="str">
        <f>'別紙様式2-3（６月以降分）'!AI342</f>
        <v/>
      </c>
      <c r="AJ342" s="1530">
        <f>'別紙様式2-3（６月以降分）'!AJ342</f>
        <v>0</v>
      </c>
      <c r="AK342" s="1532" t="str">
        <f>IF('別紙様式2-3（６月以降分）'!AK342="","",'別紙様式2-3（６月以降分）'!AK342)</f>
        <v/>
      </c>
      <c r="AL342" s="1521">
        <f>'別紙様式2-3（６月以降分）'!AL342</f>
        <v>0</v>
      </c>
      <c r="AM342" s="1523" t="str">
        <f>IF('別紙様式2-3（６月以降分）'!AM342="","",'別紙様式2-3（６月以降分）'!AM342)</f>
        <v/>
      </c>
      <c r="AN342" s="1341" t="str">
        <f>IF('別紙様式2-3（６月以降分）'!AN342="","",'別紙様式2-3（６月以降分）'!AN342)</f>
        <v/>
      </c>
      <c r="AO342" s="1339" t="str">
        <f>IF('別紙様式2-3（６月以降分）'!AO342="","",'別紙様式2-3（６月以降分）'!AO342)</f>
        <v/>
      </c>
      <c r="AP342" s="1341" t="str">
        <f>IF('別紙様式2-3（６月以降分）'!AP342="","",'別紙様式2-3（６月以降分）'!AP342)</f>
        <v/>
      </c>
      <c r="AQ342" s="1490" t="str">
        <f>IF('別紙様式2-3（６月以降分）'!AQ342="","",'別紙様式2-3（６月以降分）'!AQ342)</f>
        <v/>
      </c>
      <c r="AR342" s="1493" t="str">
        <f>IF('別紙様式2-3（６月以降分）'!AR342="","",'別紙様式2-3（６月以降分）'!AR342)</f>
        <v/>
      </c>
      <c r="AS342" s="573" t="str">
        <f t="shared" ref="AS342" si="567">IF(AU344="","",IF(U344&lt;U342,"！加算の要件上は問題ありませんが、令和６年度当初の新加算の加算率と比較して、移行後の加算率が下がる計画になっています。",""))</f>
        <v/>
      </c>
      <c r="AT342" s="580"/>
      <c r="AU342" s="1309"/>
      <c r="AV342" s="558" t="str">
        <f>IF('別紙様式2-2（４・５月分）'!N260="","",'別紙様式2-2（４・５月分）'!N260)</f>
        <v/>
      </c>
      <c r="AW342" s="1313" t="str">
        <f>IF(SUM('別紙様式2-2（４・５月分）'!O260:O262)=0,"",SUM('別紙様式2-2（４・５月分）'!O260:O262))</f>
        <v/>
      </c>
      <c r="AX342" s="1482" t="str">
        <f>IFERROR(VLOOKUP(K342,【参考】数式用!$AH$2:$AI$34,2,FALSE),"")</f>
        <v/>
      </c>
      <c r="AY342" s="494"/>
      <c r="BD342" s="341"/>
      <c r="BE342" s="1311" t="str">
        <f>G342</f>
        <v/>
      </c>
      <c r="BF342" s="1311"/>
      <c r="BG342" s="1311"/>
    </row>
    <row r="343" spans="1:59" ht="15" customHeight="1">
      <c r="A343" s="1275"/>
      <c r="B343" s="1243"/>
      <c r="C343" s="1244"/>
      <c r="D343" s="1244"/>
      <c r="E343" s="1244"/>
      <c r="F343" s="1245"/>
      <c r="G343" s="1260"/>
      <c r="H343" s="1260"/>
      <c r="I343" s="1260"/>
      <c r="J343" s="1423"/>
      <c r="K343" s="1260"/>
      <c r="L343" s="1429"/>
      <c r="M343" s="1379" t="str">
        <f>IF('別紙様式2-2（４・５月分）'!P261="","",'別紙様式2-2（４・５月分）'!P261)</f>
        <v/>
      </c>
      <c r="N343" s="1400"/>
      <c r="O343" s="1406"/>
      <c r="P343" s="1407"/>
      <c r="Q343" s="1408"/>
      <c r="R343" s="1541"/>
      <c r="S343" s="1412"/>
      <c r="T343" s="1537"/>
      <c r="U343" s="1539"/>
      <c r="V343" s="1418"/>
      <c r="W343" s="1535"/>
      <c r="X343" s="1358"/>
      <c r="Y343" s="1535"/>
      <c r="Z343" s="1358"/>
      <c r="AA343" s="1535"/>
      <c r="AB343" s="1358"/>
      <c r="AC343" s="1535"/>
      <c r="AD343" s="1358"/>
      <c r="AE343" s="1358"/>
      <c r="AF343" s="1358"/>
      <c r="AG343" s="1360"/>
      <c r="AH343" s="1527"/>
      <c r="AI343" s="1529"/>
      <c r="AJ343" s="1531"/>
      <c r="AK343" s="1533"/>
      <c r="AL343" s="1522"/>
      <c r="AM343" s="1524"/>
      <c r="AN343" s="1342"/>
      <c r="AO343" s="1525"/>
      <c r="AP343" s="1342"/>
      <c r="AQ343" s="1491"/>
      <c r="AR343" s="1494"/>
      <c r="AS343" s="1492" t="str">
        <f t="shared" ref="AS343" si="568">IF(AU344="","",IF(OR(AA344="",AA344&lt;&gt;7,AC344="",AC344&lt;&gt;3),"！算定期間の終わりが令和７年３月になっていません。年度内の廃止予定等がなければ、算定対象月を令和７年３月にしてください。",""))</f>
        <v/>
      </c>
      <c r="AT343" s="580"/>
      <c r="AU343" s="1311"/>
      <c r="AV343" s="1312" t="str">
        <f>IF('別紙様式2-2（４・５月分）'!N261="","",'別紙様式2-2（４・５月分）'!N261)</f>
        <v/>
      </c>
      <c r="AW343" s="1313"/>
      <c r="AX343" s="1483"/>
      <c r="AY343" s="431"/>
      <c r="BD343" s="341"/>
      <c r="BE343" s="1311" t="str">
        <f>G342</f>
        <v/>
      </c>
      <c r="BF343" s="1311"/>
      <c r="BG343" s="1311"/>
    </row>
    <row r="344" spans="1:59" ht="15" customHeight="1">
      <c r="A344" s="1303"/>
      <c r="B344" s="1243"/>
      <c r="C344" s="1244"/>
      <c r="D344" s="1244"/>
      <c r="E344" s="1244"/>
      <c r="F344" s="1245"/>
      <c r="G344" s="1260"/>
      <c r="H344" s="1260"/>
      <c r="I344" s="1260"/>
      <c r="J344" s="1423"/>
      <c r="K344" s="1260"/>
      <c r="L344" s="1429"/>
      <c r="M344" s="1380"/>
      <c r="N344" s="1401"/>
      <c r="O344" s="1381" t="s">
        <v>2025</v>
      </c>
      <c r="P344" s="1433" t="str">
        <f>IFERROR(VLOOKUP('別紙様式2-2（４・５月分）'!AQ260,【参考】数式用!$AR$5:$AT$22,3,FALSE),"")</f>
        <v/>
      </c>
      <c r="Q344" s="1385" t="s">
        <v>2036</v>
      </c>
      <c r="R344" s="1517" t="str">
        <f>IFERROR(VLOOKUP(K342,【参考】数式用!$A$5:$AB$37,MATCH(P344,【参考】数式用!$B$4:$AB$4,0)+1,0),"")</f>
        <v/>
      </c>
      <c r="S344" s="1389" t="s">
        <v>2109</v>
      </c>
      <c r="T344" s="1519"/>
      <c r="U344" s="1515" t="str">
        <f>IFERROR(VLOOKUP(K342,【参考】数式用!$A$5:$AB$37,MATCH(T344,【参考】数式用!$B$4:$AB$4,0)+1,0),"")</f>
        <v/>
      </c>
      <c r="V344" s="1395" t="s">
        <v>15</v>
      </c>
      <c r="W344" s="1513"/>
      <c r="X344" s="1371" t="s">
        <v>10</v>
      </c>
      <c r="Y344" s="1513"/>
      <c r="Z344" s="1371" t="s">
        <v>38</v>
      </c>
      <c r="AA344" s="1513"/>
      <c r="AB344" s="1371" t="s">
        <v>10</v>
      </c>
      <c r="AC344" s="1513"/>
      <c r="AD344" s="1371" t="s">
        <v>2020</v>
      </c>
      <c r="AE344" s="1371" t="s">
        <v>20</v>
      </c>
      <c r="AF344" s="1371" t="str">
        <f>IF(W344&gt;=1,(AA344*12+AC344)-(W344*12+Y344)+1,"")</f>
        <v/>
      </c>
      <c r="AG344" s="1367" t="s">
        <v>33</v>
      </c>
      <c r="AH344" s="1373" t="str">
        <f t="shared" ref="AH344" si="569">IFERROR(ROUNDDOWN(ROUND(L342*U344,0),0)*AF344,"")</f>
        <v/>
      </c>
      <c r="AI344" s="1507" t="str">
        <f t="shared" ref="AI344" si="570">IFERROR(ROUNDDOWN(ROUND((L342*(U344-AW342)),0),0)*AF344,"")</f>
        <v/>
      </c>
      <c r="AJ344" s="1377" t="str">
        <f>IFERROR(ROUNDDOWN(ROUNDDOWN(ROUND(L342*VLOOKUP(K342,【参考】数式用!$A$5:$AB$27,MATCH("新加算Ⅳ",【参考】数式用!$B$4:$AB$4,0)+1,0),0),0)*AF344*0.5,0),"")</f>
        <v/>
      </c>
      <c r="AK344" s="1509"/>
      <c r="AL344" s="1511" t="str">
        <f>IFERROR(IF('別紙様式2-2（４・５月分）'!P344="ベア加算","", IF(OR(T344="新加算Ⅰ",T344="新加算Ⅱ",T344="新加算Ⅲ",T344="新加算Ⅳ"),ROUNDDOWN(ROUND(L342*VLOOKUP(K342,【参考】数式用!$A$5:$I$27,MATCH("ベア加算",【参考】数式用!$B$4:$I$4,0)+1,0),0),0)*AF344,"")),"")</f>
        <v/>
      </c>
      <c r="AM344" s="1503"/>
      <c r="AN344" s="1484"/>
      <c r="AO344" s="1505"/>
      <c r="AP344" s="1484"/>
      <c r="AQ344" s="1486"/>
      <c r="AR344" s="1488"/>
      <c r="AS344" s="1492"/>
      <c r="AT344" s="452"/>
      <c r="AU344" s="1311" t="str">
        <f>IF(AND(AA342&lt;&gt;7,AC342&lt;&gt;3),"V列に色付け","")</f>
        <v/>
      </c>
      <c r="AV344" s="1312"/>
      <c r="AW344" s="1313"/>
      <c r="AX344" s="577"/>
      <c r="AY344" s="1230" t="str">
        <f>IF(AL344&lt;&gt;"",IF(AM344="○","入力済","未入力"),"")</f>
        <v/>
      </c>
      <c r="AZ344" s="1230" t="str">
        <f>IF(OR(T344="新加算Ⅰ",T344="新加算Ⅱ",T344="新加算Ⅲ",T344="新加算Ⅳ",T344="新加算Ⅴ（１）",T344="新加算Ⅴ（２）",T344="新加算Ⅴ（３）",T344="新加算ⅠⅤ（４）",T344="新加算Ⅴ（５）",T344="新加算Ⅴ（６）",T344="新加算Ⅴ（８）",T344="新加算Ⅴ（11）"),IF(OR(AN344="○",AN344="令和６年度中に満たす"),"入力済","未入力"),"")</f>
        <v/>
      </c>
      <c r="BA344" s="1230" t="str">
        <f>IF(OR(T344="新加算Ⅴ（７）",T344="新加算Ⅴ（９）",T344="新加算Ⅴ（10）",T344="新加算Ⅴ（12）",T344="新加算Ⅴ（13）",T344="新加算Ⅴ（14）"),IF(OR(AO344="○",AO344="令和６年度中に満たす"),"入力済","未入力"),"")</f>
        <v/>
      </c>
      <c r="BB344" s="1230" t="str">
        <f>IF(OR(T344="新加算Ⅰ",T344="新加算Ⅱ",T344="新加算Ⅲ",T344="新加算Ⅴ（１）",T344="新加算Ⅴ（３）",T344="新加算Ⅴ（８）"),IF(OR(AP344="○",AP344="令和６年度中に満たす"),"入力済","未入力"),"")</f>
        <v/>
      </c>
      <c r="BC344" s="1481" t="str">
        <f t="shared" ref="BC344" si="571">IF(OR(T344="新加算Ⅰ",T344="新加算Ⅱ",T344="新加算Ⅴ（１）",T344="新加算Ⅴ（２）",T344="新加算Ⅴ（３）",T344="新加算Ⅴ（４）",T344="新加算Ⅴ（５）",T344="新加算Ⅴ（６）",T344="新加算Ⅴ（７）",T344="新加算Ⅴ（９）",T344="新加算Ⅴ（10）",T344="新加算Ⅴ（12）"),IF(AQ344&lt;&gt;"",1,""),"")</f>
        <v/>
      </c>
      <c r="BD344" s="1311" t="str">
        <f>IF(OR(T344="新加算Ⅰ",T344="新加算Ⅴ（１）",T344="新加算Ⅴ（２）",T344="新加算Ⅴ（５）",T344="新加算Ⅴ（７）",T344="新加算Ⅴ（10）"),IF(AR344="","未入力","入力済"),"")</f>
        <v/>
      </c>
      <c r="BE344" s="1311" t="str">
        <f>G342</f>
        <v/>
      </c>
      <c r="BF344" s="1311"/>
      <c r="BG344" s="1311"/>
    </row>
    <row r="345" spans="1:59" ht="30" customHeight="1" thickBot="1">
      <c r="A345" s="1276"/>
      <c r="B345" s="1419"/>
      <c r="C345" s="1420"/>
      <c r="D345" s="1420"/>
      <c r="E345" s="1420"/>
      <c r="F345" s="1421"/>
      <c r="G345" s="1261"/>
      <c r="H345" s="1261"/>
      <c r="I345" s="1261"/>
      <c r="J345" s="1424"/>
      <c r="K345" s="1261"/>
      <c r="L345" s="1430"/>
      <c r="M345" s="556" t="str">
        <f>IF('別紙様式2-2（４・５月分）'!P262="","",'別紙様式2-2（４・５月分）'!P262)</f>
        <v/>
      </c>
      <c r="N345" s="1402"/>
      <c r="O345" s="1382"/>
      <c r="P345" s="1434"/>
      <c r="Q345" s="1386"/>
      <c r="R345" s="1518"/>
      <c r="S345" s="1390"/>
      <c r="T345" s="1520"/>
      <c r="U345" s="1516"/>
      <c r="V345" s="1396"/>
      <c r="W345" s="1514"/>
      <c r="X345" s="1372"/>
      <c r="Y345" s="1514"/>
      <c r="Z345" s="1372"/>
      <c r="AA345" s="1514"/>
      <c r="AB345" s="1372"/>
      <c r="AC345" s="1514"/>
      <c r="AD345" s="1372"/>
      <c r="AE345" s="1372"/>
      <c r="AF345" s="1372"/>
      <c r="AG345" s="1368"/>
      <c r="AH345" s="1374"/>
      <c r="AI345" s="1508"/>
      <c r="AJ345" s="1378"/>
      <c r="AK345" s="1510"/>
      <c r="AL345" s="1512"/>
      <c r="AM345" s="1504"/>
      <c r="AN345" s="1485"/>
      <c r="AO345" s="1506"/>
      <c r="AP345" s="1485"/>
      <c r="AQ345" s="1487"/>
      <c r="AR345" s="1489"/>
      <c r="AS345" s="578" t="str">
        <f t="shared" ref="AS345" si="572">IF(AU344="","",IF(OR(T344="",AND(M345="ベア加算なし",OR(T344="新加算Ⅰ",T344="新加算Ⅱ",T344="新加算Ⅲ",T344="新加算Ⅳ"),AM344=""),AND(OR(T344="新加算Ⅰ",T344="新加算Ⅱ",T344="新加算Ⅲ",T344="新加算Ⅳ"),AN344=""),AND(OR(T344="新加算Ⅰ",T344="新加算Ⅱ",T344="新加算Ⅲ"),AP344=""),AND(OR(T344="新加算Ⅰ",T344="新加算Ⅱ"),AQ344=""),AND(OR(T344="新加算Ⅰ"),AR344="")),"！記入が必要な欄（ピンク色のセル）に空欄があります。空欄を埋めてください。",""))</f>
        <v/>
      </c>
      <c r="AT345" s="452"/>
      <c r="AU345" s="1311"/>
      <c r="AV345" s="558" t="str">
        <f>IF('別紙様式2-2（４・５月分）'!N262="","",'別紙様式2-2（４・５月分）'!N262)</f>
        <v/>
      </c>
      <c r="AW345" s="1313"/>
      <c r="AX345" s="579"/>
      <c r="AY345" s="1230" t="str">
        <f>IF(OR(T345="新加算Ⅰ",T345="新加算Ⅱ",T345="新加算Ⅲ",T345="新加算Ⅳ",T345="新加算Ⅴ（１）",T345="新加算Ⅴ（２）",T345="新加算Ⅴ（３）",T345="新加算ⅠⅤ（４）",T345="新加算Ⅴ（５）",T345="新加算Ⅴ（６）",T345="新加算Ⅴ（８）",T345="新加算Ⅴ（11）"),IF(AI345="○","","未入力"),"")</f>
        <v/>
      </c>
      <c r="AZ345" s="1230" t="str">
        <f>IF(OR(U345="新加算Ⅰ",U345="新加算Ⅱ",U345="新加算Ⅲ",U345="新加算Ⅳ",U345="新加算Ⅴ（１）",U345="新加算Ⅴ（２）",U345="新加算Ⅴ（３）",U345="新加算ⅠⅤ（４）",U345="新加算Ⅴ（５）",U345="新加算Ⅴ（６）",U345="新加算Ⅴ（８）",U345="新加算Ⅴ（11）"),IF(AJ345="○","","未入力"),"")</f>
        <v/>
      </c>
      <c r="BA345" s="1230" t="str">
        <f>IF(OR(U345="新加算Ⅴ（７）",U345="新加算Ⅴ（９）",U345="新加算Ⅴ（10）",U345="新加算Ⅴ（12）",U345="新加算Ⅴ（13）",U345="新加算Ⅴ（14）"),IF(AK345="○","","未入力"),"")</f>
        <v/>
      </c>
      <c r="BB345" s="1230" t="str">
        <f>IF(OR(U345="新加算Ⅰ",U345="新加算Ⅱ",U345="新加算Ⅲ",U345="新加算Ⅴ（１）",U345="新加算Ⅴ（３）",U345="新加算Ⅴ（８）"),IF(AL345="○","","未入力"),"")</f>
        <v/>
      </c>
      <c r="BC345" s="1481" t="str">
        <f t="shared" ref="BC345" si="573">IF(OR(U345="新加算Ⅰ",U345="新加算Ⅱ",U345="新加算Ⅴ（１）",U345="新加算Ⅴ（２）",U345="新加算Ⅴ（３）",U345="新加算Ⅴ（４）",U345="新加算Ⅴ（５）",U345="新加算Ⅴ（６）",U345="新加算Ⅴ（７）",U345="新加算Ⅴ（９）",U345="新加算Ⅴ（10）",U345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45" s="1311" t="str">
        <f>IF(AND(T345&lt;&gt;"（参考）令和７年度の移行予定",OR(U345="新加算Ⅰ",U345="新加算Ⅴ（１）",U345="新加算Ⅴ（２）",U345="新加算Ⅴ（５）",U345="新加算Ⅴ（７）",U345="新加算Ⅴ（10）")),IF(AN345="","未入力",IF(AN345="いずれも取得していない","要件を満たさない","")),"")</f>
        <v/>
      </c>
      <c r="BE345" s="1311" t="str">
        <f>G342</f>
        <v/>
      </c>
      <c r="BF345" s="1311"/>
      <c r="BG345" s="1311"/>
    </row>
    <row r="346" spans="1:59" ht="30" customHeight="1">
      <c r="A346" s="1301">
        <v>84</v>
      </c>
      <c r="B346" s="1243" t="str">
        <f>IF(基本情報入力シート!C137="","",基本情報入力シート!C137)</f>
        <v/>
      </c>
      <c r="C346" s="1244"/>
      <c r="D346" s="1244"/>
      <c r="E346" s="1244"/>
      <c r="F346" s="1245"/>
      <c r="G346" s="1260" t="str">
        <f>IF(基本情報入力シート!M137="","",基本情報入力シート!M137)</f>
        <v/>
      </c>
      <c r="H346" s="1260" t="str">
        <f>IF(基本情報入力シート!R137="","",基本情報入力シート!R137)</f>
        <v/>
      </c>
      <c r="I346" s="1260" t="str">
        <f>IF(基本情報入力シート!W137="","",基本情報入力シート!W137)</f>
        <v/>
      </c>
      <c r="J346" s="1423" t="str">
        <f>IF(基本情報入力シート!X137="","",基本情報入力シート!X137)</f>
        <v/>
      </c>
      <c r="K346" s="1260" t="str">
        <f>IF(基本情報入力シート!Y137="","",基本情報入力シート!Y137)</f>
        <v/>
      </c>
      <c r="L346" s="1429" t="str">
        <f>IF(基本情報入力シート!AB137="","",基本情報入力シート!AB137)</f>
        <v/>
      </c>
      <c r="M346" s="553" t="str">
        <f>IF('別紙様式2-2（４・５月分）'!P263="","",'別紙様式2-2（４・５月分）'!P263)</f>
        <v/>
      </c>
      <c r="N346" s="1399" t="str">
        <f>IF(SUM('別紙様式2-2（４・５月分）'!Q263:Q265)=0,"",SUM('別紙様式2-2（４・５月分）'!Q263:Q265))</f>
        <v/>
      </c>
      <c r="O346" s="1403" t="str">
        <f>IFERROR(VLOOKUP('別紙様式2-2（４・５月分）'!AQ263,【参考】数式用!$AR$5:$AS$22,2,FALSE),"")</f>
        <v/>
      </c>
      <c r="P346" s="1404"/>
      <c r="Q346" s="1405"/>
      <c r="R346" s="1540" t="str">
        <f>IFERROR(VLOOKUP(K346,【参考】数式用!$A$5:$AB$37,MATCH(O346,【参考】数式用!$B$4:$AB$4,0)+1,0),"")</f>
        <v/>
      </c>
      <c r="S346" s="1411" t="s">
        <v>2102</v>
      </c>
      <c r="T346" s="1536" t="str">
        <f>IF('別紙様式2-3（６月以降分）'!T346="","",'別紙様式2-3（６月以降分）'!T346)</f>
        <v/>
      </c>
      <c r="U346" s="1538" t="str">
        <f>IFERROR(VLOOKUP(K346,【参考】数式用!$A$5:$AB$37,MATCH(T346,【参考】数式用!$B$4:$AB$4,0)+1,0),"")</f>
        <v/>
      </c>
      <c r="V346" s="1417" t="s">
        <v>15</v>
      </c>
      <c r="W346" s="1534">
        <f>'別紙様式2-3（６月以降分）'!W346</f>
        <v>6</v>
      </c>
      <c r="X346" s="1357" t="s">
        <v>10</v>
      </c>
      <c r="Y346" s="1534">
        <f>'別紙様式2-3（６月以降分）'!Y346</f>
        <v>6</v>
      </c>
      <c r="Z346" s="1357" t="s">
        <v>38</v>
      </c>
      <c r="AA346" s="1534">
        <f>'別紙様式2-3（６月以降分）'!AA346</f>
        <v>7</v>
      </c>
      <c r="AB346" s="1357" t="s">
        <v>10</v>
      </c>
      <c r="AC346" s="1534">
        <f>'別紙様式2-3（６月以降分）'!AC346</f>
        <v>3</v>
      </c>
      <c r="AD346" s="1357" t="s">
        <v>2020</v>
      </c>
      <c r="AE346" s="1357" t="s">
        <v>20</v>
      </c>
      <c r="AF346" s="1357">
        <f>IF(W346&gt;=1,(AA346*12+AC346)-(W346*12+Y346)+1,"")</f>
        <v>10</v>
      </c>
      <c r="AG346" s="1359" t="s">
        <v>33</v>
      </c>
      <c r="AH346" s="1526" t="str">
        <f>'別紙様式2-3（６月以降分）'!AH346</f>
        <v/>
      </c>
      <c r="AI346" s="1528" t="str">
        <f>'別紙様式2-3（６月以降分）'!AI346</f>
        <v/>
      </c>
      <c r="AJ346" s="1530">
        <f>'別紙様式2-3（６月以降分）'!AJ346</f>
        <v>0</v>
      </c>
      <c r="AK346" s="1532" t="str">
        <f>IF('別紙様式2-3（６月以降分）'!AK346="","",'別紙様式2-3（６月以降分）'!AK346)</f>
        <v/>
      </c>
      <c r="AL346" s="1521">
        <f>'別紙様式2-3（６月以降分）'!AL346</f>
        <v>0</v>
      </c>
      <c r="AM346" s="1523" t="str">
        <f>IF('別紙様式2-3（６月以降分）'!AM346="","",'別紙様式2-3（６月以降分）'!AM346)</f>
        <v/>
      </c>
      <c r="AN346" s="1341" t="str">
        <f>IF('別紙様式2-3（６月以降分）'!AN346="","",'別紙様式2-3（６月以降分）'!AN346)</f>
        <v/>
      </c>
      <c r="AO346" s="1339" t="str">
        <f>IF('別紙様式2-3（６月以降分）'!AO346="","",'別紙様式2-3（６月以降分）'!AO346)</f>
        <v/>
      </c>
      <c r="AP346" s="1341" t="str">
        <f>IF('別紙様式2-3（６月以降分）'!AP346="","",'別紙様式2-3（６月以降分）'!AP346)</f>
        <v/>
      </c>
      <c r="AQ346" s="1490" t="str">
        <f>IF('別紙様式2-3（６月以降分）'!AQ346="","",'別紙様式2-3（６月以降分）'!AQ346)</f>
        <v/>
      </c>
      <c r="AR346" s="1493" t="str">
        <f>IF('別紙様式2-3（６月以降分）'!AR346="","",'別紙様式2-3（６月以降分）'!AR346)</f>
        <v/>
      </c>
      <c r="AS346" s="573" t="str">
        <f t="shared" ref="AS346" si="574">IF(AU348="","",IF(U348&lt;U346,"！加算の要件上は問題ありませんが、令和６年度当初の新加算の加算率と比較して、移行後の加算率が下がる計画になっています。",""))</f>
        <v/>
      </c>
      <c r="AT346" s="580"/>
      <c r="AU346" s="1309"/>
      <c r="AV346" s="558" t="str">
        <f>IF('別紙様式2-2（４・５月分）'!N263="","",'別紙様式2-2（４・５月分）'!N263)</f>
        <v/>
      </c>
      <c r="AW346" s="1313" t="str">
        <f>IF(SUM('別紙様式2-2（４・５月分）'!O263:O265)=0,"",SUM('別紙様式2-2（４・５月分）'!O263:O265))</f>
        <v/>
      </c>
      <c r="AX346" s="1482" t="str">
        <f>IFERROR(VLOOKUP(K346,【参考】数式用!$AH$2:$AI$34,2,FALSE),"")</f>
        <v/>
      </c>
      <c r="AY346" s="494"/>
      <c r="BD346" s="341"/>
      <c r="BE346" s="1311" t="str">
        <f>G346</f>
        <v/>
      </c>
      <c r="BF346" s="1311"/>
      <c r="BG346" s="1311"/>
    </row>
    <row r="347" spans="1:59" ht="15" customHeight="1">
      <c r="A347" s="1275"/>
      <c r="B347" s="1243"/>
      <c r="C347" s="1244"/>
      <c r="D347" s="1244"/>
      <c r="E347" s="1244"/>
      <c r="F347" s="1245"/>
      <c r="G347" s="1260"/>
      <c r="H347" s="1260"/>
      <c r="I347" s="1260"/>
      <c r="J347" s="1423"/>
      <c r="K347" s="1260"/>
      <c r="L347" s="1429"/>
      <c r="M347" s="1379" t="str">
        <f>IF('別紙様式2-2（４・５月分）'!P264="","",'別紙様式2-2（４・５月分）'!P264)</f>
        <v/>
      </c>
      <c r="N347" s="1400"/>
      <c r="O347" s="1406"/>
      <c r="P347" s="1407"/>
      <c r="Q347" s="1408"/>
      <c r="R347" s="1541"/>
      <c r="S347" s="1412"/>
      <c r="T347" s="1537"/>
      <c r="U347" s="1539"/>
      <c r="V347" s="1418"/>
      <c r="W347" s="1535"/>
      <c r="X347" s="1358"/>
      <c r="Y347" s="1535"/>
      <c r="Z347" s="1358"/>
      <c r="AA347" s="1535"/>
      <c r="AB347" s="1358"/>
      <c r="AC347" s="1535"/>
      <c r="AD347" s="1358"/>
      <c r="AE347" s="1358"/>
      <c r="AF347" s="1358"/>
      <c r="AG347" s="1360"/>
      <c r="AH347" s="1527"/>
      <c r="AI347" s="1529"/>
      <c r="AJ347" s="1531"/>
      <c r="AK347" s="1533"/>
      <c r="AL347" s="1522"/>
      <c r="AM347" s="1524"/>
      <c r="AN347" s="1342"/>
      <c r="AO347" s="1525"/>
      <c r="AP347" s="1342"/>
      <c r="AQ347" s="1491"/>
      <c r="AR347" s="1494"/>
      <c r="AS347" s="1492" t="str">
        <f t="shared" ref="AS347" si="575">IF(AU348="","",IF(OR(AA348="",AA348&lt;&gt;7,AC348="",AC348&lt;&gt;3),"！算定期間の終わりが令和７年３月になっていません。年度内の廃止予定等がなければ、算定対象月を令和７年３月にしてください。",""))</f>
        <v/>
      </c>
      <c r="AT347" s="580"/>
      <c r="AU347" s="1311"/>
      <c r="AV347" s="1312" t="str">
        <f>IF('別紙様式2-2（４・５月分）'!N264="","",'別紙様式2-2（４・５月分）'!N264)</f>
        <v/>
      </c>
      <c r="AW347" s="1313"/>
      <c r="AX347" s="1483"/>
      <c r="AY347" s="431"/>
      <c r="BD347" s="341"/>
      <c r="BE347" s="1311" t="str">
        <f>G346</f>
        <v/>
      </c>
      <c r="BF347" s="1311"/>
      <c r="BG347" s="1311"/>
    </row>
    <row r="348" spans="1:59" ht="15" customHeight="1">
      <c r="A348" s="1303"/>
      <c r="B348" s="1243"/>
      <c r="C348" s="1244"/>
      <c r="D348" s="1244"/>
      <c r="E348" s="1244"/>
      <c r="F348" s="1245"/>
      <c r="G348" s="1260"/>
      <c r="H348" s="1260"/>
      <c r="I348" s="1260"/>
      <c r="J348" s="1423"/>
      <c r="K348" s="1260"/>
      <c r="L348" s="1429"/>
      <c r="M348" s="1380"/>
      <c r="N348" s="1401"/>
      <c r="O348" s="1381" t="s">
        <v>2025</v>
      </c>
      <c r="P348" s="1433" t="str">
        <f>IFERROR(VLOOKUP('別紙様式2-2（４・５月分）'!AQ263,【参考】数式用!$AR$5:$AT$22,3,FALSE),"")</f>
        <v/>
      </c>
      <c r="Q348" s="1385" t="s">
        <v>2036</v>
      </c>
      <c r="R348" s="1517" t="str">
        <f>IFERROR(VLOOKUP(K346,【参考】数式用!$A$5:$AB$37,MATCH(P348,【参考】数式用!$B$4:$AB$4,0)+1,0),"")</f>
        <v/>
      </c>
      <c r="S348" s="1389" t="s">
        <v>2109</v>
      </c>
      <c r="T348" s="1519"/>
      <c r="U348" s="1515" t="str">
        <f>IFERROR(VLOOKUP(K346,【参考】数式用!$A$5:$AB$37,MATCH(T348,【参考】数式用!$B$4:$AB$4,0)+1,0),"")</f>
        <v/>
      </c>
      <c r="V348" s="1395" t="s">
        <v>15</v>
      </c>
      <c r="W348" s="1513"/>
      <c r="X348" s="1371" t="s">
        <v>10</v>
      </c>
      <c r="Y348" s="1513"/>
      <c r="Z348" s="1371" t="s">
        <v>38</v>
      </c>
      <c r="AA348" s="1513"/>
      <c r="AB348" s="1371" t="s">
        <v>10</v>
      </c>
      <c r="AC348" s="1513"/>
      <c r="AD348" s="1371" t="s">
        <v>2020</v>
      </c>
      <c r="AE348" s="1371" t="s">
        <v>20</v>
      </c>
      <c r="AF348" s="1371" t="str">
        <f>IF(W348&gt;=1,(AA348*12+AC348)-(W348*12+Y348)+1,"")</f>
        <v/>
      </c>
      <c r="AG348" s="1367" t="s">
        <v>33</v>
      </c>
      <c r="AH348" s="1373" t="str">
        <f t="shared" ref="AH348" si="576">IFERROR(ROUNDDOWN(ROUND(L346*U348,0),0)*AF348,"")</f>
        <v/>
      </c>
      <c r="AI348" s="1507" t="str">
        <f t="shared" ref="AI348" si="577">IFERROR(ROUNDDOWN(ROUND((L346*(U348-AW346)),0),0)*AF348,"")</f>
        <v/>
      </c>
      <c r="AJ348" s="1377" t="str">
        <f>IFERROR(ROUNDDOWN(ROUNDDOWN(ROUND(L346*VLOOKUP(K346,【参考】数式用!$A$5:$AB$27,MATCH("新加算Ⅳ",【参考】数式用!$B$4:$AB$4,0)+1,0),0),0)*AF348*0.5,0),"")</f>
        <v/>
      </c>
      <c r="AK348" s="1509"/>
      <c r="AL348" s="1511" t="str">
        <f>IFERROR(IF('別紙様式2-2（４・５月分）'!P348="ベア加算","", IF(OR(T348="新加算Ⅰ",T348="新加算Ⅱ",T348="新加算Ⅲ",T348="新加算Ⅳ"),ROUNDDOWN(ROUND(L346*VLOOKUP(K346,【参考】数式用!$A$5:$I$27,MATCH("ベア加算",【参考】数式用!$B$4:$I$4,0)+1,0),0),0)*AF348,"")),"")</f>
        <v/>
      </c>
      <c r="AM348" s="1503"/>
      <c r="AN348" s="1484"/>
      <c r="AO348" s="1505"/>
      <c r="AP348" s="1484"/>
      <c r="AQ348" s="1486"/>
      <c r="AR348" s="1488"/>
      <c r="AS348" s="1492"/>
      <c r="AT348" s="452"/>
      <c r="AU348" s="1311" t="str">
        <f>IF(AND(AA346&lt;&gt;7,AC346&lt;&gt;3),"V列に色付け","")</f>
        <v/>
      </c>
      <c r="AV348" s="1312"/>
      <c r="AW348" s="1313"/>
      <c r="AX348" s="577"/>
      <c r="AY348" s="1230" t="str">
        <f>IF(AL348&lt;&gt;"",IF(AM348="○","入力済","未入力"),"")</f>
        <v/>
      </c>
      <c r="AZ348" s="1230" t="str">
        <f>IF(OR(T348="新加算Ⅰ",T348="新加算Ⅱ",T348="新加算Ⅲ",T348="新加算Ⅳ",T348="新加算Ⅴ（１）",T348="新加算Ⅴ（２）",T348="新加算Ⅴ（３）",T348="新加算ⅠⅤ（４）",T348="新加算Ⅴ（５）",T348="新加算Ⅴ（６）",T348="新加算Ⅴ（８）",T348="新加算Ⅴ（11）"),IF(OR(AN348="○",AN348="令和６年度中に満たす"),"入力済","未入力"),"")</f>
        <v/>
      </c>
      <c r="BA348" s="1230" t="str">
        <f>IF(OR(T348="新加算Ⅴ（７）",T348="新加算Ⅴ（９）",T348="新加算Ⅴ（10）",T348="新加算Ⅴ（12）",T348="新加算Ⅴ（13）",T348="新加算Ⅴ（14）"),IF(OR(AO348="○",AO348="令和６年度中に満たす"),"入力済","未入力"),"")</f>
        <v/>
      </c>
      <c r="BB348" s="1230" t="str">
        <f>IF(OR(T348="新加算Ⅰ",T348="新加算Ⅱ",T348="新加算Ⅲ",T348="新加算Ⅴ（１）",T348="新加算Ⅴ（３）",T348="新加算Ⅴ（８）"),IF(OR(AP348="○",AP348="令和６年度中に満たす"),"入力済","未入力"),"")</f>
        <v/>
      </c>
      <c r="BC348" s="1481" t="str">
        <f t="shared" ref="BC348" si="578">IF(OR(T348="新加算Ⅰ",T348="新加算Ⅱ",T348="新加算Ⅴ（１）",T348="新加算Ⅴ（２）",T348="新加算Ⅴ（３）",T348="新加算Ⅴ（４）",T348="新加算Ⅴ（５）",T348="新加算Ⅴ（６）",T348="新加算Ⅴ（７）",T348="新加算Ⅴ（９）",T348="新加算Ⅴ（10）",T348="新加算Ⅴ（12）"),IF(AQ348&lt;&gt;"",1,""),"")</f>
        <v/>
      </c>
      <c r="BD348" s="1311" t="str">
        <f>IF(OR(T348="新加算Ⅰ",T348="新加算Ⅴ（１）",T348="新加算Ⅴ（２）",T348="新加算Ⅴ（５）",T348="新加算Ⅴ（７）",T348="新加算Ⅴ（10）"),IF(AR348="","未入力","入力済"),"")</f>
        <v/>
      </c>
      <c r="BE348" s="1311" t="str">
        <f>G346</f>
        <v/>
      </c>
      <c r="BF348" s="1311"/>
      <c r="BG348" s="1311"/>
    </row>
    <row r="349" spans="1:59" ht="30" customHeight="1" thickBot="1">
      <c r="A349" s="1276"/>
      <c r="B349" s="1419"/>
      <c r="C349" s="1420"/>
      <c r="D349" s="1420"/>
      <c r="E349" s="1420"/>
      <c r="F349" s="1421"/>
      <c r="G349" s="1261"/>
      <c r="H349" s="1261"/>
      <c r="I349" s="1261"/>
      <c r="J349" s="1424"/>
      <c r="K349" s="1261"/>
      <c r="L349" s="1430"/>
      <c r="M349" s="556" t="str">
        <f>IF('別紙様式2-2（４・５月分）'!P265="","",'別紙様式2-2（４・５月分）'!P265)</f>
        <v/>
      </c>
      <c r="N349" s="1402"/>
      <c r="O349" s="1382"/>
      <c r="P349" s="1434"/>
      <c r="Q349" s="1386"/>
      <c r="R349" s="1518"/>
      <c r="S349" s="1390"/>
      <c r="T349" s="1520"/>
      <c r="U349" s="1516"/>
      <c r="V349" s="1396"/>
      <c r="W349" s="1514"/>
      <c r="X349" s="1372"/>
      <c r="Y349" s="1514"/>
      <c r="Z349" s="1372"/>
      <c r="AA349" s="1514"/>
      <c r="AB349" s="1372"/>
      <c r="AC349" s="1514"/>
      <c r="AD349" s="1372"/>
      <c r="AE349" s="1372"/>
      <c r="AF349" s="1372"/>
      <c r="AG349" s="1368"/>
      <c r="AH349" s="1374"/>
      <c r="AI349" s="1508"/>
      <c r="AJ349" s="1378"/>
      <c r="AK349" s="1510"/>
      <c r="AL349" s="1512"/>
      <c r="AM349" s="1504"/>
      <c r="AN349" s="1485"/>
      <c r="AO349" s="1506"/>
      <c r="AP349" s="1485"/>
      <c r="AQ349" s="1487"/>
      <c r="AR349" s="1489"/>
      <c r="AS349" s="578" t="str">
        <f t="shared" ref="AS349" si="579">IF(AU348="","",IF(OR(T348="",AND(M349="ベア加算なし",OR(T348="新加算Ⅰ",T348="新加算Ⅱ",T348="新加算Ⅲ",T348="新加算Ⅳ"),AM348=""),AND(OR(T348="新加算Ⅰ",T348="新加算Ⅱ",T348="新加算Ⅲ",T348="新加算Ⅳ"),AN348=""),AND(OR(T348="新加算Ⅰ",T348="新加算Ⅱ",T348="新加算Ⅲ"),AP348=""),AND(OR(T348="新加算Ⅰ",T348="新加算Ⅱ"),AQ348=""),AND(OR(T348="新加算Ⅰ"),AR348="")),"！記入が必要な欄（ピンク色のセル）に空欄があります。空欄を埋めてください。",""))</f>
        <v/>
      </c>
      <c r="AT349" s="452"/>
      <c r="AU349" s="1311"/>
      <c r="AV349" s="558" t="str">
        <f>IF('別紙様式2-2（４・５月分）'!N265="","",'別紙様式2-2（４・５月分）'!N265)</f>
        <v/>
      </c>
      <c r="AW349" s="1313"/>
      <c r="AX349" s="579"/>
      <c r="AY349" s="1230" t="str">
        <f>IF(OR(T349="新加算Ⅰ",T349="新加算Ⅱ",T349="新加算Ⅲ",T349="新加算Ⅳ",T349="新加算Ⅴ（１）",T349="新加算Ⅴ（２）",T349="新加算Ⅴ（３）",T349="新加算ⅠⅤ（４）",T349="新加算Ⅴ（５）",T349="新加算Ⅴ（６）",T349="新加算Ⅴ（８）",T349="新加算Ⅴ（11）"),IF(AI349="○","","未入力"),"")</f>
        <v/>
      </c>
      <c r="AZ349" s="1230" t="str">
        <f>IF(OR(U349="新加算Ⅰ",U349="新加算Ⅱ",U349="新加算Ⅲ",U349="新加算Ⅳ",U349="新加算Ⅴ（１）",U349="新加算Ⅴ（２）",U349="新加算Ⅴ（３）",U349="新加算ⅠⅤ（４）",U349="新加算Ⅴ（５）",U349="新加算Ⅴ（６）",U349="新加算Ⅴ（８）",U349="新加算Ⅴ（11）"),IF(AJ349="○","","未入力"),"")</f>
        <v/>
      </c>
      <c r="BA349" s="1230" t="str">
        <f>IF(OR(U349="新加算Ⅴ（７）",U349="新加算Ⅴ（９）",U349="新加算Ⅴ（10）",U349="新加算Ⅴ（12）",U349="新加算Ⅴ（13）",U349="新加算Ⅴ（14）"),IF(AK349="○","","未入力"),"")</f>
        <v/>
      </c>
      <c r="BB349" s="1230" t="str">
        <f>IF(OR(U349="新加算Ⅰ",U349="新加算Ⅱ",U349="新加算Ⅲ",U349="新加算Ⅴ（１）",U349="新加算Ⅴ（３）",U349="新加算Ⅴ（８）"),IF(AL349="○","","未入力"),"")</f>
        <v/>
      </c>
      <c r="BC349" s="1481" t="str">
        <f t="shared" ref="BC349" si="580">IF(OR(U349="新加算Ⅰ",U349="新加算Ⅱ",U349="新加算Ⅴ（１）",U349="新加算Ⅴ（２）",U349="新加算Ⅴ（３）",U349="新加算Ⅴ（４）",U349="新加算Ⅴ（５）",U349="新加算Ⅴ（６）",U349="新加算Ⅴ（７）",U349="新加算Ⅴ（９）",U349="新加算Ⅴ（10）",U349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49" s="1311" t="str">
        <f>IF(AND(T349&lt;&gt;"（参考）令和７年度の移行予定",OR(U349="新加算Ⅰ",U349="新加算Ⅴ（１）",U349="新加算Ⅴ（２）",U349="新加算Ⅴ（５）",U349="新加算Ⅴ（７）",U349="新加算Ⅴ（10）")),IF(AN349="","未入力",IF(AN349="いずれも取得していない","要件を満たさない","")),"")</f>
        <v/>
      </c>
      <c r="BE349" s="1311" t="str">
        <f>G346</f>
        <v/>
      </c>
      <c r="BF349" s="1311"/>
      <c r="BG349" s="1311"/>
    </row>
    <row r="350" spans="1:59" ht="30" customHeight="1">
      <c r="A350" s="1274">
        <v>85</v>
      </c>
      <c r="B350" s="1240" t="str">
        <f>IF(基本情報入力シート!C138="","",基本情報入力シート!C138)</f>
        <v/>
      </c>
      <c r="C350" s="1241"/>
      <c r="D350" s="1241"/>
      <c r="E350" s="1241"/>
      <c r="F350" s="1242"/>
      <c r="G350" s="1259" t="str">
        <f>IF(基本情報入力シート!M138="","",基本情報入力シート!M138)</f>
        <v/>
      </c>
      <c r="H350" s="1259" t="str">
        <f>IF(基本情報入力シート!R138="","",基本情報入力シート!R138)</f>
        <v/>
      </c>
      <c r="I350" s="1259" t="str">
        <f>IF(基本情報入力シート!W138="","",基本情報入力シート!W138)</f>
        <v/>
      </c>
      <c r="J350" s="1422" t="str">
        <f>IF(基本情報入力シート!X138="","",基本情報入力シート!X138)</f>
        <v/>
      </c>
      <c r="K350" s="1259" t="str">
        <f>IF(基本情報入力シート!Y138="","",基本情報入力シート!Y138)</f>
        <v/>
      </c>
      <c r="L350" s="1435" t="str">
        <f>IF(基本情報入力シート!AB138="","",基本情報入力シート!AB138)</f>
        <v/>
      </c>
      <c r="M350" s="553" t="str">
        <f>IF('別紙様式2-2（４・５月分）'!P266="","",'別紙様式2-2（４・５月分）'!P266)</f>
        <v/>
      </c>
      <c r="N350" s="1399" t="str">
        <f>IF(SUM('別紙様式2-2（４・５月分）'!Q266:Q268)=0,"",SUM('別紙様式2-2（４・５月分）'!Q266:Q268))</f>
        <v/>
      </c>
      <c r="O350" s="1403" t="str">
        <f>IFERROR(VLOOKUP('別紙様式2-2（４・５月分）'!AQ266,【参考】数式用!$AR$5:$AS$22,2,FALSE),"")</f>
        <v/>
      </c>
      <c r="P350" s="1404"/>
      <c r="Q350" s="1405"/>
      <c r="R350" s="1540" t="str">
        <f>IFERROR(VLOOKUP(K350,【参考】数式用!$A$5:$AB$37,MATCH(O350,【参考】数式用!$B$4:$AB$4,0)+1,0),"")</f>
        <v/>
      </c>
      <c r="S350" s="1411" t="s">
        <v>2102</v>
      </c>
      <c r="T350" s="1536" t="str">
        <f>IF('別紙様式2-3（６月以降分）'!T350="","",'別紙様式2-3（６月以降分）'!T350)</f>
        <v/>
      </c>
      <c r="U350" s="1538" t="str">
        <f>IFERROR(VLOOKUP(K350,【参考】数式用!$A$5:$AB$37,MATCH(T350,【参考】数式用!$B$4:$AB$4,0)+1,0),"")</f>
        <v/>
      </c>
      <c r="V350" s="1417" t="s">
        <v>15</v>
      </c>
      <c r="W350" s="1534">
        <f>'別紙様式2-3（６月以降分）'!W350</f>
        <v>6</v>
      </c>
      <c r="X350" s="1357" t="s">
        <v>10</v>
      </c>
      <c r="Y350" s="1534">
        <f>'別紙様式2-3（６月以降分）'!Y350</f>
        <v>6</v>
      </c>
      <c r="Z350" s="1357" t="s">
        <v>38</v>
      </c>
      <c r="AA350" s="1534">
        <f>'別紙様式2-3（６月以降分）'!AA350</f>
        <v>7</v>
      </c>
      <c r="AB350" s="1357" t="s">
        <v>10</v>
      </c>
      <c r="AC350" s="1534">
        <f>'別紙様式2-3（６月以降分）'!AC350</f>
        <v>3</v>
      </c>
      <c r="AD350" s="1357" t="s">
        <v>2020</v>
      </c>
      <c r="AE350" s="1357" t="s">
        <v>20</v>
      </c>
      <c r="AF350" s="1357">
        <f>IF(W350&gt;=1,(AA350*12+AC350)-(W350*12+Y350)+1,"")</f>
        <v>10</v>
      </c>
      <c r="AG350" s="1359" t="s">
        <v>33</v>
      </c>
      <c r="AH350" s="1526" t="str">
        <f>'別紙様式2-3（６月以降分）'!AH350</f>
        <v/>
      </c>
      <c r="AI350" s="1528" t="str">
        <f>'別紙様式2-3（６月以降分）'!AI350</f>
        <v/>
      </c>
      <c r="AJ350" s="1530">
        <f>'別紙様式2-3（６月以降分）'!AJ350</f>
        <v>0</v>
      </c>
      <c r="AK350" s="1532" t="str">
        <f>IF('別紙様式2-3（６月以降分）'!AK350="","",'別紙様式2-3（６月以降分）'!AK350)</f>
        <v/>
      </c>
      <c r="AL350" s="1521">
        <f>'別紙様式2-3（６月以降分）'!AL350</f>
        <v>0</v>
      </c>
      <c r="AM350" s="1523" t="str">
        <f>IF('別紙様式2-3（６月以降分）'!AM350="","",'別紙様式2-3（６月以降分）'!AM350)</f>
        <v/>
      </c>
      <c r="AN350" s="1341" t="str">
        <f>IF('別紙様式2-3（６月以降分）'!AN350="","",'別紙様式2-3（６月以降分）'!AN350)</f>
        <v/>
      </c>
      <c r="AO350" s="1339" t="str">
        <f>IF('別紙様式2-3（６月以降分）'!AO350="","",'別紙様式2-3（６月以降分）'!AO350)</f>
        <v/>
      </c>
      <c r="AP350" s="1341" t="str">
        <f>IF('別紙様式2-3（６月以降分）'!AP350="","",'別紙様式2-3（６月以降分）'!AP350)</f>
        <v/>
      </c>
      <c r="AQ350" s="1490" t="str">
        <f>IF('別紙様式2-3（６月以降分）'!AQ350="","",'別紙様式2-3（６月以降分）'!AQ350)</f>
        <v/>
      </c>
      <c r="AR350" s="1493" t="str">
        <f>IF('別紙様式2-3（６月以降分）'!AR350="","",'別紙様式2-3（６月以降分）'!AR350)</f>
        <v/>
      </c>
      <c r="AS350" s="573" t="str">
        <f t="shared" ref="AS350" si="581">IF(AU352="","",IF(U352&lt;U350,"！加算の要件上は問題ありませんが、令和６年度当初の新加算の加算率と比較して、移行後の加算率が下がる計画になっています。",""))</f>
        <v/>
      </c>
      <c r="AT350" s="580"/>
      <c r="AU350" s="1309"/>
      <c r="AV350" s="558" t="str">
        <f>IF('別紙様式2-2（４・５月分）'!N266="","",'別紙様式2-2（４・５月分）'!N266)</f>
        <v/>
      </c>
      <c r="AW350" s="1313" t="str">
        <f>IF(SUM('別紙様式2-2（４・５月分）'!O266:O268)=0,"",SUM('別紙様式2-2（４・５月分）'!O266:O268))</f>
        <v/>
      </c>
      <c r="AX350" s="1482" t="str">
        <f>IFERROR(VLOOKUP(K350,【参考】数式用!$AH$2:$AI$34,2,FALSE),"")</f>
        <v/>
      </c>
      <c r="AY350" s="494"/>
      <c r="BD350" s="341"/>
      <c r="BE350" s="1311" t="str">
        <f>G350</f>
        <v/>
      </c>
      <c r="BF350" s="1311"/>
      <c r="BG350" s="1311"/>
    </row>
    <row r="351" spans="1:59" ht="15" customHeight="1">
      <c r="A351" s="1275"/>
      <c r="B351" s="1243"/>
      <c r="C351" s="1244"/>
      <c r="D351" s="1244"/>
      <c r="E351" s="1244"/>
      <c r="F351" s="1245"/>
      <c r="G351" s="1260"/>
      <c r="H351" s="1260"/>
      <c r="I351" s="1260"/>
      <c r="J351" s="1423"/>
      <c r="K351" s="1260"/>
      <c r="L351" s="1429"/>
      <c r="M351" s="1379" t="str">
        <f>IF('別紙様式2-2（４・５月分）'!P267="","",'別紙様式2-2（４・５月分）'!P267)</f>
        <v/>
      </c>
      <c r="N351" s="1400"/>
      <c r="O351" s="1406"/>
      <c r="P351" s="1407"/>
      <c r="Q351" s="1408"/>
      <c r="R351" s="1541"/>
      <c r="S351" s="1412"/>
      <c r="T351" s="1537"/>
      <c r="U351" s="1539"/>
      <c r="V351" s="1418"/>
      <c r="W351" s="1535"/>
      <c r="X351" s="1358"/>
      <c r="Y351" s="1535"/>
      <c r="Z351" s="1358"/>
      <c r="AA351" s="1535"/>
      <c r="AB351" s="1358"/>
      <c r="AC351" s="1535"/>
      <c r="AD351" s="1358"/>
      <c r="AE351" s="1358"/>
      <c r="AF351" s="1358"/>
      <c r="AG351" s="1360"/>
      <c r="AH351" s="1527"/>
      <c r="AI351" s="1529"/>
      <c r="AJ351" s="1531"/>
      <c r="AK351" s="1533"/>
      <c r="AL351" s="1522"/>
      <c r="AM351" s="1524"/>
      <c r="AN351" s="1342"/>
      <c r="AO351" s="1525"/>
      <c r="AP351" s="1342"/>
      <c r="AQ351" s="1491"/>
      <c r="AR351" s="1494"/>
      <c r="AS351" s="1492" t="str">
        <f t="shared" ref="AS351" si="582">IF(AU352="","",IF(OR(AA352="",AA352&lt;&gt;7,AC352="",AC352&lt;&gt;3),"！算定期間の終わりが令和７年３月になっていません。年度内の廃止予定等がなければ、算定対象月を令和７年３月にしてください。",""))</f>
        <v/>
      </c>
      <c r="AT351" s="580"/>
      <c r="AU351" s="1311"/>
      <c r="AV351" s="1312" t="str">
        <f>IF('別紙様式2-2（４・５月分）'!N267="","",'別紙様式2-2（４・５月分）'!N267)</f>
        <v/>
      </c>
      <c r="AW351" s="1313"/>
      <c r="AX351" s="1483"/>
      <c r="AY351" s="431"/>
      <c r="BD351" s="341"/>
      <c r="BE351" s="1311" t="str">
        <f>G350</f>
        <v/>
      </c>
      <c r="BF351" s="1311"/>
      <c r="BG351" s="1311"/>
    </row>
    <row r="352" spans="1:59" ht="15" customHeight="1">
      <c r="A352" s="1303"/>
      <c r="B352" s="1243"/>
      <c r="C352" s="1244"/>
      <c r="D352" s="1244"/>
      <c r="E352" s="1244"/>
      <c r="F352" s="1245"/>
      <c r="G352" s="1260"/>
      <c r="H352" s="1260"/>
      <c r="I352" s="1260"/>
      <c r="J352" s="1423"/>
      <c r="K352" s="1260"/>
      <c r="L352" s="1429"/>
      <c r="M352" s="1380"/>
      <c r="N352" s="1401"/>
      <c r="O352" s="1381" t="s">
        <v>2025</v>
      </c>
      <c r="P352" s="1433" t="str">
        <f>IFERROR(VLOOKUP('別紙様式2-2（４・５月分）'!AQ266,【参考】数式用!$AR$5:$AT$22,3,FALSE),"")</f>
        <v/>
      </c>
      <c r="Q352" s="1385" t="s">
        <v>2036</v>
      </c>
      <c r="R352" s="1517" t="str">
        <f>IFERROR(VLOOKUP(K350,【参考】数式用!$A$5:$AB$37,MATCH(P352,【参考】数式用!$B$4:$AB$4,0)+1,0),"")</f>
        <v/>
      </c>
      <c r="S352" s="1389" t="s">
        <v>2109</v>
      </c>
      <c r="T352" s="1519"/>
      <c r="U352" s="1515" t="str">
        <f>IFERROR(VLOOKUP(K350,【参考】数式用!$A$5:$AB$37,MATCH(T352,【参考】数式用!$B$4:$AB$4,0)+1,0),"")</f>
        <v/>
      </c>
      <c r="V352" s="1395" t="s">
        <v>15</v>
      </c>
      <c r="W352" s="1513"/>
      <c r="X352" s="1371" t="s">
        <v>10</v>
      </c>
      <c r="Y352" s="1513"/>
      <c r="Z352" s="1371" t="s">
        <v>38</v>
      </c>
      <c r="AA352" s="1513"/>
      <c r="AB352" s="1371" t="s">
        <v>10</v>
      </c>
      <c r="AC352" s="1513"/>
      <c r="AD352" s="1371" t="s">
        <v>2020</v>
      </c>
      <c r="AE352" s="1371" t="s">
        <v>20</v>
      </c>
      <c r="AF352" s="1371" t="str">
        <f>IF(W352&gt;=1,(AA352*12+AC352)-(W352*12+Y352)+1,"")</f>
        <v/>
      </c>
      <c r="AG352" s="1367" t="s">
        <v>33</v>
      </c>
      <c r="AH352" s="1373" t="str">
        <f t="shared" ref="AH352" si="583">IFERROR(ROUNDDOWN(ROUND(L350*U352,0),0)*AF352,"")</f>
        <v/>
      </c>
      <c r="AI352" s="1507" t="str">
        <f t="shared" ref="AI352" si="584">IFERROR(ROUNDDOWN(ROUND((L350*(U352-AW350)),0),0)*AF352,"")</f>
        <v/>
      </c>
      <c r="AJ352" s="1377" t="str">
        <f>IFERROR(ROUNDDOWN(ROUNDDOWN(ROUND(L350*VLOOKUP(K350,【参考】数式用!$A$5:$AB$27,MATCH("新加算Ⅳ",【参考】数式用!$B$4:$AB$4,0)+1,0),0),0)*AF352*0.5,0),"")</f>
        <v/>
      </c>
      <c r="AK352" s="1509"/>
      <c r="AL352" s="1511" t="str">
        <f>IFERROR(IF('別紙様式2-2（４・５月分）'!P352="ベア加算","", IF(OR(T352="新加算Ⅰ",T352="新加算Ⅱ",T352="新加算Ⅲ",T352="新加算Ⅳ"),ROUNDDOWN(ROUND(L350*VLOOKUP(K350,【参考】数式用!$A$5:$I$27,MATCH("ベア加算",【参考】数式用!$B$4:$I$4,0)+1,0),0),0)*AF352,"")),"")</f>
        <v/>
      </c>
      <c r="AM352" s="1503"/>
      <c r="AN352" s="1484"/>
      <c r="AO352" s="1505"/>
      <c r="AP352" s="1484"/>
      <c r="AQ352" s="1486"/>
      <c r="AR352" s="1488"/>
      <c r="AS352" s="1492"/>
      <c r="AT352" s="452"/>
      <c r="AU352" s="1311" t="str">
        <f>IF(AND(AA350&lt;&gt;7,AC350&lt;&gt;3),"V列に色付け","")</f>
        <v/>
      </c>
      <c r="AV352" s="1312"/>
      <c r="AW352" s="1313"/>
      <c r="AX352" s="577"/>
      <c r="AY352" s="1230" t="str">
        <f>IF(AL352&lt;&gt;"",IF(AM352="○","入力済","未入力"),"")</f>
        <v/>
      </c>
      <c r="AZ352" s="1230" t="str">
        <f>IF(OR(T352="新加算Ⅰ",T352="新加算Ⅱ",T352="新加算Ⅲ",T352="新加算Ⅳ",T352="新加算Ⅴ（１）",T352="新加算Ⅴ（２）",T352="新加算Ⅴ（３）",T352="新加算ⅠⅤ（４）",T352="新加算Ⅴ（５）",T352="新加算Ⅴ（６）",T352="新加算Ⅴ（８）",T352="新加算Ⅴ（11）"),IF(OR(AN352="○",AN352="令和６年度中に満たす"),"入力済","未入力"),"")</f>
        <v/>
      </c>
      <c r="BA352" s="1230" t="str">
        <f>IF(OR(T352="新加算Ⅴ（７）",T352="新加算Ⅴ（９）",T352="新加算Ⅴ（10）",T352="新加算Ⅴ（12）",T352="新加算Ⅴ（13）",T352="新加算Ⅴ（14）"),IF(OR(AO352="○",AO352="令和６年度中に満たす"),"入力済","未入力"),"")</f>
        <v/>
      </c>
      <c r="BB352" s="1230" t="str">
        <f>IF(OR(T352="新加算Ⅰ",T352="新加算Ⅱ",T352="新加算Ⅲ",T352="新加算Ⅴ（１）",T352="新加算Ⅴ（３）",T352="新加算Ⅴ（８）"),IF(OR(AP352="○",AP352="令和６年度中に満たす"),"入力済","未入力"),"")</f>
        <v/>
      </c>
      <c r="BC352" s="1481" t="str">
        <f t="shared" ref="BC352" si="585">IF(OR(T352="新加算Ⅰ",T352="新加算Ⅱ",T352="新加算Ⅴ（１）",T352="新加算Ⅴ（２）",T352="新加算Ⅴ（３）",T352="新加算Ⅴ（４）",T352="新加算Ⅴ（５）",T352="新加算Ⅴ（６）",T352="新加算Ⅴ（７）",T352="新加算Ⅴ（９）",T352="新加算Ⅴ（10）",T352="新加算Ⅴ（12）"),IF(AQ352&lt;&gt;"",1,""),"")</f>
        <v/>
      </c>
      <c r="BD352" s="1311" t="str">
        <f>IF(OR(T352="新加算Ⅰ",T352="新加算Ⅴ（１）",T352="新加算Ⅴ（２）",T352="新加算Ⅴ（５）",T352="新加算Ⅴ（７）",T352="新加算Ⅴ（10）"),IF(AR352="","未入力","入力済"),"")</f>
        <v/>
      </c>
      <c r="BE352" s="1311" t="str">
        <f>G350</f>
        <v/>
      </c>
      <c r="BF352" s="1311"/>
      <c r="BG352" s="1311"/>
    </row>
    <row r="353" spans="1:59" ht="30" customHeight="1" thickBot="1">
      <c r="A353" s="1276"/>
      <c r="B353" s="1419"/>
      <c r="C353" s="1420"/>
      <c r="D353" s="1420"/>
      <c r="E353" s="1420"/>
      <c r="F353" s="1421"/>
      <c r="G353" s="1261"/>
      <c r="H353" s="1261"/>
      <c r="I353" s="1261"/>
      <c r="J353" s="1424"/>
      <c r="K353" s="1261"/>
      <c r="L353" s="1430"/>
      <c r="M353" s="556" t="str">
        <f>IF('別紙様式2-2（４・５月分）'!P268="","",'別紙様式2-2（４・５月分）'!P268)</f>
        <v/>
      </c>
      <c r="N353" s="1402"/>
      <c r="O353" s="1382"/>
      <c r="P353" s="1434"/>
      <c r="Q353" s="1386"/>
      <c r="R353" s="1518"/>
      <c r="S353" s="1390"/>
      <c r="T353" s="1520"/>
      <c r="U353" s="1516"/>
      <c r="V353" s="1396"/>
      <c r="W353" s="1514"/>
      <c r="X353" s="1372"/>
      <c r="Y353" s="1514"/>
      <c r="Z353" s="1372"/>
      <c r="AA353" s="1514"/>
      <c r="AB353" s="1372"/>
      <c r="AC353" s="1514"/>
      <c r="AD353" s="1372"/>
      <c r="AE353" s="1372"/>
      <c r="AF353" s="1372"/>
      <c r="AG353" s="1368"/>
      <c r="AH353" s="1374"/>
      <c r="AI353" s="1508"/>
      <c r="AJ353" s="1378"/>
      <c r="AK353" s="1510"/>
      <c r="AL353" s="1512"/>
      <c r="AM353" s="1504"/>
      <c r="AN353" s="1485"/>
      <c r="AO353" s="1506"/>
      <c r="AP353" s="1485"/>
      <c r="AQ353" s="1487"/>
      <c r="AR353" s="1489"/>
      <c r="AS353" s="578" t="str">
        <f t="shared" ref="AS353" si="586">IF(AU352="","",IF(OR(T352="",AND(M353="ベア加算なし",OR(T352="新加算Ⅰ",T352="新加算Ⅱ",T352="新加算Ⅲ",T352="新加算Ⅳ"),AM352=""),AND(OR(T352="新加算Ⅰ",T352="新加算Ⅱ",T352="新加算Ⅲ",T352="新加算Ⅳ"),AN352=""),AND(OR(T352="新加算Ⅰ",T352="新加算Ⅱ",T352="新加算Ⅲ"),AP352=""),AND(OR(T352="新加算Ⅰ",T352="新加算Ⅱ"),AQ352=""),AND(OR(T352="新加算Ⅰ"),AR352="")),"！記入が必要な欄（ピンク色のセル）に空欄があります。空欄を埋めてください。",""))</f>
        <v/>
      </c>
      <c r="AT353" s="452"/>
      <c r="AU353" s="1311"/>
      <c r="AV353" s="558" t="str">
        <f>IF('別紙様式2-2（４・５月分）'!N268="","",'別紙様式2-2（４・５月分）'!N268)</f>
        <v/>
      </c>
      <c r="AW353" s="1313"/>
      <c r="AX353" s="579"/>
      <c r="AY353" s="1230" t="str">
        <f>IF(OR(T353="新加算Ⅰ",T353="新加算Ⅱ",T353="新加算Ⅲ",T353="新加算Ⅳ",T353="新加算Ⅴ（１）",T353="新加算Ⅴ（２）",T353="新加算Ⅴ（３）",T353="新加算ⅠⅤ（４）",T353="新加算Ⅴ（５）",T353="新加算Ⅴ（６）",T353="新加算Ⅴ（８）",T353="新加算Ⅴ（11）"),IF(AI353="○","","未入力"),"")</f>
        <v/>
      </c>
      <c r="AZ353" s="1230" t="str">
        <f>IF(OR(U353="新加算Ⅰ",U353="新加算Ⅱ",U353="新加算Ⅲ",U353="新加算Ⅳ",U353="新加算Ⅴ（１）",U353="新加算Ⅴ（２）",U353="新加算Ⅴ（３）",U353="新加算ⅠⅤ（４）",U353="新加算Ⅴ（５）",U353="新加算Ⅴ（６）",U353="新加算Ⅴ（８）",U353="新加算Ⅴ（11）"),IF(AJ353="○","","未入力"),"")</f>
        <v/>
      </c>
      <c r="BA353" s="1230" t="str">
        <f>IF(OR(U353="新加算Ⅴ（７）",U353="新加算Ⅴ（９）",U353="新加算Ⅴ（10）",U353="新加算Ⅴ（12）",U353="新加算Ⅴ（13）",U353="新加算Ⅴ（14）"),IF(AK353="○","","未入力"),"")</f>
        <v/>
      </c>
      <c r="BB353" s="1230" t="str">
        <f>IF(OR(U353="新加算Ⅰ",U353="新加算Ⅱ",U353="新加算Ⅲ",U353="新加算Ⅴ（１）",U353="新加算Ⅴ（３）",U353="新加算Ⅴ（８）"),IF(AL353="○","","未入力"),"")</f>
        <v/>
      </c>
      <c r="BC353" s="1481" t="str">
        <f t="shared" ref="BC353" si="587">IF(OR(U353="新加算Ⅰ",U353="新加算Ⅱ",U353="新加算Ⅴ（１）",U353="新加算Ⅴ（２）",U353="新加算Ⅴ（３）",U353="新加算Ⅴ（４）",U353="新加算Ⅴ（５）",U353="新加算Ⅴ（６）",U353="新加算Ⅴ（７）",U353="新加算Ⅴ（９）",U353="新加算Ⅴ（10）",U353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53" s="1311" t="str">
        <f>IF(AND(T353&lt;&gt;"（参考）令和７年度の移行予定",OR(U353="新加算Ⅰ",U353="新加算Ⅴ（１）",U353="新加算Ⅴ（２）",U353="新加算Ⅴ（５）",U353="新加算Ⅴ（７）",U353="新加算Ⅴ（10）")),IF(AN353="","未入力",IF(AN353="いずれも取得していない","要件を満たさない","")),"")</f>
        <v/>
      </c>
      <c r="BE353" s="1311" t="str">
        <f>G350</f>
        <v/>
      </c>
      <c r="BF353" s="1311"/>
      <c r="BG353" s="1311"/>
    </row>
    <row r="354" spans="1:59" ht="30" customHeight="1">
      <c r="A354" s="1301">
        <v>86</v>
      </c>
      <c r="B354" s="1243" t="str">
        <f>IF(基本情報入力シート!C139="","",基本情報入力シート!C139)</f>
        <v/>
      </c>
      <c r="C354" s="1244"/>
      <c r="D354" s="1244"/>
      <c r="E354" s="1244"/>
      <c r="F354" s="1245"/>
      <c r="G354" s="1260" t="str">
        <f>IF(基本情報入力シート!M139="","",基本情報入力シート!M139)</f>
        <v/>
      </c>
      <c r="H354" s="1260" t="str">
        <f>IF(基本情報入力シート!R139="","",基本情報入力シート!R139)</f>
        <v/>
      </c>
      <c r="I354" s="1260" t="str">
        <f>IF(基本情報入力シート!W139="","",基本情報入力シート!W139)</f>
        <v/>
      </c>
      <c r="J354" s="1423" t="str">
        <f>IF(基本情報入力シート!X139="","",基本情報入力シート!X139)</f>
        <v/>
      </c>
      <c r="K354" s="1260" t="str">
        <f>IF(基本情報入力シート!Y139="","",基本情報入力シート!Y139)</f>
        <v/>
      </c>
      <c r="L354" s="1429" t="str">
        <f>IF(基本情報入力シート!AB139="","",基本情報入力シート!AB139)</f>
        <v/>
      </c>
      <c r="M354" s="553" t="str">
        <f>IF('別紙様式2-2（４・５月分）'!P269="","",'別紙様式2-2（４・５月分）'!P269)</f>
        <v/>
      </c>
      <c r="N354" s="1399" t="str">
        <f>IF(SUM('別紙様式2-2（４・５月分）'!Q269:Q271)=0,"",SUM('別紙様式2-2（４・５月分）'!Q269:Q271))</f>
        <v/>
      </c>
      <c r="O354" s="1403" t="str">
        <f>IFERROR(VLOOKUP('別紙様式2-2（４・５月分）'!AQ269,【参考】数式用!$AR$5:$AS$22,2,FALSE),"")</f>
        <v/>
      </c>
      <c r="P354" s="1404"/>
      <c r="Q354" s="1405"/>
      <c r="R354" s="1540" t="str">
        <f>IFERROR(VLOOKUP(K354,【参考】数式用!$A$5:$AB$37,MATCH(O354,【参考】数式用!$B$4:$AB$4,0)+1,0),"")</f>
        <v/>
      </c>
      <c r="S354" s="1411" t="s">
        <v>2102</v>
      </c>
      <c r="T354" s="1536" t="str">
        <f>IF('別紙様式2-3（６月以降分）'!T354="","",'別紙様式2-3（６月以降分）'!T354)</f>
        <v/>
      </c>
      <c r="U354" s="1538" t="str">
        <f>IFERROR(VLOOKUP(K354,【参考】数式用!$A$5:$AB$37,MATCH(T354,【参考】数式用!$B$4:$AB$4,0)+1,0),"")</f>
        <v/>
      </c>
      <c r="V354" s="1417" t="s">
        <v>15</v>
      </c>
      <c r="W354" s="1534">
        <f>'別紙様式2-3（６月以降分）'!W354</f>
        <v>6</v>
      </c>
      <c r="X354" s="1357" t="s">
        <v>10</v>
      </c>
      <c r="Y354" s="1534">
        <f>'別紙様式2-3（６月以降分）'!Y354</f>
        <v>6</v>
      </c>
      <c r="Z354" s="1357" t="s">
        <v>38</v>
      </c>
      <c r="AA354" s="1534">
        <f>'別紙様式2-3（６月以降分）'!AA354</f>
        <v>7</v>
      </c>
      <c r="AB354" s="1357" t="s">
        <v>10</v>
      </c>
      <c r="AC354" s="1534">
        <f>'別紙様式2-3（６月以降分）'!AC354</f>
        <v>3</v>
      </c>
      <c r="AD354" s="1357" t="s">
        <v>2020</v>
      </c>
      <c r="AE354" s="1357" t="s">
        <v>20</v>
      </c>
      <c r="AF354" s="1357">
        <f>IF(W354&gt;=1,(AA354*12+AC354)-(W354*12+Y354)+1,"")</f>
        <v>10</v>
      </c>
      <c r="AG354" s="1359" t="s">
        <v>33</v>
      </c>
      <c r="AH354" s="1526" t="str">
        <f>'別紙様式2-3（６月以降分）'!AH354</f>
        <v/>
      </c>
      <c r="AI354" s="1528" t="str">
        <f>'別紙様式2-3（６月以降分）'!AI354</f>
        <v/>
      </c>
      <c r="AJ354" s="1530">
        <f>'別紙様式2-3（６月以降分）'!AJ354</f>
        <v>0</v>
      </c>
      <c r="AK354" s="1532" t="str">
        <f>IF('別紙様式2-3（６月以降分）'!AK354="","",'別紙様式2-3（６月以降分）'!AK354)</f>
        <v/>
      </c>
      <c r="AL354" s="1521">
        <f>'別紙様式2-3（６月以降分）'!AL354</f>
        <v>0</v>
      </c>
      <c r="AM354" s="1523" t="str">
        <f>IF('別紙様式2-3（６月以降分）'!AM354="","",'別紙様式2-3（６月以降分）'!AM354)</f>
        <v/>
      </c>
      <c r="AN354" s="1341" t="str">
        <f>IF('別紙様式2-3（６月以降分）'!AN354="","",'別紙様式2-3（６月以降分）'!AN354)</f>
        <v/>
      </c>
      <c r="AO354" s="1339" t="str">
        <f>IF('別紙様式2-3（６月以降分）'!AO354="","",'別紙様式2-3（６月以降分）'!AO354)</f>
        <v/>
      </c>
      <c r="AP354" s="1341" t="str">
        <f>IF('別紙様式2-3（６月以降分）'!AP354="","",'別紙様式2-3（６月以降分）'!AP354)</f>
        <v/>
      </c>
      <c r="AQ354" s="1490" t="str">
        <f>IF('別紙様式2-3（６月以降分）'!AQ354="","",'別紙様式2-3（６月以降分）'!AQ354)</f>
        <v/>
      </c>
      <c r="AR354" s="1493" t="str">
        <f>IF('別紙様式2-3（６月以降分）'!AR354="","",'別紙様式2-3（６月以降分）'!AR354)</f>
        <v/>
      </c>
      <c r="AS354" s="573" t="str">
        <f t="shared" ref="AS354" si="588">IF(AU356="","",IF(U356&lt;U354,"！加算の要件上は問題ありませんが、令和６年度当初の新加算の加算率と比較して、移行後の加算率が下がる計画になっています。",""))</f>
        <v/>
      </c>
      <c r="AT354" s="580"/>
      <c r="AU354" s="1309"/>
      <c r="AV354" s="558" t="str">
        <f>IF('別紙様式2-2（４・５月分）'!N269="","",'別紙様式2-2（４・５月分）'!N269)</f>
        <v/>
      </c>
      <c r="AW354" s="1313" t="str">
        <f>IF(SUM('別紙様式2-2（４・５月分）'!O269:O271)=0,"",SUM('別紙様式2-2（４・５月分）'!O269:O271))</f>
        <v/>
      </c>
      <c r="AX354" s="1482" t="str">
        <f>IFERROR(VLOOKUP(K354,【参考】数式用!$AH$2:$AI$34,2,FALSE),"")</f>
        <v/>
      </c>
      <c r="AY354" s="494"/>
      <c r="BD354" s="341"/>
      <c r="BE354" s="1311" t="str">
        <f>G354</f>
        <v/>
      </c>
      <c r="BF354" s="1311"/>
      <c r="BG354" s="1311"/>
    </row>
    <row r="355" spans="1:59" ht="15" customHeight="1">
      <c r="A355" s="1275"/>
      <c r="B355" s="1243"/>
      <c r="C355" s="1244"/>
      <c r="D355" s="1244"/>
      <c r="E355" s="1244"/>
      <c r="F355" s="1245"/>
      <c r="G355" s="1260"/>
      <c r="H355" s="1260"/>
      <c r="I355" s="1260"/>
      <c r="J355" s="1423"/>
      <c r="K355" s="1260"/>
      <c r="L355" s="1429"/>
      <c r="M355" s="1379" t="str">
        <f>IF('別紙様式2-2（４・５月分）'!P270="","",'別紙様式2-2（４・５月分）'!P270)</f>
        <v/>
      </c>
      <c r="N355" s="1400"/>
      <c r="O355" s="1406"/>
      <c r="P355" s="1407"/>
      <c r="Q355" s="1408"/>
      <c r="R355" s="1541"/>
      <c r="S355" s="1412"/>
      <c r="T355" s="1537"/>
      <c r="U355" s="1539"/>
      <c r="V355" s="1418"/>
      <c r="W355" s="1535"/>
      <c r="X355" s="1358"/>
      <c r="Y355" s="1535"/>
      <c r="Z355" s="1358"/>
      <c r="AA355" s="1535"/>
      <c r="AB355" s="1358"/>
      <c r="AC355" s="1535"/>
      <c r="AD355" s="1358"/>
      <c r="AE355" s="1358"/>
      <c r="AF355" s="1358"/>
      <c r="AG355" s="1360"/>
      <c r="AH355" s="1527"/>
      <c r="AI355" s="1529"/>
      <c r="AJ355" s="1531"/>
      <c r="AK355" s="1533"/>
      <c r="AL355" s="1522"/>
      <c r="AM355" s="1524"/>
      <c r="AN355" s="1342"/>
      <c r="AO355" s="1525"/>
      <c r="AP355" s="1342"/>
      <c r="AQ355" s="1491"/>
      <c r="AR355" s="1494"/>
      <c r="AS355" s="1492" t="str">
        <f t="shared" ref="AS355" si="589">IF(AU356="","",IF(OR(AA356="",AA356&lt;&gt;7,AC356="",AC356&lt;&gt;3),"！算定期間の終わりが令和７年３月になっていません。年度内の廃止予定等がなければ、算定対象月を令和７年３月にしてください。",""))</f>
        <v/>
      </c>
      <c r="AT355" s="580"/>
      <c r="AU355" s="1311"/>
      <c r="AV355" s="1312" t="str">
        <f>IF('別紙様式2-2（４・５月分）'!N270="","",'別紙様式2-2（４・５月分）'!N270)</f>
        <v/>
      </c>
      <c r="AW355" s="1313"/>
      <c r="AX355" s="1483"/>
      <c r="AY355" s="431"/>
      <c r="BD355" s="341"/>
      <c r="BE355" s="1311" t="str">
        <f>G354</f>
        <v/>
      </c>
      <c r="BF355" s="1311"/>
      <c r="BG355" s="1311"/>
    </row>
    <row r="356" spans="1:59" ht="15" customHeight="1">
      <c r="A356" s="1303"/>
      <c r="B356" s="1243"/>
      <c r="C356" s="1244"/>
      <c r="D356" s="1244"/>
      <c r="E356" s="1244"/>
      <c r="F356" s="1245"/>
      <c r="G356" s="1260"/>
      <c r="H356" s="1260"/>
      <c r="I356" s="1260"/>
      <c r="J356" s="1423"/>
      <c r="K356" s="1260"/>
      <c r="L356" s="1429"/>
      <c r="M356" s="1380"/>
      <c r="N356" s="1401"/>
      <c r="O356" s="1381" t="s">
        <v>2025</v>
      </c>
      <c r="P356" s="1433" t="str">
        <f>IFERROR(VLOOKUP('別紙様式2-2（４・５月分）'!AQ269,【参考】数式用!$AR$5:$AT$22,3,FALSE),"")</f>
        <v/>
      </c>
      <c r="Q356" s="1385" t="s">
        <v>2036</v>
      </c>
      <c r="R356" s="1517" t="str">
        <f>IFERROR(VLOOKUP(K354,【参考】数式用!$A$5:$AB$37,MATCH(P356,【参考】数式用!$B$4:$AB$4,0)+1,0),"")</f>
        <v/>
      </c>
      <c r="S356" s="1389" t="s">
        <v>2109</v>
      </c>
      <c r="T356" s="1519"/>
      <c r="U356" s="1515" t="str">
        <f>IFERROR(VLOOKUP(K354,【参考】数式用!$A$5:$AB$37,MATCH(T356,【参考】数式用!$B$4:$AB$4,0)+1,0),"")</f>
        <v/>
      </c>
      <c r="V356" s="1395" t="s">
        <v>15</v>
      </c>
      <c r="W356" s="1513"/>
      <c r="X356" s="1371" t="s">
        <v>10</v>
      </c>
      <c r="Y356" s="1513"/>
      <c r="Z356" s="1371" t="s">
        <v>38</v>
      </c>
      <c r="AA356" s="1513"/>
      <c r="AB356" s="1371" t="s">
        <v>10</v>
      </c>
      <c r="AC356" s="1513"/>
      <c r="AD356" s="1371" t="s">
        <v>2020</v>
      </c>
      <c r="AE356" s="1371" t="s">
        <v>20</v>
      </c>
      <c r="AF356" s="1371" t="str">
        <f>IF(W356&gt;=1,(AA356*12+AC356)-(W356*12+Y356)+1,"")</f>
        <v/>
      </c>
      <c r="AG356" s="1367" t="s">
        <v>33</v>
      </c>
      <c r="AH356" s="1373" t="str">
        <f t="shared" ref="AH356" si="590">IFERROR(ROUNDDOWN(ROUND(L354*U356,0),0)*AF356,"")</f>
        <v/>
      </c>
      <c r="AI356" s="1507" t="str">
        <f t="shared" ref="AI356" si="591">IFERROR(ROUNDDOWN(ROUND((L354*(U356-AW354)),0),0)*AF356,"")</f>
        <v/>
      </c>
      <c r="AJ356" s="1377" t="str">
        <f>IFERROR(ROUNDDOWN(ROUNDDOWN(ROUND(L354*VLOOKUP(K354,【参考】数式用!$A$5:$AB$27,MATCH("新加算Ⅳ",【参考】数式用!$B$4:$AB$4,0)+1,0),0),0)*AF356*0.5,0),"")</f>
        <v/>
      </c>
      <c r="AK356" s="1509"/>
      <c r="AL356" s="1511" t="str">
        <f>IFERROR(IF('別紙様式2-2（４・５月分）'!P356="ベア加算","", IF(OR(T356="新加算Ⅰ",T356="新加算Ⅱ",T356="新加算Ⅲ",T356="新加算Ⅳ"),ROUNDDOWN(ROUND(L354*VLOOKUP(K354,【参考】数式用!$A$5:$I$27,MATCH("ベア加算",【参考】数式用!$B$4:$I$4,0)+1,0),0),0)*AF356,"")),"")</f>
        <v/>
      </c>
      <c r="AM356" s="1503"/>
      <c r="AN356" s="1484"/>
      <c r="AO356" s="1505"/>
      <c r="AP356" s="1484"/>
      <c r="AQ356" s="1486"/>
      <c r="AR356" s="1488"/>
      <c r="AS356" s="1492"/>
      <c r="AT356" s="452"/>
      <c r="AU356" s="1311" t="str">
        <f>IF(AND(AA354&lt;&gt;7,AC354&lt;&gt;3),"V列に色付け","")</f>
        <v/>
      </c>
      <c r="AV356" s="1312"/>
      <c r="AW356" s="1313"/>
      <c r="AX356" s="577"/>
      <c r="AY356" s="1230" t="str">
        <f>IF(AL356&lt;&gt;"",IF(AM356="○","入力済","未入力"),"")</f>
        <v/>
      </c>
      <c r="AZ356" s="1230" t="str">
        <f>IF(OR(T356="新加算Ⅰ",T356="新加算Ⅱ",T356="新加算Ⅲ",T356="新加算Ⅳ",T356="新加算Ⅴ（１）",T356="新加算Ⅴ（２）",T356="新加算Ⅴ（３）",T356="新加算ⅠⅤ（４）",T356="新加算Ⅴ（５）",T356="新加算Ⅴ（６）",T356="新加算Ⅴ（８）",T356="新加算Ⅴ（11）"),IF(OR(AN356="○",AN356="令和６年度中に満たす"),"入力済","未入力"),"")</f>
        <v/>
      </c>
      <c r="BA356" s="1230" t="str">
        <f>IF(OR(T356="新加算Ⅴ（７）",T356="新加算Ⅴ（９）",T356="新加算Ⅴ（10）",T356="新加算Ⅴ（12）",T356="新加算Ⅴ（13）",T356="新加算Ⅴ（14）"),IF(OR(AO356="○",AO356="令和６年度中に満たす"),"入力済","未入力"),"")</f>
        <v/>
      </c>
      <c r="BB356" s="1230" t="str">
        <f>IF(OR(T356="新加算Ⅰ",T356="新加算Ⅱ",T356="新加算Ⅲ",T356="新加算Ⅴ（１）",T356="新加算Ⅴ（３）",T356="新加算Ⅴ（８）"),IF(OR(AP356="○",AP356="令和６年度中に満たす"),"入力済","未入力"),"")</f>
        <v/>
      </c>
      <c r="BC356" s="1481" t="str">
        <f t="shared" ref="BC356" si="592">IF(OR(T356="新加算Ⅰ",T356="新加算Ⅱ",T356="新加算Ⅴ（１）",T356="新加算Ⅴ（２）",T356="新加算Ⅴ（３）",T356="新加算Ⅴ（４）",T356="新加算Ⅴ（５）",T356="新加算Ⅴ（６）",T356="新加算Ⅴ（７）",T356="新加算Ⅴ（９）",T356="新加算Ⅴ（10）",T356="新加算Ⅴ（12）"),IF(AQ356&lt;&gt;"",1,""),"")</f>
        <v/>
      </c>
      <c r="BD356" s="1311" t="str">
        <f>IF(OR(T356="新加算Ⅰ",T356="新加算Ⅴ（１）",T356="新加算Ⅴ（２）",T356="新加算Ⅴ（５）",T356="新加算Ⅴ（７）",T356="新加算Ⅴ（10）"),IF(AR356="","未入力","入力済"),"")</f>
        <v/>
      </c>
      <c r="BE356" s="1311" t="str">
        <f>G354</f>
        <v/>
      </c>
      <c r="BF356" s="1311"/>
      <c r="BG356" s="1311"/>
    </row>
    <row r="357" spans="1:59" ht="30" customHeight="1" thickBot="1">
      <c r="A357" s="1276"/>
      <c r="B357" s="1419"/>
      <c r="C357" s="1420"/>
      <c r="D357" s="1420"/>
      <c r="E357" s="1420"/>
      <c r="F357" s="1421"/>
      <c r="G357" s="1261"/>
      <c r="H357" s="1261"/>
      <c r="I357" s="1261"/>
      <c r="J357" s="1424"/>
      <c r="K357" s="1261"/>
      <c r="L357" s="1430"/>
      <c r="M357" s="556" t="str">
        <f>IF('別紙様式2-2（４・５月分）'!P271="","",'別紙様式2-2（４・５月分）'!P271)</f>
        <v/>
      </c>
      <c r="N357" s="1402"/>
      <c r="O357" s="1382"/>
      <c r="P357" s="1434"/>
      <c r="Q357" s="1386"/>
      <c r="R357" s="1518"/>
      <c r="S357" s="1390"/>
      <c r="T357" s="1520"/>
      <c r="U357" s="1516"/>
      <c r="V357" s="1396"/>
      <c r="W357" s="1514"/>
      <c r="X357" s="1372"/>
      <c r="Y357" s="1514"/>
      <c r="Z357" s="1372"/>
      <c r="AA357" s="1514"/>
      <c r="AB357" s="1372"/>
      <c r="AC357" s="1514"/>
      <c r="AD357" s="1372"/>
      <c r="AE357" s="1372"/>
      <c r="AF357" s="1372"/>
      <c r="AG357" s="1368"/>
      <c r="AH357" s="1374"/>
      <c r="AI357" s="1508"/>
      <c r="AJ357" s="1378"/>
      <c r="AK357" s="1510"/>
      <c r="AL357" s="1512"/>
      <c r="AM357" s="1504"/>
      <c r="AN357" s="1485"/>
      <c r="AO357" s="1506"/>
      <c r="AP357" s="1485"/>
      <c r="AQ357" s="1487"/>
      <c r="AR357" s="1489"/>
      <c r="AS357" s="578" t="str">
        <f t="shared" ref="AS357" si="593">IF(AU356="","",IF(OR(T356="",AND(M357="ベア加算なし",OR(T356="新加算Ⅰ",T356="新加算Ⅱ",T356="新加算Ⅲ",T356="新加算Ⅳ"),AM356=""),AND(OR(T356="新加算Ⅰ",T356="新加算Ⅱ",T356="新加算Ⅲ",T356="新加算Ⅳ"),AN356=""),AND(OR(T356="新加算Ⅰ",T356="新加算Ⅱ",T356="新加算Ⅲ"),AP356=""),AND(OR(T356="新加算Ⅰ",T356="新加算Ⅱ"),AQ356=""),AND(OR(T356="新加算Ⅰ"),AR356="")),"！記入が必要な欄（ピンク色のセル）に空欄があります。空欄を埋めてください。",""))</f>
        <v/>
      </c>
      <c r="AT357" s="452"/>
      <c r="AU357" s="1311"/>
      <c r="AV357" s="558" t="str">
        <f>IF('別紙様式2-2（４・５月分）'!N271="","",'別紙様式2-2（４・５月分）'!N271)</f>
        <v/>
      </c>
      <c r="AW357" s="1313"/>
      <c r="AX357" s="579"/>
      <c r="AY357" s="1230" t="str">
        <f>IF(OR(T357="新加算Ⅰ",T357="新加算Ⅱ",T357="新加算Ⅲ",T357="新加算Ⅳ",T357="新加算Ⅴ（１）",T357="新加算Ⅴ（２）",T357="新加算Ⅴ（３）",T357="新加算ⅠⅤ（４）",T357="新加算Ⅴ（５）",T357="新加算Ⅴ（６）",T357="新加算Ⅴ（８）",T357="新加算Ⅴ（11）"),IF(AI357="○","","未入力"),"")</f>
        <v/>
      </c>
      <c r="AZ357" s="1230" t="str">
        <f>IF(OR(U357="新加算Ⅰ",U357="新加算Ⅱ",U357="新加算Ⅲ",U357="新加算Ⅳ",U357="新加算Ⅴ（１）",U357="新加算Ⅴ（２）",U357="新加算Ⅴ（３）",U357="新加算ⅠⅤ（４）",U357="新加算Ⅴ（５）",U357="新加算Ⅴ（６）",U357="新加算Ⅴ（８）",U357="新加算Ⅴ（11）"),IF(AJ357="○","","未入力"),"")</f>
        <v/>
      </c>
      <c r="BA357" s="1230" t="str">
        <f>IF(OR(U357="新加算Ⅴ（７）",U357="新加算Ⅴ（９）",U357="新加算Ⅴ（10）",U357="新加算Ⅴ（12）",U357="新加算Ⅴ（13）",U357="新加算Ⅴ（14）"),IF(AK357="○","","未入力"),"")</f>
        <v/>
      </c>
      <c r="BB357" s="1230" t="str">
        <f>IF(OR(U357="新加算Ⅰ",U357="新加算Ⅱ",U357="新加算Ⅲ",U357="新加算Ⅴ（１）",U357="新加算Ⅴ（３）",U357="新加算Ⅴ（８）"),IF(AL357="○","","未入力"),"")</f>
        <v/>
      </c>
      <c r="BC357" s="1481" t="str">
        <f t="shared" ref="BC357" si="594">IF(OR(U357="新加算Ⅰ",U357="新加算Ⅱ",U357="新加算Ⅴ（１）",U357="新加算Ⅴ（２）",U357="新加算Ⅴ（３）",U357="新加算Ⅴ（４）",U357="新加算Ⅴ（５）",U357="新加算Ⅴ（６）",U357="新加算Ⅴ（７）",U357="新加算Ⅴ（９）",U357="新加算Ⅴ（10）",U357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57" s="1311" t="str">
        <f>IF(AND(T357&lt;&gt;"（参考）令和７年度の移行予定",OR(U357="新加算Ⅰ",U357="新加算Ⅴ（１）",U357="新加算Ⅴ（２）",U357="新加算Ⅴ（５）",U357="新加算Ⅴ（７）",U357="新加算Ⅴ（10）")),IF(AN357="","未入力",IF(AN357="いずれも取得していない","要件を満たさない","")),"")</f>
        <v/>
      </c>
      <c r="BE357" s="1311" t="str">
        <f>G354</f>
        <v/>
      </c>
      <c r="BF357" s="1311"/>
      <c r="BG357" s="1311"/>
    </row>
    <row r="358" spans="1:59" ht="30" customHeight="1">
      <c r="A358" s="1274">
        <v>87</v>
      </c>
      <c r="B358" s="1240" t="str">
        <f>IF(基本情報入力シート!C140="","",基本情報入力シート!C140)</f>
        <v/>
      </c>
      <c r="C358" s="1241"/>
      <c r="D358" s="1241"/>
      <c r="E358" s="1241"/>
      <c r="F358" s="1242"/>
      <c r="G358" s="1259" t="str">
        <f>IF(基本情報入力シート!M140="","",基本情報入力シート!M140)</f>
        <v/>
      </c>
      <c r="H358" s="1259" t="str">
        <f>IF(基本情報入力シート!R140="","",基本情報入力シート!R140)</f>
        <v/>
      </c>
      <c r="I358" s="1259" t="str">
        <f>IF(基本情報入力シート!W140="","",基本情報入力シート!W140)</f>
        <v/>
      </c>
      <c r="J358" s="1422" t="str">
        <f>IF(基本情報入力シート!X140="","",基本情報入力シート!X140)</f>
        <v/>
      </c>
      <c r="K358" s="1259" t="str">
        <f>IF(基本情報入力シート!Y140="","",基本情報入力シート!Y140)</f>
        <v/>
      </c>
      <c r="L358" s="1435" t="str">
        <f>IF(基本情報入力シート!AB140="","",基本情報入力シート!AB140)</f>
        <v/>
      </c>
      <c r="M358" s="553" t="str">
        <f>IF('別紙様式2-2（４・５月分）'!P272="","",'別紙様式2-2（４・５月分）'!P272)</f>
        <v/>
      </c>
      <c r="N358" s="1399" t="str">
        <f>IF(SUM('別紙様式2-2（４・５月分）'!Q272:Q274)=0,"",SUM('別紙様式2-2（４・５月分）'!Q272:Q274))</f>
        <v/>
      </c>
      <c r="O358" s="1403" t="str">
        <f>IFERROR(VLOOKUP('別紙様式2-2（４・５月分）'!AQ272,【参考】数式用!$AR$5:$AS$22,2,FALSE),"")</f>
        <v/>
      </c>
      <c r="P358" s="1404"/>
      <c r="Q358" s="1405"/>
      <c r="R358" s="1540" t="str">
        <f>IFERROR(VLOOKUP(K358,【参考】数式用!$A$5:$AB$37,MATCH(O358,【参考】数式用!$B$4:$AB$4,0)+1,0),"")</f>
        <v/>
      </c>
      <c r="S358" s="1411" t="s">
        <v>2102</v>
      </c>
      <c r="T358" s="1536" t="str">
        <f>IF('別紙様式2-3（６月以降分）'!T358="","",'別紙様式2-3（６月以降分）'!T358)</f>
        <v/>
      </c>
      <c r="U358" s="1538" t="str">
        <f>IFERROR(VLOOKUP(K358,【参考】数式用!$A$5:$AB$37,MATCH(T358,【参考】数式用!$B$4:$AB$4,0)+1,0),"")</f>
        <v/>
      </c>
      <c r="V358" s="1417" t="s">
        <v>15</v>
      </c>
      <c r="W358" s="1534">
        <f>'別紙様式2-3（６月以降分）'!W358</f>
        <v>6</v>
      </c>
      <c r="X358" s="1357" t="s">
        <v>10</v>
      </c>
      <c r="Y358" s="1534">
        <f>'別紙様式2-3（６月以降分）'!Y358</f>
        <v>6</v>
      </c>
      <c r="Z358" s="1357" t="s">
        <v>38</v>
      </c>
      <c r="AA358" s="1534">
        <f>'別紙様式2-3（６月以降分）'!AA358</f>
        <v>7</v>
      </c>
      <c r="AB358" s="1357" t="s">
        <v>10</v>
      </c>
      <c r="AC358" s="1534">
        <f>'別紙様式2-3（６月以降分）'!AC358</f>
        <v>3</v>
      </c>
      <c r="AD358" s="1357" t="s">
        <v>2020</v>
      </c>
      <c r="AE358" s="1357" t="s">
        <v>20</v>
      </c>
      <c r="AF358" s="1357">
        <f>IF(W358&gt;=1,(AA358*12+AC358)-(W358*12+Y358)+1,"")</f>
        <v>10</v>
      </c>
      <c r="AG358" s="1359" t="s">
        <v>33</v>
      </c>
      <c r="AH358" s="1526" t="str">
        <f>'別紙様式2-3（６月以降分）'!AH358</f>
        <v/>
      </c>
      <c r="AI358" s="1528" t="str">
        <f>'別紙様式2-3（６月以降分）'!AI358</f>
        <v/>
      </c>
      <c r="AJ358" s="1530">
        <f>'別紙様式2-3（６月以降分）'!AJ358</f>
        <v>0</v>
      </c>
      <c r="AK358" s="1532" t="str">
        <f>IF('別紙様式2-3（６月以降分）'!AK358="","",'別紙様式2-3（６月以降分）'!AK358)</f>
        <v/>
      </c>
      <c r="AL358" s="1521">
        <f>'別紙様式2-3（６月以降分）'!AL358</f>
        <v>0</v>
      </c>
      <c r="AM358" s="1523" t="str">
        <f>IF('別紙様式2-3（６月以降分）'!AM358="","",'別紙様式2-3（６月以降分）'!AM358)</f>
        <v/>
      </c>
      <c r="AN358" s="1341" t="str">
        <f>IF('別紙様式2-3（６月以降分）'!AN358="","",'別紙様式2-3（６月以降分）'!AN358)</f>
        <v/>
      </c>
      <c r="AO358" s="1339" t="str">
        <f>IF('別紙様式2-3（６月以降分）'!AO358="","",'別紙様式2-3（６月以降分）'!AO358)</f>
        <v/>
      </c>
      <c r="AP358" s="1341" t="str">
        <f>IF('別紙様式2-3（６月以降分）'!AP358="","",'別紙様式2-3（６月以降分）'!AP358)</f>
        <v/>
      </c>
      <c r="AQ358" s="1490" t="str">
        <f>IF('別紙様式2-3（６月以降分）'!AQ358="","",'別紙様式2-3（６月以降分）'!AQ358)</f>
        <v/>
      </c>
      <c r="AR358" s="1493" t="str">
        <f>IF('別紙様式2-3（６月以降分）'!AR358="","",'別紙様式2-3（６月以降分）'!AR358)</f>
        <v/>
      </c>
      <c r="AS358" s="573" t="str">
        <f t="shared" ref="AS358" si="595">IF(AU360="","",IF(U360&lt;U358,"！加算の要件上は問題ありませんが、令和６年度当初の新加算の加算率と比較して、移行後の加算率が下がる計画になっています。",""))</f>
        <v/>
      </c>
      <c r="AT358" s="580"/>
      <c r="AU358" s="1309"/>
      <c r="AV358" s="558" t="str">
        <f>IF('別紙様式2-2（４・５月分）'!N272="","",'別紙様式2-2（４・５月分）'!N272)</f>
        <v/>
      </c>
      <c r="AW358" s="1313" t="str">
        <f>IF(SUM('別紙様式2-2（４・５月分）'!O272:O274)=0,"",SUM('別紙様式2-2（４・５月分）'!O272:O274))</f>
        <v/>
      </c>
      <c r="AX358" s="1482" t="str">
        <f>IFERROR(VLOOKUP(K358,【参考】数式用!$AH$2:$AI$34,2,FALSE),"")</f>
        <v/>
      </c>
      <c r="AY358" s="494"/>
      <c r="BD358" s="341"/>
      <c r="BE358" s="1311" t="str">
        <f>G358</f>
        <v/>
      </c>
      <c r="BF358" s="1311"/>
      <c r="BG358" s="1311"/>
    </row>
    <row r="359" spans="1:59" ht="15" customHeight="1">
      <c r="A359" s="1275"/>
      <c r="B359" s="1243"/>
      <c r="C359" s="1244"/>
      <c r="D359" s="1244"/>
      <c r="E359" s="1244"/>
      <c r="F359" s="1245"/>
      <c r="G359" s="1260"/>
      <c r="H359" s="1260"/>
      <c r="I359" s="1260"/>
      <c r="J359" s="1423"/>
      <c r="K359" s="1260"/>
      <c r="L359" s="1429"/>
      <c r="M359" s="1379" t="str">
        <f>IF('別紙様式2-2（４・５月分）'!P273="","",'別紙様式2-2（４・５月分）'!P273)</f>
        <v/>
      </c>
      <c r="N359" s="1400"/>
      <c r="O359" s="1406"/>
      <c r="P359" s="1407"/>
      <c r="Q359" s="1408"/>
      <c r="R359" s="1541"/>
      <c r="S359" s="1412"/>
      <c r="T359" s="1537"/>
      <c r="U359" s="1539"/>
      <c r="V359" s="1418"/>
      <c r="W359" s="1535"/>
      <c r="X359" s="1358"/>
      <c r="Y359" s="1535"/>
      <c r="Z359" s="1358"/>
      <c r="AA359" s="1535"/>
      <c r="AB359" s="1358"/>
      <c r="AC359" s="1535"/>
      <c r="AD359" s="1358"/>
      <c r="AE359" s="1358"/>
      <c r="AF359" s="1358"/>
      <c r="AG359" s="1360"/>
      <c r="AH359" s="1527"/>
      <c r="AI359" s="1529"/>
      <c r="AJ359" s="1531"/>
      <c r="AK359" s="1533"/>
      <c r="AL359" s="1522"/>
      <c r="AM359" s="1524"/>
      <c r="AN359" s="1342"/>
      <c r="AO359" s="1525"/>
      <c r="AP359" s="1342"/>
      <c r="AQ359" s="1491"/>
      <c r="AR359" s="1494"/>
      <c r="AS359" s="1492" t="str">
        <f t="shared" ref="AS359" si="596">IF(AU360="","",IF(OR(AA360="",AA360&lt;&gt;7,AC360="",AC360&lt;&gt;3),"！算定期間の終わりが令和７年３月になっていません。年度内の廃止予定等がなければ、算定対象月を令和７年３月にしてください。",""))</f>
        <v/>
      </c>
      <c r="AT359" s="580"/>
      <c r="AU359" s="1311"/>
      <c r="AV359" s="1312" t="str">
        <f>IF('別紙様式2-2（４・５月分）'!N273="","",'別紙様式2-2（４・５月分）'!N273)</f>
        <v/>
      </c>
      <c r="AW359" s="1313"/>
      <c r="AX359" s="1483"/>
      <c r="AY359" s="431"/>
      <c r="BD359" s="341"/>
      <c r="BE359" s="1311" t="str">
        <f>G358</f>
        <v/>
      </c>
      <c r="BF359" s="1311"/>
      <c r="BG359" s="1311"/>
    </row>
    <row r="360" spans="1:59" ht="15" customHeight="1">
      <c r="A360" s="1303"/>
      <c r="B360" s="1243"/>
      <c r="C360" s="1244"/>
      <c r="D360" s="1244"/>
      <c r="E360" s="1244"/>
      <c r="F360" s="1245"/>
      <c r="G360" s="1260"/>
      <c r="H360" s="1260"/>
      <c r="I360" s="1260"/>
      <c r="J360" s="1423"/>
      <c r="K360" s="1260"/>
      <c r="L360" s="1429"/>
      <c r="M360" s="1380"/>
      <c r="N360" s="1401"/>
      <c r="O360" s="1381" t="s">
        <v>2025</v>
      </c>
      <c r="P360" s="1433" t="str">
        <f>IFERROR(VLOOKUP('別紙様式2-2（４・５月分）'!AQ272,【参考】数式用!$AR$5:$AT$22,3,FALSE),"")</f>
        <v/>
      </c>
      <c r="Q360" s="1385" t="s">
        <v>2036</v>
      </c>
      <c r="R360" s="1517" t="str">
        <f>IFERROR(VLOOKUP(K358,【参考】数式用!$A$5:$AB$37,MATCH(P360,【参考】数式用!$B$4:$AB$4,0)+1,0),"")</f>
        <v/>
      </c>
      <c r="S360" s="1389" t="s">
        <v>2109</v>
      </c>
      <c r="T360" s="1519"/>
      <c r="U360" s="1515" t="str">
        <f>IFERROR(VLOOKUP(K358,【参考】数式用!$A$5:$AB$37,MATCH(T360,【参考】数式用!$B$4:$AB$4,0)+1,0),"")</f>
        <v/>
      </c>
      <c r="V360" s="1395" t="s">
        <v>15</v>
      </c>
      <c r="W360" s="1513"/>
      <c r="X360" s="1371" t="s">
        <v>10</v>
      </c>
      <c r="Y360" s="1513"/>
      <c r="Z360" s="1371" t="s">
        <v>38</v>
      </c>
      <c r="AA360" s="1513"/>
      <c r="AB360" s="1371" t="s">
        <v>10</v>
      </c>
      <c r="AC360" s="1513"/>
      <c r="AD360" s="1371" t="s">
        <v>2020</v>
      </c>
      <c r="AE360" s="1371" t="s">
        <v>20</v>
      </c>
      <c r="AF360" s="1371" t="str">
        <f>IF(W360&gt;=1,(AA360*12+AC360)-(W360*12+Y360)+1,"")</f>
        <v/>
      </c>
      <c r="AG360" s="1367" t="s">
        <v>33</v>
      </c>
      <c r="AH360" s="1373" t="str">
        <f t="shared" ref="AH360" si="597">IFERROR(ROUNDDOWN(ROUND(L358*U360,0),0)*AF360,"")</f>
        <v/>
      </c>
      <c r="AI360" s="1507" t="str">
        <f t="shared" ref="AI360" si="598">IFERROR(ROUNDDOWN(ROUND((L358*(U360-AW358)),0),0)*AF360,"")</f>
        <v/>
      </c>
      <c r="AJ360" s="1377" t="str">
        <f>IFERROR(ROUNDDOWN(ROUNDDOWN(ROUND(L358*VLOOKUP(K358,【参考】数式用!$A$5:$AB$27,MATCH("新加算Ⅳ",【参考】数式用!$B$4:$AB$4,0)+1,0),0),0)*AF360*0.5,0),"")</f>
        <v/>
      </c>
      <c r="AK360" s="1509"/>
      <c r="AL360" s="1511" t="str">
        <f>IFERROR(IF('別紙様式2-2（４・５月分）'!P360="ベア加算","", IF(OR(T360="新加算Ⅰ",T360="新加算Ⅱ",T360="新加算Ⅲ",T360="新加算Ⅳ"),ROUNDDOWN(ROUND(L358*VLOOKUP(K358,【参考】数式用!$A$5:$I$27,MATCH("ベア加算",【参考】数式用!$B$4:$I$4,0)+1,0),0),0)*AF360,"")),"")</f>
        <v/>
      </c>
      <c r="AM360" s="1503"/>
      <c r="AN360" s="1484"/>
      <c r="AO360" s="1505"/>
      <c r="AP360" s="1484"/>
      <c r="AQ360" s="1486"/>
      <c r="AR360" s="1488"/>
      <c r="AS360" s="1492"/>
      <c r="AT360" s="452"/>
      <c r="AU360" s="1311" t="str">
        <f>IF(AND(AA358&lt;&gt;7,AC358&lt;&gt;3),"V列に色付け","")</f>
        <v/>
      </c>
      <c r="AV360" s="1312"/>
      <c r="AW360" s="1313"/>
      <c r="AX360" s="577"/>
      <c r="AY360" s="1230" t="str">
        <f>IF(AL360&lt;&gt;"",IF(AM360="○","入力済","未入力"),"")</f>
        <v/>
      </c>
      <c r="AZ360" s="1230" t="str">
        <f>IF(OR(T360="新加算Ⅰ",T360="新加算Ⅱ",T360="新加算Ⅲ",T360="新加算Ⅳ",T360="新加算Ⅴ（１）",T360="新加算Ⅴ（２）",T360="新加算Ⅴ（３）",T360="新加算ⅠⅤ（４）",T360="新加算Ⅴ（５）",T360="新加算Ⅴ（６）",T360="新加算Ⅴ（８）",T360="新加算Ⅴ（11）"),IF(OR(AN360="○",AN360="令和６年度中に満たす"),"入力済","未入力"),"")</f>
        <v/>
      </c>
      <c r="BA360" s="1230" t="str">
        <f>IF(OR(T360="新加算Ⅴ（７）",T360="新加算Ⅴ（９）",T360="新加算Ⅴ（10）",T360="新加算Ⅴ（12）",T360="新加算Ⅴ（13）",T360="新加算Ⅴ（14）"),IF(OR(AO360="○",AO360="令和６年度中に満たす"),"入力済","未入力"),"")</f>
        <v/>
      </c>
      <c r="BB360" s="1230" t="str">
        <f>IF(OR(T360="新加算Ⅰ",T360="新加算Ⅱ",T360="新加算Ⅲ",T360="新加算Ⅴ（１）",T360="新加算Ⅴ（３）",T360="新加算Ⅴ（８）"),IF(OR(AP360="○",AP360="令和６年度中に満たす"),"入力済","未入力"),"")</f>
        <v/>
      </c>
      <c r="BC360" s="1481" t="str">
        <f t="shared" ref="BC360" si="599">IF(OR(T360="新加算Ⅰ",T360="新加算Ⅱ",T360="新加算Ⅴ（１）",T360="新加算Ⅴ（２）",T360="新加算Ⅴ（３）",T360="新加算Ⅴ（４）",T360="新加算Ⅴ（５）",T360="新加算Ⅴ（６）",T360="新加算Ⅴ（７）",T360="新加算Ⅴ（９）",T360="新加算Ⅴ（10）",T360="新加算Ⅴ（12）"),IF(AQ360&lt;&gt;"",1,""),"")</f>
        <v/>
      </c>
      <c r="BD360" s="1311" t="str">
        <f>IF(OR(T360="新加算Ⅰ",T360="新加算Ⅴ（１）",T360="新加算Ⅴ（２）",T360="新加算Ⅴ（５）",T360="新加算Ⅴ（７）",T360="新加算Ⅴ（10）"),IF(AR360="","未入力","入力済"),"")</f>
        <v/>
      </c>
      <c r="BE360" s="1311" t="str">
        <f>G358</f>
        <v/>
      </c>
      <c r="BF360" s="1311"/>
      <c r="BG360" s="1311"/>
    </row>
    <row r="361" spans="1:59" ht="30" customHeight="1" thickBot="1">
      <c r="A361" s="1276"/>
      <c r="B361" s="1419"/>
      <c r="C361" s="1420"/>
      <c r="D361" s="1420"/>
      <c r="E361" s="1420"/>
      <c r="F361" s="1421"/>
      <c r="G361" s="1261"/>
      <c r="H361" s="1261"/>
      <c r="I361" s="1261"/>
      <c r="J361" s="1424"/>
      <c r="K361" s="1261"/>
      <c r="L361" s="1430"/>
      <c r="M361" s="556" t="str">
        <f>IF('別紙様式2-2（４・５月分）'!P274="","",'別紙様式2-2（４・５月分）'!P274)</f>
        <v/>
      </c>
      <c r="N361" s="1402"/>
      <c r="O361" s="1382"/>
      <c r="P361" s="1434"/>
      <c r="Q361" s="1386"/>
      <c r="R361" s="1518"/>
      <c r="S361" s="1390"/>
      <c r="T361" s="1520"/>
      <c r="U361" s="1516"/>
      <c r="V361" s="1396"/>
      <c r="W361" s="1514"/>
      <c r="X361" s="1372"/>
      <c r="Y361" s="1514"/>
      <c r="Z361" s="1372"/>
      <c r="AA361" s="1514"/>
      <c r="AB361" s="1372"/>
      <c r="AC361" s="1514"/>
      <c r="AD361" s="1372"/>
      <c r="AE361" s="1372"/>
      <c r="AF361" s="1372"/>
      <c r="AG361" s="1368"/>
      <c r="AH361" s="1374"/>
      <c r="AI361" s="1508"/>
      <c r="AJ361" s="1378"/>
      <c r="AK361" s="1510"/>
      <c r="AL361" s="1512"/>
      <c r="AM361" s="1504"/>
      <c r="AN361" s="1485"/>
      <c r="AO361" s="1506"/>
      <c r="AP361" s="1485"/>
      <c r="AQ361" s="1487"/>
      <c r="AR361" s="1489"/>
      <c r="AS361" s="578" t="str">
        <f t="shared" ref="AS361" si="600">IF(AU360="","",IF(OR(T360="",AND(M361="ベア加算なし",OR(T360="新加算Ⅰ",T360="新加算Ⅱ",T360="新加算Ⅲ",T360="新加算Ⅳ"),AM360=""),AND(OR(T360="新加算Ⅰ",T360="新加算Ⅱ",T360="新加算Ⅲ",T360="新加算Ⅳ"),AN360=""),AND(OR(T360="新加算Ⅰ",T360="新加算Ⅱ",T360="新加算Ⅲ"),AP360=""),AND(OR(T360="新加算Ⅰ",T360="新加算Ⅱ"),AQ360=""),AND(OR(T360="新加算Ⅰ"),AR360="")),"！記入が必要な欄（ピンク色のセル）に空欄があります。空欄を埋めてください。",""))</f>
        <v/>
      </c>
      <c r="AT361" s="452"/>
      <c r="AU361" s="1311"/>
      <c r="AV361" s="558" t="str">
        <f>IF('別紙様式2-2（４・５月分）'!N274="","",'別紙様式2-2（４・５月分）'!N274)</f>
        <v/>
      </c>
      <c r="AW361" s="1313"/>
      <c r="AX361" s="579"/>
      <c r="AY361" s="1230" t="str">
        <f>IF(OR(T361="新加算Ⅰ",T361="新加算Ⅱ",T361="新加算Ⅲ",T361="新加算Ⅳ",T361="新加算Ⅴ（１）",T361="新加算Ⅴ（２）",T361="新加算Ⅴ（３）",T361="新加算ⅠⅤ（４）",T361="新加算Ⅴ（５）",T361="新加算Ⅴ（６）",T361="新加算Ⅴ（８）",T361="新加算Ⅴ（11）"),IF(AI361="○","","未入力"),"")</f>
        <v/>
      </c>
      <c r="AZ361" s="1230" t="str">
        <f>IF(OR(U361="新加算Ⅰ",U361="新加算Ⅱ",U361="新加算Ⅲ",U361="新加算Ⅳ",U361="新加算Ⅴ（１）",U361="新加算Ⅴ（２）",U361="新加算Ⅴ（３）",U361="新加算ⅠⅤ（４）",U361="新加算Ⅴ（５）",U361="新加算Ⅴ（６）",U361="新加算Ⅴ（８）",U361="新加算Ⅴ（11）"),IF(AJ361="○","","未入力"),"")</f>
        <v/>
      </c>
      <c r="BA361" s="1230" t="str">
        <f>IF(OR(U361="新加算Ⅴ（７）",U361="新加算Ⅴ（９）",U361="新加算Ⅴ（10）",U361="新加算Ⅴ（12）",U361="新加算Ⅴ（13）",U361="新加算Ⅴ（14）"),IF(AK361="○","","未入力"),"")</f>
        <v/>
      </c>
      <c r="BB361" s="1230" t="str">
        <f>IF(OR(U361="新加算Ⅰ",U361="新加算Ⅱ",U361="新加算Ⅲ",U361="新加算Ⅴ（１）",U361="新加算Ⅴ（３）",U361="新加算Ⅴ（８）"),IF(AL361="○","","未入力"),"")</f>
        <v/>
      </c>
      <c r="BC361" s="1481" t="str">
        <f t="shared" ref="BC361" si="601">IF(OR(U361="新加算Ⅰ",U361="新加算Ⅱ",U361="新加算Ⅴ（１）",U361="新加算Ⅴ（２）",U361="新加算Ⅴ（３）",U361="新加算Ⅴ（４）",U361="新加算Ⅴ（５）",U361="新加算Ⅴ（６）",U361="新加算Ⅴ（７）",U361="新加算Ⅴ（９）",U361="新加算Ⅴ（10）",U361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61" s="1311" t="str">
        <f>IF(AND(T361&lt;&gt;"（参考）令和７年度の移行予定",OR(U361="新加算Ⅰ",U361="新加算Ⅴ（１）",U361="新加算Ⅴ（２）",U361="新加算Ⅴ（５）",U361="新加算Ⅴ（７）",U361="新加算Ⅴ（10）")),IF(AN361="","未入力",IF(AN361="いずれも取得していない","要件を満たさない","")),"")</f>
        <v/>
      </c>
      <c r="BE361" s="1311" t="str">
        <f>G358</f>
        <v/>
      </c>
      <c r="BF361" s="1311"/>
      <c r="BG361" s="1311"/>
    </row>
    <row r="362" spans="1:59" ht="30" customHeight="1">
      <c r="A362" s="1301">
        <v>88</v>
      </c>
      <c r="B362" s="1243" t="str">
        <f>IF(基本情報入力シート!C141="","",基本情報入力シート!C141)</f>
        <v/>
      </c>
      <c r="C362" s="1244"/>
      <c r="D362" s="1244"/>
      <c r="E362" s="1244"/>
      <c r="F362" s="1245"/>
      <c r="G362" s="1260" t="str">
        <f>IF(基本情報入力シート!M141="","",基本情報入力シート!M141)</f>
        <v/>
      </c>
      <c r="H362" s="1260" t="str">
        <f>IF(基本情報入力シート!R141="","",基本情報入力シート!R141)</f>
        <v/>
      </c>
      <c r="I362" s="1260" t="str">
        <f>IF(基本情報入力シート!W141="","",基本情報入力シート!W141)</f>
        <v/>
      </c>
      <c r="J362" s="1423" t="str">
        <f>IF(基本情報入力シート!X141="","",基本情報入力シート!X141)</f>
        <v/>
      </c>
      <c r="K362" s="1260" t="str">
        <f>IF(基本情報入力シート!Y141="","",基本情報入力シート!Y141)</f>
        <v/>
      </c>
      <c r="L362" s="1429" t="str">
        <f>IF(基本情報入力シート!AB141="","",基本情報入力シート!AB141)</f>
        <v/>
      </c>
      <c r="M362" s="553" t="str">
        <f>IF('別紙様式2-2（４・５月分）'!P275="","",'別紙様式2-2（４・５月分）'!P275)</f>
        <v/>
      </c>
      <c r="N362" s="1399" t="str">
        <f>IF(SUM('別紙様式2-2（４・５月分）'!Q275:Q277)=0,"",SUM('別紙様式2-2（４・５月分）'!Q275:Q277))</f>
        <v/>
      </c>
      <c r="O362" s="1403" t="str">
        <f>IFERROR(VLOOKUP('別紙様式2-2（４・５月分）'!AQ275,【参考】数式用!$AR$5:$AS$22,2,FALSE),"")</f>
        <v/>
      </c>
      <c r="P362" s="1404"/>
      <c r="Q362" s="1405"/>
      <c r="R362" s="1540" t="str">
        <f>IFERROR(VLOOKUP(K362,【参考】数式用!$A$5:$AB$37,MATCH(O362,【参考】数式用!$B$4:$AB$4,0)+1,0),"")</f>
        <v/>
      </c>
      <c r="S362" s="1411" t="s">
        <v>2102</v>
      </c>
      <c r="T362" s="1536" t="str">
        <f>IF('別紙様式2-3（６月以降分）'!T362="","",'別紙様式2-3（６月以降分）'!T362)</f>
        <v/>
      </c>
      <c r="U362" s="1538" t="str">
        <f>IFERROR(VLOOKUP(K362,【参考】数式用!$A$5:$AB$37,MATCH(T362,【参考】数式用!$B$4:$AB$4,0)+1,0),"")</f>
        <v/>
      </c>
      <c r="V362" s="1417" t="s">
        <v>15</v>
      </c>
      <c r="W362" s="1534">
        <f>'別紙様式2-3（６月以降分）'!W362</f>
        <v>6</v>
      </c>
      <c r="X362" s="1357" t="s">
        <v>10</v>
      </c>
      <c r="Y362" s="1534">
        <f>'別紙様式2-3（６月以降分）'!Y362</f>
        <v>6</v>
      </c>
      <c r="Z362" s="1357" t="s">
        <v>38</v>
      </c>
      <c r="AA362" s="1534">
        <f>'別紙様式2-3（６月以降分）'!AA362</f>
        <v>7</v>
      </c>
      <c r="AB362" s="1357" t="s">
        <v>10</v>
      </c>
      <c r="AC362" s="1534">
        <f>'別紙様式2-3（６月以降分）'!AC362</f>
        <v>3</v>
      </c>
      <c r="AD362" s="1357" t="s">
        <v>2020</v>
      </c>
      <c r="AE362" s="1357" t="s">
        <v>20</v>
      </c>
      <c r="AF362" s="1357">
        <f>IF(W362&gt;=1,(AA362*12+AC362)-(W362*12+Y362)+1,"")</f>
        <v>10</v>
      </c>
      <c r="AG362" s="1359" t="s">
        <v>33</v>
      </c>
      <c r="AH362" s="1526" t="str">
        <f>'別紙様式2-3（６月以降分）'!AH362</f>
        <v/>
      </c>
      <c r="AI362" s="1528" t="str">
        <f>'別紙様式2-3（６月以降分）'!AI362</f>
        <v/>
      </c>
      <c r="AJ362" s="1530">
        <f>'別紙様式2-3（６月以降分）'!AJ362</f>
        <v>0</v>
      </c>
      <c r="AK362" s="1532" t="str">
        <f>IF('別紙様式2-3（６月以降分）'!AK362="","",'別紙様式2-3（６月以降分）'!AK362)</f>
        <v/>
      </c>
      <c r="AL362" s="1521">
        <f>'別紙様式2-3（６月以降分）'!AL362</f>
        <v>0</v>
      </c>
      <c r="AM362" s="1523" t="str">
        <f>IF('別紙様式2-3（６月以降分）'!AM362="","",'別紙様式2-3（６月以降分）'!AM362)</f>
        <v/>
      </c>
      <c r="AN362" s="1341" t="str">
        <f>IF('別紙様式2-3（６月以降分）'!AN362="","",'別紙様式2-3（６月以降分）'!AN362)</f>
        <v/>
      </c>
      <c r="AO362" s="1339" t="str">
        <f>IF('別紙様式2-3（６月以降分）'!AO362="","",'別紙様式2-3（６月以降分）'!AO362)</f>
        <v/>
      </c>
      <c r="AP362" s="1341" t="str">
        <f>IF('別紙様式2-3（６月以降分）'!AP362="","",'別紙様式2-3（６月以降分）'!AP362)</f>
        <v/>
      </c>
      <c r="AQ362" s="1490" t="str">
        <f>IF('別紙様式2-3（６月以降分）'!AQ362="","",'別紙様式2-3（６月以降分）'!AQ362)</f>
        <v/>
      </c>
      <c r="AR362" s="1493" t="str">
        <f>IF('別紙様式2-3（６月以降分）'!AR362="","",'別紙様式2-3（６月以降分）'!AR362)</f>
        <v/>
      </c>
      <c r="AS362" s="573" t="str">
        <f t="shared" ref="AS362" si="602">IF(AU364="","",IF(U364&lt;U362,"！加算の要件上は問題ありませんが、令和６年度当初の新加算の加算率と比較して、移行後の加算率が下がる計画になっています。",""))</f>
        <v/>
      </c>
      <c r="AT362" s="580"/>
      <c r="AU362" s="1309"/>
      <c r="AV362" s="558" t="str">
        <f>IF('別紙様式2-2（４・５月分）'!N275="","",'別紙様式2-2（４・５月分）'!N275)</f>
        <v/>
      </c>
      <c r="AW362" s="1313" t="str">
        <f>IF(SUM('別紙様式2-2（４・５月分）'!O275:O277)=0,"",SUM('別紙様式2-2（４・５月分）'!O275:O277))</f>
        <v/>
      </c>
      <c r="AX362" s="1482" t="str">
        <f>IFERROR(VLOOKUP(K362,【参考】数式用!$AH$2:$AI$34,2,FALSE),"")</f>
        <v/>
      </c>
      <c r="AY362" s="494"/>
      <c r="BD362" s="341"/>
      <c r="BE362" s="1311" t="str">
        <f>G362</f>
        <v/>
      </c>
      <c r="BF362" s="1311"/>
      <c r="BG362" s="1311"/>
    </row>
    <row r="363" spans="1:59" ht="15" customHeight="1">
      <c r="A363" s="1275"/>
      <c r="B363" s="1243"/>
      <c r="C363" s="1244"/>
      <c r="D363" s="1244"/>
      <c r="E363" s="1244"/>
      <c r="F363" s="1245"/>
      <c r="G363" s="1260"/>
      <c r="H363" s="1260"/>
      <c r="I363" s="1260"/>
      <c r="J363" s="1423"/>
      <c r="K363" s="1260"/>
      <c r="L363" s="1429"/>
      <c r="M363" s="1379" t="str">
        <f>IF('別紙様式2-2（４・５月分）'!P276="","",'別紙様式2-2（４・５月分）'!P276)</f>
        <v/>
      </c>
      <c r="N363" s="1400"/>
      <c r="O363" s="1406"/>
      <c r="P363" s="1407"/>
      <c r="Q363" s="1408"/>
      <c r="R363" s="1541"/>
      <c r="S363" s="1412"/>
      <c r="T363" s="1537"/>
      <c r="U363" s="1539"/>
      <c r="V363" s="1418"/>
      <c r="W363" s="1535"/>
      <c r="X363" s="1358"/>
      <c r="Y363" s="1535"/>
      <c r="Z363" s="1358"/>
      <c r="AA363" s="1535"/>
      <c r="AB363" s="1358"/>
      <c r="AC363" s="1535"/>
      <c r="AD363" s="1358"/>
      <c r="AE363" s="1358"/>
      <c r="AF363" s="1358"/>
      <c r="AG363" s="1360"/>
      <c r="AH363" s="1527"/>
      <c r="AI363" s="1529"/>
      <c r="AJ363" s="1531"/>
      <c r="AK363" s="1533"/>
      <c r="AL363" s="1522"/>
      <c r="AM363" s="1524"/>
      <c r="AN363" s="1342"/>
      <c r="AO363" s="1525"/>
      <c r="AP363" s="1342"/>
      <c r="AQ363" s="1491"/>
      <c r="AR363" s="1494"/>
      <c r="AS363" s="1492" t="str">
        <f t="shared" ref="AS363" si="603">IF(AU364="","",IF(OR(AA364="",AA364&lt;&gt;7,AC364="",AC364&lt;&gt;3),"！算定期間の終わりが令和７年３月になっていません。年度内の廃止予定等がなければ、算定対象月を令和７年３月にしてください。",""))</f>
        <v/>
      </c>
      <c r="AT363" s="580"/>
      <c r="AU363" s="1311"/>
      <c r="AV363" s="1312" t="str">
        <f>IF('別紙様式2-2（４・５月分）'!N276="","",'別紙様式2-2（４・５月分）'!N276)</f>
        <v/>
      </c>
      <c r="AW363" s="1313"/>
      <c r="AX363" s="1483"/>
      <c r="AY363" s="431"/>
      <c r="BD363" s="341"/>
      <c r="BE363" s="1311" t="str">
        <f>G362</f>
        <v/>
      </c>
      <c r="BF363" s="1311"/>
      <c r="BG363" s="1311"/>
    </row>
    <row r="364" spans="1:59" ht="15" customHeight="1">
      <c r="A364" s="1303"/>
      <c r="B364" s="1243"/>
      <c r="C364" s="1244"/>
      <c r="D364" s="1244"/>
      <c r="E364" s="1244"/>
      <c r="F364" s="1245"/>
      <c r="G364" s="1260"/>
      <c r="H364" s="1260"/>
      <c r="I364" s="1260"/>
      <c r="J364" s="1423"/>
      <c r="K364" s="1260"/>
      <c r="L364" s="1429"/>
      <c r="M364" s="1380"/>
      <c r="N364" s="1401"/>
      <c r="O364" s="1381" t="s">
        <v>2025</v>
      </c>
      <c r="P364" s="1433" t="str">
        <f>IFERROR(VLOOKUP('別紙様式2-2（４・５月分）'!AQ275,【参考】数式用!$AR$5:$AT$22,3,FALSE),"")</f>
        <v/>
      </c>
      <c r="Q364" s="1385" t="s">
        <v>2036</v>
      </c>
      <c r="R364" s="1517" t="str">
        <f>IFERROR(VLOOKUP(K362,【参考】数式用!$A$5:$AB$37,MATCH(P364,【参考】数式用!$B$4:$AB$4,0)+1,0),"")</f>
        <v/>
      </c>
      <c r="S364" s="1389" t="s">
        <v>2109</v>
      </c>
      <c r="T364" s="1519"/>
      <c r="U364" s="1515" t="str">
        <f>IFERROR(VLOOKUP(K362,【参考】数式用!$A$5:$AB$37,MATCH(T364,【参考】数式用!$B$4:$AB$4,0)+1,0),"")</f>
        <v/>
      </c>
      <c r="V364" s="1395" t="s">
        <v>15</v>
      </c>
      <c r="W364" s="1513"/>
      <c r="X364" s="1371" t="s">
        <v>10</v>
      </c>
      <c r="Y364" s="1513"/>
      <c r="Z364" s="1371" t="s">
        <v>38</v>
      </c>
      <c r="AA364" s="1513"/>
      <c r="AB364" s="1371" t="s">
        <v>10</v>
      </c>
      <c r="AC364" s="1513"/>
      <c r="AD364" s="1371" t="s">
        <v>2020</v>
      </c>
      <c r="AE364" s="1371" t="s">
        <v>20</v>
      </c>
      <c r="AF364" s="1371" t="str">
        <f>IF(W364&gt;=1,(AA364*12+AC364)-(W364*12+Y364)+1,"")</f>
        <v/>
      </c>
      <c r="AG364" s="1367" t="s">
        <v>33</v>
      </c>
      <c r="AH364" s="1373" t="str">
        <f t="shared" ref="AH364" si="604">IFERROR(ROUNDDOWN(ROUND(L362*U364,0),0)*AF364,"")</f>
        <v/>
      </c>
      <c r="AI364" s="1507" t="str">
        <f t="shared" ref="AI364" si="605">IFERROR(ROUNDDOWN(ROUND((L362*(U364-AW362)),0),0)*AF364,"")</f>
        <v/>
      </c>
      <c r="AJ364" s="1377" t="str">
        <f>IFERROR(ROUNDDOWN(ROUNDDOWN(ROUND(L362*VLOOKUP(K362,【参考】数式用!$A$5:$AB$27,MATCH("新加算Ⅳ",【参考】数式用!$B$4:$AB$4,0)+1,0),0),0)*AF364*0.5,0),"")</f>
        <v/>
      </c>
      <c r="AK364" s="1509"/>
      <c r="AL364" s="1511" t="str">
        <f>IFERROR(IF('別紙様式2-2（４・５月分）'!P364="ベア加算","", IF(OR(T364="新加算Ⅰ",T364="新加算Ⅱ",T364="新加算Ⅲ",T364="新加算Ⅳ"),ROUNDDOWN(ROUND(L362*VLOOKUP(K362,【参考】数式用!$A$5:$I$27,MATCH("ベア加算",【参考】数式用!$B$4:$I$4,0)+1,0),0),0)*AF364,"")),"")</f>
        <v/>
      </c>
      <c r="AM364" s="1503"/>
      <c r="AN364" s="1484"/>
      <c r="AO364" s="1505"/>
      <c r="AP364" s="1484"/>
      <c r="AQ364" s="1486"/>
      <c r="AR364" s="1488"/>
      <c r="AS364" s="1492"/>
      <c r="AT364" s="452"/>
      <c r="AU364" s="1311" t="str">
        <f>IF(AND(AA362&lt;&gt;7,AC362&lt;&gt;3),"V列に色付け","")</f>
        <v/>
      </c>
      <c r="AV364" s="1312"/>
      <c r="AW364" s="1313"/>
      <c r="AX364" s="577"/>
      <c r="AY364" s="1230" t="str">
        <f>IF(AL364&lt;&gt;"",IF(AM364="○","入力済","未入力"),"")</f>
        <v/>
      </c>
      <c r="AZ364" s="1230" t="str">
        <f>IF(OR(T364="新加算Ⅰ",T364="新加算Ⅱ",T364="新加算Ⅲ",T364="新加算Ⅳ",T364="新加算Ⅴ（１）",T364="新加算Ⅴ（２）",T364="新加算Ⅴ（３）",T364="新加算ⅠⅤ（４）",T364="新加算Ⅴ（５）",T364="新加算Ⅴ（６）",T364="新加算Ⅴ（８）",T364="新加算Ⅴ（11）"),IF(OR(AN364="○",AN364="令和６年度中に満たす"),"入力済","未入力"),"")</f>
        <v/>
      </c>
      <c r="BA364" s="1230" t="str">
        <f>IF(OR(T364="新加算Ⅴ（７）",T364="新加算Ⅴ（９）",T364="新加算Ⅴ（10）",T364="新加算Ⅴ（12）",T364="新加算Ⅴ（13）",T364="新加算Ⅴ（14）"),IF(OR(AO364="○",AO364="令和６年度中に満たす"),"入力済","未入力"),"")</f>
        <v/>
      </c>
      <c r="BB364" s="1230" t="str">
        <f>IF(OR(T364="新加算Ⅰ",T364="新加算Ⅱ",T364="新加算Ⅲ",T364="新加算Ⅴ（１）",T364="新加算Ⅴ（３）",T364="新加算Ⅴ（８）"),IF(OR(AP364="○",AP364="令和６年度中に満たす"),"入力済","未入力"),"")</f>
        <v/>
      </c>
      <c r="BC364" s="1481" t="str">
        <f t="shared" ref="BC364" si="606">IF(OR(T364="新加算Ⅰ",T364="新加算Ⅱ",T364="新加算Ⅴ（１）",T364="新加算Ⅴ（２）",T364="新加算Ⅴ（３）",T364="新加算Ⅴ（４）",T364="新加算Ⅴ（５）",T364="新加算Ⅴ（６）",T364="新加算Ⅴ（７）",T364="新加算Ⅴ（９）",T364="新加算Ⅴ（10）",T364="新加算Ⅴ（12）"),IF(AQ364&lt;&gt;"",1,""),"")</f>
        <v/>
      </c>
      <c r="BD364" s="1311" t="str">
        <f>IF(OR(T364="新加算Ⅰ",T364="新加算Ⅴ（１）",T364="新加算Ⅴ（２）",T364="新加算Ⅴ（５）",T364="新加算Ⅴ（７）",T364="新加算Ⅴ（10）"),IF(AR364="","未入力","入力済"),"")</f>
        <v/>
      </c>
      <c r="BE364" s="1311" t="str">
        <f>G362</f>
        <v/>
      </c>
      <c r="BF364" s="1311"/>
      <c r="BG364" s="1311"/>
    </row>
    <row r="365" spans="1:59" ht="30" customHeight="1" thickBot="1">
      <c r="A365" s="1276"/>
      <c r="B365" s="1419"/>
      <c r="C365" s="1420"/>
      <c r="D365" s="1420"/>
      <c r="E365" s="1420"/>
      <c r="F365" s="1421"/>
      <c r="G365" s="1261"/>
      <c r="H365" s="1261"/>
      <c r="I365" s="1261"/>
      <c r="J365" s="1424"/>
      <c r="K365" s="1261"/>
      <c r="L365" s="1430"/>
      <c r="M365" s="556" t="str">
        <f>IF('別紙様式2-2（４・５月分）'!P277="","",'別紙様式2-2（４・５月分）'!P277)</f>
        <v/>
      </c>
      <c r="N365" s="1402"/>
      <c r="O365" s="1382"/>
      <c r="P365" s="1434"/>
      <c r="Q365" s="1386"/>
      <c r="R365" s="1518"/>
      <c r="S365" s="1390"/>
      <c r="T365" s="1520"/>
      <c r="U365" s="1516"/>
      <c r="V365" s="1396"/>
      <c r="W365" s="1514"/>
      <c r="X365" s="1372"/>
      <c r="Y365" s="1514"/>
      <c r="Z365" s="1372"/>
      <c r="AA365" s="1514"/>
      <c r="AB365" s="1372"/>
      <c r="AC365" s="1514"/>
      <c r="AD365" s="1372"/>
      <c r="AE365" s="1372"/>
      <c r="AF365" s="1372"/>
      <c r="AG365" s="1368"/>
      <c r="AH365" s="1374"/>
      <c r="AI365" s="1508"/>
      <c r="AJ365" s="1378"/>
      <c r="AK365" s="1510"/>
      <c r="AL365" s="1512"/>
      <c r="AM365" s="1504"/>
      <c r="AN365" s="1485"/>
      <c r="AO365" s="1506"/>
      <c r="AP365" s="1485"/>
      <c r="AQ365" s="1487"/>
      <c r="AR365" s="1489"/>
      <c r="AS365" s="578" t="str">
        <f t="shared" ref="AS365" si="607">IF(AU364="","",IF(OR(T364="",AND(M365="ベア加算なし",OR(T364="新加算Ⅰ",T364="新加算Ⅱ",T364="新加算Ⅲ",T364="新加算Ⅳ"),AM364=""),AND(OR(T364="新加算Ⅰ",T364="新加算Ⅱ",T364="新加算Ⅲ",T364="新加算Ⅳ"),AN364=""),AND(OR(T364="新加算Ⅰ",T364="新加算Ⅱ",T364="新加算Ⅲ"),AP364=""),AND(OR(T364="新加算Ⅰ",T364="新加算Ⅱ"),AQ364=""),AND(OR(T364="新加算Ⅰ"),AR364="")),"！記入が必要な欄（ピンク色のセル）に空欄があります。空欄を埋めてください。",""))</f>
        <v/>
      </c>
      <c r="AT365" s="452"/>
      <c r="AU365" s="1311"/>
      <c r="AV365" s="558" t="str">
        <f>IF('別紙様式2-2（４・５月分）'!N277="","",'別紙様式2-2（４・５月分）'!N277)</f>
        <v/>
      </c>
      <c r="AW365" s="1313"/>
      <c r="AX365" s="579"/>
      <c r="AY365" s="1230" t="str">
        <f>IF(OR(T365="新加算Ⅰ",T365="新加算Ⅱ",T365="新加算Ⅲ",T365="新加算Ⅳ",T365="新加算Ⅴ（１）",T365="新加算Ⅴ（２）",T365="新加算Ⅴ（３）",T365="新加算ⅠⅤ（４）",T365="新加算Ⅴ（５）",T365="新加算Ⅴ（６）",T365="新加算Ⅴ（８）",T365="新加算Ⅴ（11）"),IF(AI365="○","","未入力"),"")</f>
        <v/>
      </c>
      <c r="AZ365" s="1230" t="str">
        <f>IF(OR(U365="新加算Ⅰ",U365="新加算Ⅱ",U365="新加算Ⅲ",U365="新加算Ⅳ",U365="新加算Ⅴ（１）",U365="新加算Ⅴ（２）",U365="新加算Ⅴ（３）",U365="新加算ⅠⅤ（４）",U365="新加算Ⅴ（５）",U365="新加算Ⅴ（６）",U365="新加算Ⅴ（８）",U365="新加算Ⅴ（11）"),IF(AJ365="○","","未入力"),"")</f>
        <v/>
      </c>
      <c r="BA365" s="1230" t="str">
        <f>IF(OR(U365="新加算Ⅴ（７）",U365="新加算Ⅴ（９）",U365="新加算Ⅴ（10）",U365="新加算Ⅴ（12）",U365="新加算Ⅴ（13）",U365="新加算Ⅴ（14）"),IF(AK365="○","","未入力"),"")</f>
        <v/>
      </c>
      <c r="BB365" s="1230" t="str">
        <f>IF(OR(U365="新加算Ⅰ",U365="新加算Ⅱ",U365="新加算Ⅲ",U365="新加算Ⅴ（１）",U365="新加算Ⅴ（３）",U365="新加算Ⅴ（８）"),IF(AL365="○","","未入力"),"")</f>
        <v/>
      </c>
      <c r="BC365" s="1481" t="str">
        <f t="shared" ref="BC365" si="608">IF(OR(U365="新加算Ⅰ",U365="新加算Ⅱ",U365="新加算Ⅴ（１）",U365="新加算Ⅴ（２）",U365="新加算Ⅴ（３）",U365="新加算Ⅴ（４）",U365="新加算Ⅴ（５）",U365="新加算Ⅴ（６）",U365="新加算Ⅴ（７）",U365="新加算Ⅴ（９）",U365="新加算Ⅴ（10）",U365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65" s="1311" t="str">
        <f>IF(AND(T365&lt;&gt;"（参考）令和７年度の移行予定",OR(U365="新加算Ⅰ",U365="新加算Ⅴ（１）",U365="新加算Ⅴ（２）",U365="新加算Ⅴ（５）",U365="新加算Ⅴ（７）",U365="新加算Ⅴ（10）")),IF(AN365="","未入力",IF(AN365="いずれも取得していない","要件を満たさない","")),"")</f>
        <v/>
      </c>
      <c r="BE365" s="1311" t="str">
        <f>G362</f>
        <v/>
      </c>
      <c r="BF365" s="1311"/>
      <c r="BG365" s="1311"/>
    </row>
    <row r="366" spans="1:59" ht="30" customHeight="1">
      <c r="A366" s="1274">
        <v>89</v>
      </c>
      <c r="B366" s="1240" t="str">
        <f>IF(基本情報入力シート!C142="","",基本情報入力シート!C142)</f>
        <v/>
      </c>
      <c r="C366" s="1241"/>
      <c r="D366" s="1241"/>
      <c r="E366" s="1241"/>
      <c r="F366" s="1242"/>
      <c r="G366" s="1259" t="str">
        <f>IF(基本情報入力シート!M142="","",基本情報入力シート!M142)</f>
        <v/>
      </c>
      <c r="H366" s="1259" t="str">
        <f>IF(基本情報入力シート!R142="","",基本情報入力シート!R142)</f>
        <v/>
      </c>
      <c r="I366" s="1259" t="str">
        <f>IF(基本情報入力シート!W142="","",基本情報入力シート!W142)</f>
        <v/>
      </c>
      <c r="J366" s="1422" t="str">
        <f>IF(基本情報入力シート!X142="","",基本情報入力シート!X142)</f>
        <v/>
      </c>
      <c r="K366" s="1259" t="str">
        <f>IF(基本情報入力シート!Y142="","",基本情報入力シート!Y142)</f>
        <v/>
      </c>
      <c r="L366" s="1435" t="str">
        <f>IF(基本情報入力シート!AB142="","",基本情報入力シート!AB142)</f>
        <v/>
      </c>
      <c r="M366" s="553" t="str">
        <f>IF('別紙様式2-2（４・５月分）'!P278="","",'別紙様式2-2（４・５月分）'!P278)</f>
        <v/>
      </c>
      <c r="N366" s="1399" t="str">
        <f>IF(SUM('別紙様式2-2（４・５月分）'!Q278:Q280)=0,"",SUM('別紙様式2-2（４・５月分）'!Q278:Q280))</f>
        <v/>
      </c>
      <c r="O366" s="1403" t="str">
        <f>IFERROR(VLOOKUP('別紙様式2-2（４・５月分）'!AQ278,【参考】数式用!$AR$5:$AS$22,2,FALSE),"")</f>
        <v/>
      </c>
      <c r="P366" s="1404"/>
      <c r="Q366" s="1405"/>
      <c r="R366" s="1540" t="str">
        <f>IFERROR(VLOOKUP(K366,【参考】数式用!$A$5:$AB$37,MATCH(O366,【参考】数式用!$B$4:$AB$4,0)+1,0),"")</f>
        <v/>
      </c>
      <c r="S366" s="1411" t="s">
        <v>2102</v>
      </c>
      <c r="T366" s="1536" t="str">
        <f>IF('別紙様式2-3（６月以降分）'!T366="","",'別紙様式2-3（６月以降分）'!T366)</f>
        <v/>
      </c>
      <c r="U366" s="1538" t="str">
        <f>IFERROR(VLOOKUP(K366,【参考】数式用!$A$5:$AB$37,MATCH(T366,【参考】数式用!$B$4:$AB$4,0)+1,0),"")</f>
        <v/>
      </c>
      <c r="V366" s="1417" t="s">
        <v>15</v>
      </c>
      <c r="W366" s="1534">
        <f>'別紙様式2-3（６月以降分）'!W366</f>
        <v>6</v>
      </c>
      <c r="X366" s="1357" t="s">
        <v>10</v>
      </c>
      <c r="Y366" s="1534">
        <f>'別紙様式2-3（６月以降分）'!Y366</f>
        <v>6</v>
      </c>
      <c r="Z366" s="1357" t="s">
        <v>38</v>
      </c>
      <c r="AA366" s="1534">
        <f>'別紙様式2-3（６月以降分）'!AA366</f>
        <v>7</v>
      </c>
      <c r="AB366" s="1357" t="s">
        <v>10</v>
      </c>
      <c r="AC366" s="1534">
        <f>'別紙様式2-3（６月以降分）'!AC366</f>
        <v>3</v>
      </c>
      <c r="AD366" s="1357" t="s">
        <v>2020</v>
      </c>
      <c r="AE366" s="1357" t="s">
        <v>20</v>
      </c>
      <c r="AF366" s="1357">
        <f>IF(W366&gt;=1,(AA366*12+AC366)-(W366*12+Y366)+1,"")</f>
        <v>10</v>
      </c>
      <c r="AG366" s="1359" t="s">
        <v>33</v>
      </c>
      <c r="AH366" s="1526" t="str">
        <f>'別紙様式2-3（６月以降分）'!AH366</f>
        <v/>
      </c>
      <c r="AI366" s="1528" t="str">
        <f>'別紙様式2-3（６月以降分）'!AI366</f>
        <v/>
      </c>
      <c r="AJ366" s="1530">
        <f>'別紙様式2-3（６月以降分）'!AJ366</f>
        <v>0</v>
      </c>
      <c r="AK366" s="1532" t="str">
        <f>IF('別紙様式2-3（６月以降分）'!AK366="","",'別紙様式2-3（６月以降分）'!AK366)</f>
        <v/>
      </c>
      <c r="AL366" s="1521">
        <f>'別紙様式2-3（６月以降分）'!AL366</f>
        <v>0</v>
      </c>
      <c r="AM366" s="1523" t="str">
        <f>IF('別紙様式2-3（６月以降分）'!AM366="","",'別紙様式2-3（６月以降分）'!AM366)</f>
        <v/>
      </c>
      <c r="AN366" s="1341" t="str">
        <f>IF('別紙様式2-3（６月以降分）'!AN366="","",'別紙様式2-3（６月以降分）'!AN366)</f>
        <v/>
      </c>
      <c r="AO366" s="1339" t="str">
        <f>IF('別紙様式2-3（６月以降分）'!AO366="","",'別紙様式2-3（６月以降分）'!AO366)</f>
        <v/>
      </c>
      <c r="AP366" s="1341" t="str">
        <f>IF('別紙様式2-3（６月以降分）'!AP366="","",'別紙様式2-3（６月以降分）'!AP366)</f>
        <v/>
      </c>
      <c r="AQ366" s="1490" t="str">
        <f>IF('別紙様式2-3（６月以降分）'!AQ366="","",'別紙様式2-3（６月以降分）'!AQ366)</f>
        <v/>
      </c>
      <c r="AR366" s="1493" t="str">
        <f>IF('別紙様式2-3（６月以降分）'!AR366="","",'別紙様式2-3（６月以降分）'!AR366)</f>
        <v/>
      </c>
      <c r="AS366" s="573" t="str">
        <f t="shared" ref="AS366" si="609">IF(AU368="","",IF(U368&lt;U366,"！加算の要件上は問題ありませんが、令和６年度当初の新加算の加算率と比較して、移行後の加算率が下がる計画になっています。",""))</f>
        <v/>
      </c>
      <c r="AT366" s="580"/>
      <c r="AU366" s="1309"/>
      <c r="AV366" s="558" t="str">
        <f>IF('別紙様式2-2（４・５月分）'!N278="","",'別紙様式2-2（４・５月分）'!N278)</f>
        <v/>
      </c>
      <c r="AW366" s="1313" t="str">
        <f>IF(SUM('別紙様式2-2（４・５月分）'!O278:O280)=0,"",SUM('別紙様式2-2（４・５月分）'!O278:O280))</f>
        <v/>
      </c>
      <c r="AX366" s="1482" t="str">
        <f>IFERROR(VLOOKUP(K366,【参考】数式用!$AH$2:$AI$34,2,FALSE),"")</f>
        <v/>
      </c>
      <c r="AY366" s="494"/>
      <c r="BD366" s="341"/>
      <c r="BE366" s="1311" t="str">
        <f>G366</f>
        <v/>
      </c>
      <c r="BF366" s="1311"/>
      <c r="BG366" s="1311"/>
    </row>
    <row r="367" spans="1:59" ht="15" customHeight="1">
      <c r="A367" s="1275"/>
      <c r="B367" s="1243"/>
      <c r="C367" s="1244"/>
      <c r="D367" s="1244"/>
      <c r="E367" s="1244"/>
      <c r="F367" s="1245"/>
      <c r="G367" s="1260"/>
      <c r="H367" s="1260"/>
      <c r="I367" s="1260"/>
      <c r="J367" s="1423"/>
      <c r="K367" s="1260"/>
      <c r="L367" s="1429"/>
      <c r="M367" s="1379" t="str">
        <f>IF('別紙様式2-2（４・５月分）'!P279="","",'別紙様式2-2（４・５月分）'!P279)</f>
        <v/>
      </c>
      <c r="N367" s="1400"/>
      <c r="O367" s="1406"/>
      <c r="P367" s="1407"/>
      <c r="Q367" s="1408"/>
      <c r="R367" s="1541"/>
      <c r="S367" s="1412"/>
      <c r="T367" s="1537"/>
      <c r="U367" s="1539"/>
      <c r="V367" s="1418"/>
      <c r="W367" s="1535"/>
      <c r="X367" s="1358"/>
      <c r="Y367" s="1535"/>
      <c r="Z367" s="1358"/>
      <c r="AA367" s="1535"/>
      <c r="AB367" s="1358"/>
      <c r="AC367" s="1535"/>
      <c r="AD367" s="1358"/>
      <c r="AE367" s="1358"/>
      <c r="AF367" s="1358"/>
      <c r="AG367" s="1360"/>
      <c r="AH367" s="1527"/>
      <c r="AI367" s="1529"/>
      <c r="AJ367" s="1531"/>
      <c r="AK367" s="1533"/>
      <c r="AL367" s="1522"/>
      <c r="AM367" s="1524"/>
      <c r="AN367" s="1342"/>
      <c r="AO367" s="1525"/>
      <c r="AP367" s="1342"/>
      <c r="AQ367" s="1491"/>
      <c r="AR367" s="1494"/>
      <c r="AS367" s="1492" t="str">
        <f t="shared" ref="AS367" si="610">IF(AU368="","",IF(OR(AA368="",AA368&lt;&gt;7,AC368="",AC368&lt;&gt;3),"！算定期間の終わりが令和７年３月になっていません。年度内の廃止予定等がなければ、算定対象月を令和７年３月にしてください。",""))</f>
        <v/>
      </c>
      <c r="AT367" s="580"/>
      <c r="AU367" s="1311"/>
      <c r="AV367" s="1312" t="str">
        <f>IF('別紙様式2-2（４・５月分）'!N279="","",'別紙様式2-2（４・５月分）'!N279)</f>
        <v/>
      </c>
      <c r="AW367" s="1313"/>
      <c r="AX367" s="1483"/>
      <c r="AY367" s="431"/>
      <c r="BD367" s="341"/>
      <c r="BE367" s="1311" t="str">
        <f>G366</f>
        <v/>
      </c>
      <c r="BF367" s="1311"/>
      <c r="BG367" s="1311"/>
    </row>
    <row r="368" spans="1:59" ht="15" customHeight="1">
      <c r="A368" s="1303"/>
      <c r="B368" s="1243"/>
      <c r="C368" s="1244"/>
      <c r="D368" s="1244"/>
      <c r="E368" s="1244"/>
      <c r="F368" s="1245"/>
      <c r="G368" s="1260"/>
      <c r="H368" s="1260"/>
      <c r="I368" s="1260"/>
      <c r="J368" s="1423"/>
      <c r="K368" s="1260"/>
      <c r="L368" s="1429"/>
      <c r="M368" s="1380"/>
      <c r="N368" s="1401"/>
      <c r="O368" s="1381" t="s">
        <v>2025</v>
      </c>
      <c r="P368" s="1433" t="str">
        <f>IFERROR(VLOOKUP('別紙様式2-2（４・５月分）'!AQ278,【参考】数式用!$AR$5:$AT$22,3,FALSE),"")</f>
        <v/>
      </c>
      <c r="Q368" s="1385" t="s">
        <v>2036</v>
      </c>
      <c r="R368" s="1517" t="str">
        <f>IFERROR(VLOOKUP(K366,【参考】数式用!$A$5:$AB$37,MATCH(P368,【参考】数式用!$B$4:$AB$4,0)+1,0),"")</f>
        <v/>
      </c>
      <c r="S368" s="1389" t="s">
        <v>2109</v>
      </c>
      <c r="T368" s="1519"/>
      <c r="U368" s="1515" t="str">
        <f>IFERROR(VLOOKUP(K366,【参考】数式用!$A$5:$AB$37,MATCH(T368,【参考】数式用!$B$4:$AB$4,0)+1,0),"")</f>
        <v/>
      </c>
      <c r="V368" s="1395" t="s">
        <v>15</v>
      </c>
      <c r="W368" s="1513"/>
      <c r="X368" s="1371" t="s">
        <v>10</v>
      </c>
      <c r="Y368" s="1513"/>
      <c r="Z368" s="1371" t="s">
        <v>38</v>
      </c>
      <c r="AA368" s="1513"/>
      <c r="AB368" s="1371" t="s">
        <v>10</v>
      </c>
      <c r="AC368" s="1513"/>
      <c r="AD368" s="1371" t="s">
        <v>2020</v>
      </c>
      <c r="AE368" s="1371" t="s">
        <v>20</v>
      </c>
      <c r="AF368" s="1371" t="str">
        <f>IF(W368&gt;=1,(AA368*12+AC368)-(W368*12+Y368)+1,"")</f>
        <v/>
      </c>
      <c r="AG368" s="1367" t="s">
        <v>33</v>
      </c>
      <c r="AH368" s="1373" t="str">
        <f t="shared" ref="AH368" si="611">IFERROR(ROUNDDOWN(ROUND(L366*U368,0),0)*AF368,"")</f>
        <v/>
      </c>
      <c r="AI368" s="1507" t="str">
        <f t="shared" ref="AI368" si="612">IFERROR(ROUNDDOWN(ROUND((L366*(U368-AW366)),0),0)*AF368,"")</f>
        <v/>
      </c>
      <c r="AJ368" s="1377" t="str">
        <f>IFERROR(ROUNDDOWN(ROUNDDOWN(ROUND(L366*VLOOKUP(K366,【参考】数式用!$A$5:$AB$27,MATCH("新加算Ⅳ",【参考】数式用!$B$4:$AB$4,0)+1,0),0),0)*AF368*0.5,0),"")</f>
        <v/>
      </c>
      <c r="AK368" s="1509"/>
      <c r="AL368" s="1511" t="str">
        <f>IFERROR(IF('別紙様式2-2（４・５月分）'!P368="ベア加算","", IF(OR(T368="新加算Ⅰ",T368="新加算Ⅱ",T368="新加算Ⅲ",T368="新加算Ⅳ"),ROUNDDOWN(ROUND(L366*VLOOKUP(K366,【参考】数式用!$A$5:$I$27,MATCH("ベア加算",【参考】数式用!$B$4:$I$4,0)+1,0),0),0)*AF368,"")),"")</f>
        <v/>
      </c>
      <c r="AM368" s="1503"/>
      <c r="AN368" s="1484"/>
      <c r="AO368" s="1505"/>
      <c r="AP368" s="1484"/>
      <c r="AQ368" s="1486"/>
      <c r="AR368" s="1488"/>
      <c r="AS368" s="1492"/>
      <c r="AT368" s="452"/>
      <c r="AU368" s="1311" t="str">
        <f>IF(AND(AA366&lt;&gt;7,AC366&lt;&gt;3),"V列に色付け","")</f>
        <v/>
      </c>
      <c r="AV368" s="1312"/>
      <c r="AW368" s="1313"/>
      <c r="AX368" s="577"/>
      <c r="AY368" s="1230" t="str">
        <f>IF(AL368&lt;&gt;"",IF(AM368="○","入力済","未入力"),"")</f>
        <v/>
      </c>
      <c r="AZ368" s="1230" t="str">
        <f>IF(OR(T368="新加算Ⅰ",T368="新加算Ⅱ",T368="新加算Ⅲ",T368="新加算Ⅳ",T368="新加算Ⅴ（１）",T368="新加算Ⅴ（２）",T368="新加算Ⅴ（３）",T368="新加算ⅠⅤ（４）",T368="新加算Ⅴ（５）",T368="新加算Ⅴ（６）",T368="新加算Ⅴ（８）",T368="新加算Ⅴ（11）"),IF(OR(AN368="○",AN368="令和６年度中に満たす"),"入力済","未入力"),"")</f>
        <v/>
      </c>
      <c r="BA368" s="1230" t="str">
        <f>IF(OR(T368="新加算Ⅴ（７）",T368="新加算Ⅴ（９）",T368="新加算Ⅴ（10）",T368="新加算Ⅴ（12）",T368="新加算Ⅴ（13）",T368="新加算Ⅴ（14）"),IF(OR(AO368="○",AO368="令和６年度中に満たす"),"入力済","未入力"),"")</f>
        <v/>
      </c>
      <c r="BB368" s="1230" t="str">
        <f>IF(OR(T368="新加算Ⅰ",T368="新加算Ⅱ",T368="新加算Ⅲ",T368="新加算Ⅴ（１）",T368="新加算Ⅴ（３）",T368="新加算Ⅴ（８）"),IF(OR(AP368="○",AP368="令和６年度中に満たす"),"入力済","未入力"),"")</f>
        <v/>
      </c>
      <c r="BC368" s="1481" t="str">
        <f t="shared" ref="BC368" si="613">IF(OR(T368="新加算Ⅰ",T368="新加算Ⅱ",T368="新加算Ⅴ（１）",T368="新加算Ⅴ（２）",T368="新加算Ⅴ（３）",T368="新加算Ⅴ（４）",T368="新加算Ⅴ（５）",T368="新加算Ⅴ（６）",T368="新加算Ⅴ（７）",T368="新加算Ⅴ（９）",T368="新加算Ⅴ（10）",T368="新加算Ⅴ（12）"),IF(AQ368&lt;&gt;"",1,""),"")</f>
        <v/>
      </c>
      <c r="BD368" s="1311" t="str">
        <f>IF(OR(T368="新加算Ⅰ",T368="新加算Ⅴ（１）",T368="新加算Ⅴ（２）",T368="新加算Ⅴ（５）",T368="新加算Ⅴ（７）",T368="新加算Ⅴ（10）"),IF(AR368="","未入力","入力済"),"")</f>
        <v/>
      </c>
      <c r="BE368" s="1311" t="str">
        <f>G366</f>
        <v/>
      </c>
      <c r="BF368" s="1311"/>
      <c r="BG368" s="1311"/>
    </row>
    <row r="369" spans="1:59" ht="30" customHeight="1" thickBot="1">
      <c r="A369" s="1276"/>
      <c r="B369" s="1419"/>
      <c r="C369" s="1420"/>
      <c r="D369" s="1420"/>
      <c r="E369" s="1420"/>
      <c r="F369" s="1421"/>
      <c r="G369" s="1261"/>
      <c r="H369" s="1261"/>
      <c r="I369" s="1261"/>
      <c r="J369" s="1424"/>
      <c r="K369" s="1261"/>
      <c r="L369" s="1430"/>
      <c r="M369" s="556" t="str">
        <f>IF('別紙様式2-2（４・５月分）'!P280="","",'別紙様式2-2（４・５月分）'!P280)</f>
        <v/>
      </c>
      <c r="N369" s="1402"/>
      <c r="O369" s="1382"/>
      <c r="P369" s="1434"/>
      <c r="Q369" s="1386"/>
      <c r="R369" s="1518"/>
      <c r="S369" s="1390"/>
      <c r="T369" s="1520"/>
      <c r="U369" s="1516"/>
      <c r="V369" s="1396"/>
      <c r="W369" s="1514"/>
      <c r="X369" s="1372"/>
      <c r="Y369" s="1514"/>
      <c r="Z369" s="1372"/>
      <c r="AA369" s="1514"/>
      <c r="AB369" s="1372"/>
      <c r="AC369" s="1514"/>
      <c r="AD369" s="1372"/>
      <c r="AE369" s="1372"/>
      <c r="AF369" s="1372"/>
      <c r="AG369" s="1368"/>
      <c r="AH369" s="1374"/>
      <c r="AI369" s="1508"/>
      <c r="AJ369" s="1378"/>
      <c r="AK369" s="1510"/>
      <c r="AL369" s="1512"/>
      <c r="AM369" s="1504"/>
      <c r="AN369" s="1485"/>
      <c r="AO369" s="1506"/>
      <c r="AP369" s="1485"/>
      <c r="AQ369" s="1487"/>
      <c r="AR369" s="1489"/>
      <c r="AS369" s="578" t="str">
        <f t="shared" ref="AS369" si="614">IF(AU368="","",IF(OR(T368="",AND(M369="ベア加算なし",OR(T368="新加算Ⅰ",T368="新加算Ⅱ",T368="新加算Ⅲ",T368="新加算Ⅳ"),AM368=""),AND(OR(T368="新加算Ⅰ",T368="新加算Ⅱ",T368="新加算Ⅲ",T368="新加算Ⅳ"),AN368=""),AND(OR(T368="新加算Ⅰ",T368="新加算Ⅱ",T368="新加算Ⅲ"),AP368=""),AND(OR(T368="新加算Ⅰ",T368="新加算Ⅱ"),AQ368=""),AND(OR(T368="新加算Ⅰ"),AR368="")),"！記入が必要な欄（ピンク色のセル）に空欄があります。空欄を埋めてください。",""))</f>
        <v/>
      </c>
      <c r="AT369" s="452"/>
      <c r="AU369" s="1311"/>
      <c r="AV369" s="558" t="str">
        <f>IF('別紙様式2-2（４・５月分）'!N280="","",'別紙様式2-2（４・５月分）'!N280)</f>
        <v/>
      </c>
      <c r="AW369" s="1313"/>
      <c r="AX369" s="579"/>
      <c r="AY369" s="1230" t="str">
        <f>IF(OR(T369="新加算Ⅰ",T369="新加算Ⅱ",T369="新加算Ⅲ",T369="新加算Ⅳ",T369="新加算Ⅴ（１）",T369="新加算Ⅴ（２）",T369="新加算Ⅴ（３）",T369="新加算ⅠⅤ（４）",T369="新加算Ⅴ（５）",T369="新加算Ⅴ（６）",T369="新加算Ⅴ（８）",T369="新加算Ⅴ（11）"),IF(AI369="○","","未入力"),"")</f>
        <v/>
      </c>
      <c r="AZ369" s="1230" t="str">
        <f>IF(OR(U369="新加算Ⅰ",U369="新加算Ⅱ",U369="新加算Ⅲ",U369="新加算Ⅳ",U369="新加算Ⅴ（１）",U369="新加算Ⅴ（２）",U369="新加算Ⅴ（３）",U369="新加算ⅠⅤ（４）",U369="新加算Ⅴ（５）",U369="新加算Ⅴ（６）",U369="新加算Ⅴ（８）",U369="新加算Ⅴ（11）"),IF(AJ369="○","","未入力"),"")</f>
        <v/>
      </c>
      <c r="BA369" s="1230" t="str">
        <f>IF(OR(U369="新加算Ⅴ（７）",U369="新加算Ⅴ（９）",U369="新加算Ⅴ（10）",U369="新加算Ⅴ（12）",U369="新加算Ⅴ（13）",U369="新加算Ⅴ（14）"),IF(AK369="○","","未入力"),"")</f>
        <v/>
      </c>
      <c r="BB369" s="1230" t="str">
        <f>IF(OR(U369="新加算Ⅰ",U369="新加算Ⅱ",U369="新加算Ⅲ",U369="新加算Ⅴ（１）",U369="新加算Ⅴ（３）",U369="新加算Ⅴ（８）"),IF(AL369="○","","未入力"),"")</f>
        <v/>
      </c>
      <c r="BC369" s="1481" t="str">
        <f t="shared" ref="BC369" si="615">IF(OR(U369="新加算Ⅰ",U369="新加算Ⅱ",U369="新加算Ⅴ（１）",U369="新加算Ⅴ（２）",U369="新加算Ⅴ（３）",U369="新加算Ⅴ（４）",U369="新加算Ⅴ（５）",U369="新加算Ⅴ（６）",U369="新加算Ⅴ（７）",U369="新加算Ⅴ（９）",U369="新加算Ⅴ（10）",U369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69" s="1311" t="str">
        <f>IF(AND(T369&lt;&gt;"（参考）令和７年度の移行予定",OR(U369="新加算Ⅰ",U369="新加算Ⅴ（１）",U369="新加算Ⅴ（２）",U369="新加算Ⅴ（５）",U369="新加算Ⅴ（７）",U369="新加算Ⅴ（10）")),IF(AN369="","未入力",IF(AN369="いずれも取得していない","要件を満たさない","")),"")</f>
        <v/>
      </c>
      <c r="BE369" s="1311" t="str">
        <f>G366</f>
        <v/>
      </c>
      <c r="BF369" s="1311"/>
      <c r="BG369" s="1311"/>
    </row>
    <row r="370" spans="1:59" ht="30" customHeight="1">
      <c r="A370" s="1301">
        <v>90</v>
      </c>
      <c r="B370" s="1243" t="str">
        <f>IF(基本情報入力シート!C143="","",基本情報入力シート!C143)</f>
        <v/>
      </c>
      <c r="C370" s="1244"/>
      <c r="D370" s="1244"/>
      <c r="E370" s="1244"/>
      <c r="F370" s="1245"/>
      <c r="G370" s="1260" t="str">
        <f>IF(基本情報入力シート!M143="","",基本情報入力シート!M143)</f>
        <v/>
      </c>
      <c r="H370" s="1260" t="str">
        <f>IF(基本情報入力シート!R143="","",基本情報入力シート!R143)</f>
        <v/>
      </c>
      <c r="I370" s="1260" t="str">
        <f>IF(基本情報入力シート!W143="","",基本情報入力シート!W143)</f>
        <v/>
      </c>
      <c r="J370" s="1423" t="str">
        <f>IF(基本情報入力シート!X143="","",基本情報入力シート!X143)</f>
        <v/>
      </c>
      <c r="K370" s="1260" t="str">
        <f>IF(基本情報入力シート!Y143="","",基本情報入力シート!Y143)</f>
        <v/>
      </c>
      <c r="L370" s="1429" t="str">
        <f>IF(基本情報入力シート!AB143="","",基本情報入力シート!AB143)</f>
        <v/>
      </c>
      <c r="M370" s="553" t="str">
        <f>IF('別紙様式2-2（４・５月分）'!P281="","",'別紙様式2-2（４・５月分）'!P281)</f>
        <v/>
      </c>
      <c r="N370" s="1399" t="str">
        <f>IF(SUM('別紙様式2-2（４・５月分）'!Q281:Q283)=0,"",SUM('別紙様式2-2（４・５月分）'!Q281:Q283))</f>
        <v/>
      </c>
      <c r="O370" s="1403" t="str">
        <f>IFERROR(VLOOKUP('別紙様式2-2（４・５月分）'!AQ281,【参考】数式用!$AR$5:$AS$22,2,FALSE),"")</f>
        <v/>
      </c>
      <c r="P370" s="1404"/>
      <c r="Q370" s="1405"/>
      <c r="R370" s="1540" t="str">
        <f>IFERROR(VLOOKUP(K370,【参考】数式用!$A$5:$AB$37,MATCH(O370,【参考】数式用!$B$4:$AB$4,0)+1,0),"")</f>
        <v/>
      </c>
      <c r="S370" s="1411" t="s">
        <v>2102</v>
      </c>
      <c r="T370" s="1536" t="str">
        <f>IF('別紙様式2-3（６月以降分）'!T370="","",'別紙様式2-3（６月以降分）'!T370)</f>
        <v/>
      </c>
      <c r="U370" s="1538" t="str">
        <f>IFERROR(VLOOKUP(K370,【参考】数式用!$A$5:$AB$37,MATCH(T370,【参考】数式用!$B$4:$AB$4,0)+1,0),"")</f>
        <v/>
      </c>
      <c r="V370" s="1417" t="s">
        <v>15</v>
      </c>
      <c r="W370" s="1534">
        <f>'別紙様式2-3（６月以降分）'!W370</f>
        <v>6</v>
      </c>
      <c r="X370" s="1357" t="s">
        <v>10</v>
      </c>
      <c r="Y370" s="1534">
        <f>'別紙様式2-3（６月以降分）'!Y370</f>
        <v>6</v>
      </c>
      <c r="Z370" s="1357" t="s">
        <v>38</v>
      </c>
      <c r="AA370" s="1534">
        <f>'別紙様式2-3（６月以降分）'!AA370</f>
        <v>7</v>
      </c>
      <c r="AB370" s="1357" t="s">
        <v>10</v>
      </c>
      <c r="AC370" s="1534">
        <f>'別紙様式2-3（６月以降分）'!AC370</f>
        <v>3</v>
      </c>
      <c r="AD370" s="1357" t="s">
        <v>2020</v>
      </c>
      <c r="AE370" s="1357" t="s">
        <v>20</v>
      </c>
      <c r="AF370" s="1357">
        <f>IF(W370&gt;=1,(AA370*12+AC370)-(W370*12+Y370)+1,"")</f>
        <v>10</v>
      </c>
      <c r="AG370" s="1359" t="s">
        <v>33</v>
      </c>
      <c r="AH370" s="1526" t="str">
        <f>'別紙様式2-3（６月以降分）'!AH370</f>
        <v/>
      </c>
      <c r="AI370" s="1528" t="str">
        <f>'別紙様式2-3（６月以降分）'!AI370</f>
        <v/>
      </c>
      <c r="AJ370" s="1530">
        <f>'別紙様式2-3（６月以降分）'!AJ370</f>
        <v>0</v>
      </c>
      <c r="AK370" s="1532" t="str">
        <f>IF('別紙様式2-3（６月以降分）'!AK370="","",'別紙様式2-3（６月以降分）'!AK370)</f>
        <v/>
      </c>
      <c r="AL370" s="1521">
        <f>'別紙様式2-3（６月以降分）'!AL370</f>
        <v>0</v>
      </c>
      <c r="AM370" s="1523" t="str">
        <f>IF('別紙様式2-3（６月以降分）'!AM370="","",'別紙様式2-3（６月以降分）'!AM370)</f>
        <v/>
      </c>
      <c r="AN370" s="1341" t="str">
        <f>IF('別紙様式2-3（６月以降分）'!AN370="","",'別紙様式2-3（６月以降分）'!AN370)</f>
        <v/>
      </c>
      <c r="AO370" s="1339" t="str">
        <f>IF('別紙様式2-3（６月以降分）'!AO370="","",'別紙様式2-3（６月以降分）'!AO370)</f>
        <v/>
      </c>
      <c r="AP370" s="1341" t="str">
        <f>IF('別紙様式2-3（６月以降分）'!AP370="","",'別紙様式2-3（６月以降分）'!AP370)</f>
        <v/>
      </c>
      <c r="AQ370" s="1490" t="str">
        <f>IF('別紙様式2-3（６月以降分）'!AQ370="","",'別紙様式2-3（６月以降分）'!AQ370)</f>
        <v/>
      </c>
      <c r="AR370" s="1493" t="str">
        <f>IF('別紙様式2-3（６月以降分）'!AR370="","",'別紙様式2-3（６月以降分）'!AR370)</f>
        <v/>
      </c>
      <c r="AS370" s="573" t="str">
        <f t="shared" ref="AS370" si="616">IF(AU372="","",IF(U372&lt;U370,"！加算の要件上は問題ありませんが、令和６年度当初の新加算の加算率と比較して、移行後の加算率が下がる計画になっています。",""))</f>
        <v/>
      </c>
      <c r="AT370" s="580"/>
      <c r="AU370" s="1309"/>
      <c r="AV370" s="558" t="str">
        <f>IF('別紙様式2-2（４・５月分）'!N281="","",'別紙様式2-2（４・５月分）'!N281)</f>
        <v/>
      </c>
      <c r="AW370" s="1313" t="str">
        <f>IF(SUM('別紙様式2-2（４・５月分）'!O281:O283)=0,"",SUM('別紙様式2-2（４・５月分）'!O281:O283))</f>
        <v/>
      </c>
      <c r="AX370" s="1482" t="str">
        <f>IFERROR(VLOOKUP(K370,【参考】数式用!$AH$2:$AI$34,2,FALSE),"")</f>
        <v/>
      </c>
      <c r="AY370" s="494"/>
      <c r="BD370" s="341"/>
      <c r="BE370" s="1311" t="str">
        <f>G370</f>
        <v/>
      </c>
      <c r="BF370" s="1311"/>
      <c r="BG370" s="1311"/>
    </row>
    <row r="371" spans="1:59" ht="15" customHeight="1">
      <c r="A371" s="1275"/>
      <c r="B371" s="1243"/>
      <c r="C371" s="1244"/>
      <c r="D371" s="1244"/>
      <c r="E371" s="1244"/>
      <c r="F371" s="1245"/>
      <c r="G371" s="1260"/>
      <c r="H371" s="1260"/>
      <c r="I371" s="1260"/>
      <c r="J371" s="1423"/>
      <c r="K371" s="1260"/>
      <c r="L371" s="1429"/>
      <c r="M371" s="1379" t="str">
        <f>IF('別紙様式2-2（４・５月分）'!P282="","",'別紙様式2-2（４・５月分）'!P282)</f>
        <v/>
      </c>
      <c r="N371" s="1400"/>
      <c r="O371" s="1406"/>
      <c r="P371" s="1407"/>
      <c r="Q371" s="1408"/>
      <c r="R371" s="1541"/>
      <c r="S371" s="1412"/>
      <c r="T371" s="1537"/>
      <c r="U371" s="1539"/>
      <c r="V371" s="1418"/>
      <c r="W371" s="1535"/>
      <c r="X371" s="1358"/>
      <c r="Y371" s="1535"/>
      <c r="Z371" s="1358"/>
      <c r="AA371" s="1535"/>
      <c r="AB371" s="1358"/>
      <c r="AC371" s="1535"/>
      <c r="AD371" s="1358"/>
      <c r="AE371" s="1358"/>
      <c r="AF371" s="1358"/>
      <c r="AG371" s="1360"/>
      <c r="AH371" s="1527"/>
      <c r="AI371" s="1529"/>
      <c r="AJ371" s="1531"/>
      <c r="AK371" s="1533"/>
      <c r="AL371" s="1522"/>
      <c r="AM371" s="1524"/>
      <c r="AN371" s="1342"/>
      <c r="AO371" s="1525"/>
      <c r="AP371" s="1342"/>
      <c r="AQ371" s="1491"/>
      <c r="AR371" s="1494"/>
      <c r="AS371" s="1492" t="str">
        <f t="shared" ref="AS371" si="617">IF(AU372="","",IF(OR(AA372="",AA372&lt;&gt;7,AC372="",AC372&lt;&gt;3),"！算定期間の終わりが令和７年３月になっていません。年度内の廃止予定等がなければ、算定対象月を令和７年３月にしてください。",""))</f>
        <v/>
      </c>
      <c r="AT371" s="580"/>
      <c r="AU371" s="1311"/>
      <c r="AV371" s="1312" t="str">
        <f>IF('別紙様式2-2（４・５月分）'!N282="","",'別紙様式2-2（４・５月分）'!N282)</f>
        <v/>
      </c>
      <c r="AW371" s="1313"/>
      <c r="AX371" s="1483"/>
      <c r="AY371" s="431"/>
      <c r="BD371" s="341"/>
      <c r="BE371" s="1311" t="str">
        <f>G370</f>
        <v/>
      </c>
      <c r="BF371" s="1311"/>
      <c r="BG371" s="1311"/>
    </row>
    <row r="372" spans="1:59" ht="15" customHeight="1">
      <c r="A372" s="1303"/>
      <c r="B372" s="1243"/>
      <c r="C372" s="1244"/>
      <c r="D372" s="1244"/>
      <c r="E372" s="1244"/>
      <c r="F372" s="1245"/>
      <c r="G372" s="1260"/>
      <c r="H372" s="1260"/>
      <c r="I372" s="1260"/>
      <c r="J372" s="1423"/>
      <c r="K372" s="1260"/>
      <c r="L372" s="1429"/>
      <c r="M372" s="1380"/>
      <c r="N372" s="1401"/>
      <c r="O372" s="1381" t="s">
        <v>2025</v>
      </c>
      <c r="P372" s="1433" t="str">
        <f>IFERROR(VLOOKUP('別紙様式2-2（４・５月分）'!AQ281,【参考】数式用!$AR$5:$AT$22,3,FALSE),"")</f>
        <v/>
      </c>
      <c r="Q372" s="1385" t="s">
        <v>2036</v>
      </c>
      <c r="R372" s="1517" t="str">
        <f>IFERROR(VLOOKUP(K370,【参考】数式用!$A$5:$AB$37,MATCH(P372,【参考】数式用!$B$4:$AB$4,0)+1,0),"")</f>
        <v/>
      </c>
      <c r="S372" s="1389" t="s">
        <v>2109</v>
      </c>
      <c r="T372" s="1519"/>
      <c r="U372" s="1515" t="str">
        <f>IFERROR(VLOOKUP(K370,【参考】数式用!$A$5:$AB$37,MATCH(T372,【参考】数式用!$B$4:$AB$4,0)+1,0),"")</f>
        <v/>
      </c>
      <c r="V372" s="1395" t="s">
        <v>15</v>
      </c>
      <c r="W372" s="1513"/>
      <c r="X372" s="1371" t="s">
        <v>10</v>
      </c>
      <c r="Y372" s="1513"/>
      <c r="Z372" s="1371" t="s">
        <v>38</v>
      </c>
      <c r="AA372" s="1513"/>
      <c r="AB372" s="1371" t="s">
        <v>10</v>
      </c>
      <c r="AC372" s="1513"/>
      <c r="AD372" s="1371" t="s">
        <v>2020</v>
      </c>
      <c r="AE372" s="1371" t="s">
        <v>20</v>
      </c>
      <c r="AF372" s="1371" t="str">
        <f>IF(W372&gt;=1,(AA372*12+AC372)-(W372*12+Y372)+1,"")</f>
        <v/>
      </c>
      <c r="AG372" s="1367" t="s">
        <v>33</v>
      </c>
      <c r="AH372" s="1373" t="str">
        <f t="shared" ref="AH372" si="618">IFERROR(ROUNDDOWN(ROUND(L370*U372,0),0)*AF372,"")</f>
        <v/>
      </c>
      <c r="AI372" s="1507" t="str">
        <f t="shared" ref="AI372" si="619">IFERROR(ROUNDDOWN(ROUND((L370*(U372-AW370)),0),0)*AF372,"")</f>
        <v/>
      </c>
      <c r="AJ372" s="1377" t="str">
        <f>IFERROR(ROUNDDOWN(ROUNDDOWN(ROUND(L370*VLOOKUP(K370,【参考】数式用!$A$5:$AB$27,MATCH("新加算Ⅳ",【参考】数式用!$B$4:$AB$4,0)+1,0),0),0)*AF372*0.5,0),"")</f>
        <v/>
      </c>
      <c r="AK372" s="1509"/>
      <c r="AL372" s="1511" t="str">
        <f>IFERROR(IF('別紙様式2-2（４・５月分）'!P372="ベア加算","", IF(OR(T372="新加算Ⅰ",T372="新加算Ⅱ",T372="新加算Ⅲ",T372="新加算Ⅳ"),ROUNDDOWN(ROUND(L370*VLOOKUP(K370,【参考】数式用!$A$5:$I$27,MATCH("ベア加算",【参考】数式用!$B$4:$I$4,0)+1,0),0),0)*AF372,"")),"")</f>
        <v/>
      </c>
      <c r="AM372" s="1503"/>
      <c r="AN372" s="1484"/>
      <c r="AO372" s="1505"/>
      <c r="AP372" s="1484"/>
      <c r="AQ372" s="1486"/>
      <c r="AR372" s="1488"/>
      <c r="AS372" s="1492"/>
      <c r="AT372" s="452"/>
      <c r="AU372" s="1311" t="str">
        <f>IF(AND(AA370&lt;&gt;7,AC370&lt;&gt;3),"V列に色付け","")</f>
        <v/>
      </c>
      <c r="AV372" s="1312"/>
      <c r="AW372" s="1313"/>
      <c r="AX372" s="577"/>
      <c r="AY372" s="1230" t="str">
        <f>IF(AL372&lt;&gt;"",IF(AM372="○","入力済","未入力"),"")</f>
        <v/>
      </c>
      <c r="AZ372" s="1230" t="str">
        <f>IF(OR(T372="新加算Ⅰ",T372="新加算Ⅱ",T372="新加算Ⅲ",T372="新加算Ⅳ",T372="新加算Ⅴ（１）",T372="新加算Ⅴ（２）",T372="新加算Ⅴ（３）",T372="新加算ⅠⅤ（４）",T372="新加算Ⅴ（５）",T372="新加算Ⅴ（６）",T372="新加算Ⅴ（８）",T372="新加算Ⅴ（11）"),IF(OR(AN372="○",AN372="令和６年度中に満たす"),"入力済","未入力"),"")</f>
        <v/>
      </c>
      <c r="BA372" s="1230" t="str">
        <f>IF(OR(T372="新加算Ⅴ（７）",T372="新加算Ⅴ（９）",T372="新加算Ⅴ（10）",T372="新加算Ⅴ（12）",T372="新加算Ⅴ（13）",T372="新加算Ⅴ（14）"),IF(OR(AO372="○",AO372="令和６年度中に満たす"),"入力済","未入力"),"")</f>
        <v/>
      </c>
      <c r="BB372" s="1230" t="str">
        <f>IF(OR(T372="新加算Ⅰ",T372="新加算Ⅱ",T372="新加算Ⅲ",T372="新加算Ⅴ（１）",T372="新加算Ⅴ（３）",T372="新加算Ⅴ（８）"),IF(OR(AP372="○",AP372="令和６年度中に満たす"),"入力済","未入力"),"")</f>
        <v/>
      </c>
      <c r="BC372" s="1481" t="str">
        <f t="shared" ref="BC372" si="620">IF(OR(T372="新加算Ⅰ",T372="新加算Ⅱ",T372="新加算Ⅴ（１）",T372="新加算Ⅴ（２）",T372="新加算Ⅴ（３）",T372="新加算Ⅴ（４）",T372="新加算Ⅴ（５）",T372="新加算Ⅴ（６）",T372="新加算Ⅴ（７）",T372="新加算Ⅴ（９）",T372="新加算Ⅴ（10）",T372="新加算Ⅴ（12）"),IF(AQ372&lt;&gt;"",1,""),"")</f>
        <v/>
      </c>
      <c r="BD372" s="1311" t="str">
        <f>IF(OR(T372="新加算Ⅰ",T372="新加算Ⅴ（１）",T372="新加算Ⅴ（２）",T372="新加算Ⅴ（５）",T372="新加算Ⅴ（７）",T372="新加算Ⅴ（10）"),IF(AR372="","未入力","入力済"),"")</f>
        <v/>
      </c>
      <c r="BE372" s="1311" t="str">
        <f>G370</f>
        <v/>
      </c>
      <c r="BF372" s="1311"/>
      <c r="BG372" s="1311"/>
    </row>
    <row r="373" spans="1:59" ht="30" customHeight="1" thickBot="1">
      <c r="A373" s="1276"/>
      <c r="B373" s="1419"/>
      <c r="C373" s="1420"/>
      <c r="D373" s="1420"/>
      <c r="E373" s="1420"/>
      <c r="F373" s="1421"/>
      <c r="G373" s="1261"/>
      <c r="H373" s="1261"/>
      <c r="I373" s="1261"/>
      <c r="J373" s="1424"/>
      <c r="K373" s="1261"/>
      <c r="L373" s="1430"/>
      <c r="M373" s="556" t="str">
        <f>IF('別紙様式2-2（４・５月分）'!P283="","",'別紙様式2-2（４・５月分）'!P283)</f>
        <v/>
      </c>
      <c r="N373" s="1402"/>
      <c r="O373" s="1382"/>
      <c r="P373" s="1434"/>
      <c r="Q373" s="1386"/>
      <c r="R373" s="1518"/>
      <c r="S373" s="1390"/>
      <c r="T373" s="1520"/>
      <c r="U373" s="1516"/>
      <c r="V373" s="1396"/>
      <c r="W373" s="1514"/>
      <c r="X373" s="1372"/>
      <c r="Y373" s="1514"/>
      <c r="Z373" s="1372"/>
      <c r="AA373" s="1514"/>
      <c r="AB373" s="1372"/>
      <c r="AC373" s="1514"/>
      <c r="AD373" s="1372"/>
      <c r="AE373" s="1372"/>
      <c r="AF373" s="1372"/>
      <c r="AG373" s="1368"/>
      <c r="AH373" s="1374"/>
      <c r="AI373" s="1508"/>
      <c r="AJ373" s="1378"/>
      <c r="AK373" s="1510"/>
      <c r="AL373" s="1512"/>
      <c r="AM373" s="1504"/>
      <c r="AN373" s="1485"/>
      <c r="AO373" s="1506"/>
      <c r="AP373" s="1485"/>
      <c r="AQ373" s="1487"/>
      <c r="AR373" s="1489"/>
      <c r="AS373" s="578" t="str">
        <f t="shared" ref="AS373" si="621">IF(AU372="","",IF(OR(T372="",AND(M373="ベア加算なし",OR(T372="新加算Ⅰ",T372="新加算Ⅱ",T372="新加算Ⅲ",T372="新加算Ⅳ"),AM372=""),AND(OR(T372="新加算Ⅰ",T372="新加算Ⅱ",T372="新加算Ⅲ",T372="新加算Ⅳ"),AN372=""),AND(OR(T372="新加算Ⅰ",T372="新加算Ⅱ",T372="新加算Ⅲ"),AP372=""),AND(OR(T372="新加算Ⅰ",T372="新加算Ⅱ"),AQ372=""),AND(OR(T372="新加算Ⅰ"),AR372="")),"！記入が必要な欄（ピンク色のセル）に空欄があります。空欄を埋めてください。",""))</f>
        <v/>
      </c>
      <c r="AT373" s="452"/>
      <c r="AU373" s="1311"/>
      <c r="AV373" s="558" t="str">
        <f>IF('別紙様式2-2（４・５月分）'!N283="","",'別紙様式2-2（４・５月分）'!N283)</f>
        <v/>
      </c>
      <c r="AW373" s="1313"/>
      <c r="AX373" s="579"/>
      <c r="AY373" s="1230" t="str">
        <f>IF(OR(T373="新加算Ⅰ",T373="新加算Ⅱ",T373="新加算Ⅲ",T373="新加算Ⅳ",T373="新加算Ⅴ（１）",T373="新加算Ⅴ（２）",T373="新加算Ⅴ（３）",T373="新加算ⅠⅤ（４）",T373="新加算Ⅴ（５）",T373="新加算Ⅴ（６）",T373="新加算Ⅴ（８）",T373="新加算Ⅴ（11）"),IF(AI373="○","","未入力"),"")</f>
        <v/>
      </c>
      <c r="AZ373" s="1230" t="str">
        <f>IF(OR(U373="新加算Ⅰ",U373="新加算Ⅱ",U373="新加算Ⅲ",U373="新加算Ⅳ",U373="新加算Ⅴ（１）",U373="新加算Ⅴ（２）",U373="新加算Ⅴ（３）",U373="新加算ⅠⅤ（４）",U373="新加算Ⅴ（５）",U373="新加算Ⅴ（６）",U373="新加算Ⅴ（８）",U373="新加算Ⅴ（11）"),IF(AJ373="○","","未入力"),"")</f>
        <v/>
      </c>
      <c r="BA373" s="1230" t="str">
        <f>IF(OR(U373="新加算Ⅴ（７）",U373="新加算Ⅴ（９）",U373="新加算Ⅴ（10）",U373="新加算Ⅴ（12）",U373="新加算Ⅴ（13）",U373="新加算Ⅴ（14）"),IF(AK373="○","","未入力"),"")</f>
        <v/>
      </c>
      <c r="BB373" s="1230" t="str">
        <f>IF(OR(U373="新加算Ⅰ",U373="新加算Ⅱ",U373="新加算Ⅲ",U373="新加算Ⅴ（１）",U373="新加算Ⅴ（３）",U373="新加算Ⅴ（８）"),IF(AL373="○","","未入力"),"")</f>
        <v/>
      </c>
      <c r="BC373" s="1481" t="str">
        <f t="shared" ref="BC373" si="622">IF(OR(U373="新加算Ⅰ",U373="新加算Ⅱ",U373="新加算Ⅴ（１）",U373="新加算Ⅴ（２）",U373="新加算Ⅴ（３）",U373="新加算Ⅴ（４）",U373="新加算Ⅴ（５）",U373="新加算Ⅴ（６）",U373="新加算Ⅴ（７）",U373="新加算Ⅴ（９）",U373="新加算Ⅴ（10）",U373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73" s="1311" t="str">
        <f>IF(AND(T373&lt;&gt;"（参考）令和７年度の移行予定",OR(U373="新加算Ⅰ",U373="新加算Ⅴ（１）",U373="新加算Ⅴ（２）",U373="新加算Ⅴ（５）",U373="新加算Ⅴ（７）",U373="新加算Ⅴ（10）")),IF(AN373="","未入力",IF(AN373="いずれも取得していない","要件を満たさない","")),"")</f>
        <v/>
      </c>
      <c r="BE373" s="1311" t="str">
        <f>G370</f>
        <v/>
      </c>
      <c r="BF373" s="1311"/>
      <c r="BG373" s="1311"/>
    </row>
    <row r="374" spans="1:59" ht="30" customHeight="1">
      <c r="A374" s="1274">
        <v>91</v>
      </c>
      <c r="B374" s="1243" t="str">
        <f>IF(基本情報入力シート!C144="","",基本情報入力シート!C144)</f>
        <v/>
      </c>
      <c r="C374" s="1244"/>
      <c r="D374" s="1244"/>
      <c r="E374" s="1244"/>
      <c r="F374" s="1245"/>
      <c r="G374" s="1260" t="str">
        <f>IF(基本情報入力シート!M144="","",基本情報入力シート!M144)</f>
        <v/>
      </c>
      <c r="H374" s="1260" t="str">
        <f>IF(基本情報入力シート!R144="","",基本情報入力シート!R144)</f>
        <v/>
      </c>
      <c r="I374" s="1260" t="str">
        <f>IF(基本情報入力シート!W144="","",基本情報入力シート!W144)</f>
        <v/>
      </c>
      <c r="J374" s="1423" t="str">
        <f>IF(基本情報入力シート!X144="","",基本情報入力シート!X144)</f>
        <v/>
      </c>
      <c r="K374" s="1260" t="str">
        <f>IF(基本情報入力シート!Y144="","",基本情報入力シート!Y144)</f>
        <v/>
      </c>
      <c r="L374" s="1429" t="str">
        <f>IF(基本情報入力シート!AB144="","",基本情報入力シート!AB144)</f>
        <v/>
      </c>
      <c r="M374" s="553" t="str">
        <f>IF('別紙様式2-2（４・５月分）'!P284="","",'別紙様式2-2（４・５月分）'!P284)</f>
        <v/>
      </c>
      <c r="N374" s="1399" t="str">
        <f>IF(SUM('別紙様式2-2（４・５月分）'!Q284:Q286)=0,"",SUM('別紙様式2-2（４・５月分）'!Q284:Q286))</f>
        <v/>
      </c>
      <c r="O374" s="1403" t="str">
        <f>IFERROR(VLOOKUP('別紙様式2-2（４・５月分）'!AQ284,【参考】数式用!$AR$5:$AS$22,2,FALSE),"")</f>
        <v/>
      </c>
      <c r="P374" s="1404"/>
      <c r="Q374" s="1405"/>
      <c r="R374" s="1540" t="str">
        <f>IFERROR(VLOOKUP(K374,【参考】数式用!$A$5:$AB$37,MATCH(O374,【参考】数式用!$B$4:$AB$4,0)+1,0),"")</f>
        <v/>
      </c>
      <c r="S374" s="1411" t="s">
        <v>2102</v>
      </c>
      <c r="T374" s="1536" t="str">
        <f>IF('別紙様式2-3（６月以降分）'!T374="","",'別紙様式2-3（６月以降分）'!T374)</f>
        <v/>
      </c>
      <c r="U374" s="1538" t="str">
        <f>IFERROR(VLOOKUP(K374,【参考】数式用!$A$5:$AB$37,MATCH(T374,【参考】数式用!$B$4:$AB$4,0)+1,0),"")</f>
        <v/>
      </c>
      <c r="V374" s="1417" t="s">
        <v>15</v>
      </c>
      <c r="W374" s="1534">
        <f>'別紙様式2-3（６月以降分）'!W374</f>
        <v>6</v>
      </c>
      <c r="X374" s="1357" t="s">
        <v>10</v>
      </c>
      <c r="Y374" s="1534">
        <f>'別紙様式2-3（６月以降分）'!Y374</f>
        <v>6</v>
      </c>
      <c r="Z374" s="1357" t="s">
        <v>38</v>
      </c>
      <c r="AA374" s="1534">
        <f>'別紙様式2-3（６月以降分）'!AA374</f>
        <v>7</v>
      </c>
      <c r="AB374" s="1357" t="s">
        <v>10</v>
      </c>
      <c r="AC374" s="1534">
        <f>'別紙様式2-3（６月以降分）'!AC374</f>
        <v>3</v>
      </c>
      <c r="AD374" s="1357" t="s">
        <v>2020</v>
      </c>
      <c r="AE374" s="1357" t="s">
        <v>20</v>
      </c>
      <c r="AF374" s="1357">
        <f>IF(W374&gt;=1,(AA374*12+AC374)-(W374*12+Y374)+1,"")</f>
        <v>10</v>
      </c>
      <c r="AG374" s="1359" t="s">
        <v>33</v>
      </c>
      <c r="AH374" s="1526" t="str">
        <f>'別紙様式2-3（６月以降分）'!AH374</f>
        <v/>
      </c>
      <c r="AI374" s="1528" t="str">
        <f>'別紙様式2-3（６月以降分）'!AI374</f>
        <v/>
      </c>
      <c r="AJ374" s="1530">
        <f>'別紙様式2-3（６月以降分）'!AJ374</f>
        <v>0</v>
      </c>
      <c r="AK374" s="1532" t="str">
        <f>IF('別紙様式2-3（６月以降分）'!AK374="","",'別紙様式2-3（６月以降分）'!AK374)</f>
        <v/>
      </c>
      <c r="AL374" s="1521">
        <f>'別紙様式2-3（６月以降分）'!AL374</f>
        <v>0</v>
      </c>
      <c r="AM374" s="1523" t="str">
        <f>IF('別紙様式2-3（６月以降分）'!AM374="","",'別紙様式2-3（６月以降分）'!AM374)</f>
        <v/>
      </c>
      <c r="AN374" s="1341" t="str">
        <f>IF('別紙様式2-3（６月以降分）'!AN374="","",'別紙様式2-3（６月以降分）'!AN374)</f>
        <v/>
      </c>
      <c r="AO374" s="1339" t="str">
        <f>IF('別紙様式2-3（６月以降分）'!AO374="","",'別紙様式2-3（６月以降分）'!AO374)</f>
        <v/>
      </c>
      <c r="AP374" s="1341" t="str">
        <f>IF('別紙様式2-3（６月以降分）'!AP374="","",'別紙様式2-3（６月以降分）'!AP374)</f>
        <v/>
      </c>
      <c r="AQ374" s="1490" t="str">
        <f>IF('別紙様式2-3（６月以降分）'!AQ374="","",'別紙様式2-3（６月以降分）'!AQ374)</f>
        <v/>
      </c>
      <c r="AR374" s="1493" t="str">
        <f>IF('別紙様式2-3（６月以降分）'!AR374="","",'別紙様式2-3（６月以降分）'!AR374)</f>
        <v/>
      </c>
      <c r="AS374" s="573" t="str">
        <f t="shared" ref="AS374" si="623">IF(AU376="","",IF(U376&lt;U374,"！加算の要件上は問題ありませんが、令和６年度当初の新加算の加算率と比較して、移行後の加算率が下がる計画になっています。",""))</f>
        <v/>
      </c>
      <c r="AT374" s="580"/>
      <c r="AU374" s="1309"/>
      <c r="AV374" s="558" t="str">
        <f>IF('別紙様式2-2（４・５月分）'!N284="","",'別紙様式2-2（４・５月分）'!N284)</f>
        <v/>
      </c>
      <c r="AW374" s="1313" t="str">
        <f>IF(SUM('別紙様式2-2（４・５月分）'!O284:O286)=0,"",SUM('別紙様式2-2（４・５月分）'!O284:O286))</f>
        <v/>
      </c>
      <c r="AX374" s="1482" t="str">
        <f>IFERROR(VLOOKUP(K374,【参考】数式用!$AH$2:$AI$34,2,FALSE),"")</f>
        <v/>
      </c>
      <c r="AY374" s="494"/>
      <c r="BD374" s="341"/>
      <c r="BE374" s="1311" t="str">
        <f>G374</f>
        <v/>
      </c>
      <c r="BF374" s="1311"/>
      <c r="BG374" s="1311"/>
    </row>
    <row r="375" spans="1:59" ht="15" customHeight="1">
      <c r="A375" s="1275"/>
      <c r="B375" s="1243"/>
      <c r="C375" s="1244"/>
      <c r="D375" s="1244"/>
      <c r="E375" s="1244"/>
      <c r="F375" s="1245"/>
      <c r="G375" s="1260"/>
      <c r="H375" s="1260"/>
      <c r="I375" s="1260"/>
      <c r="J375" s="1423"/>
      <c r="K375" s="1260"/>
      <c r="L375" s="1429"/>
      <c r="M375" s="1379" t="str">
        <f>IF('別紙様式2-2（４・５月分）'!P285="","",'別紙様式2-2（４・５月分）'!P285)</f>
        <v/>
      </c>
      <c r="N375" s="1400"/>
      <c r="O375" s="1406"/>
      <c r="P375" s="1407"/>
      <c r="Q375" s="1408"/>
      <c r="R375" s="1541"/>
      <c r="S375" s="1412"/>
      <c r="T375" s="1537"/>
      <c r="U375" s="1539"/>
      <c r="V375" s="1418"/>
      <c r="W375" s="1535"/>
      <c r="X375" s="1358"/>
      <c r="Y375" s="1535"/>
      <c r="Z375" s="1358"/>
      <c r="AA375" s="1535"/>
      <c r="AB375" s="1358"/>
      <c r="AC375" s="1535"/>
      <c r="AD375" s="1358"/>
      <c r="AE375" s="1358"/>
      <c r="AF375" s="1358"/>
      <c r="AG375" s="1360"/>
      <c r="AH375" s="1527"/>
      <c r="AI375" s="1529"/>
      <c r="AJ375" s="1531"/>
      <c r="AK375" s="1533"/>
      <c r="AL375" s="1522"/>
      <c r="AM375" s="1524"/>
      <c r="AN375" s="1342"/>
      <c r="AO375" s="1525"/>
      <c r="AP375" s="1342"/>
      <c r="AQ375" s="1491"/>
      <c r="AR375" s="1494"/>
      <c r="AS375" s="1492" t="str">
        <f t="shared" ref="AS375" si="624">IF(AU376="","",IF(OR(AA376="",AA376&lt;&gt;7,AC376="",AC376&lt;&gt;3),"！算定期間の終わりが令和７年３月になっていません。年度内の廃止予定等がなければ、算定対象月を令和７年３月にしてください。",""))</f>
        <v/>
      </c>
      <c r="AT375" s="580"/>
      <c r="AU375" s="1311"/>
      <c r="AV375" s="1312" t="str">
        <f>IF('別紙様式2-2（４・５月分）'!N285="","",'別紙様式2-2（４・５月分）'!N285)</f>
        <v/>
      </c>
      <c r="AW375" s="1313"/>
      <c r="AX375" s="1483"/>
      <c r="AY375" s="431"/>
      <c r="BD375" s="341"/>
      <c r="BE375" s="1311" t="str">
        <f>G374</f>
        <v/>
      </c>
      <c r="BF375" s="1311"/>
      <c r="BG375" s="1311"/>
    </row>
    <row r="376" spans="1:59" ht="15" customHeight="1">
      <c r="A376" s="1303"/>
      <c r="B376" s="1243"/>
      <c r="C376" s="1244"/>
      <c r="D376" s="1244"/>
      <c r="E376" s="1244"/>
      <c r="F376" s="1245"/>
      <c r="G376" s="1260"/>
      <c r="H376" s="1260"/>
      <c r="I376" s="1260"/>
      <c r="J376" s="1423"/>
      <c r="K376" s="1260"/>
      <c r="L376" s="1429"/>
      <c r="M376" s="1380"/>
      <c r="N376" s="1401"/>
      <c r="O376" s="1381" t="s">
        <v>2025</v>
      </c>
      <c r="P376" s="1433" t="str">
        <f>IFERROR(VLOOKUP('別紙様式2-2（４・５月分）'!AQ284,【参考】数式用!$AR$5:$AT$22,3,FALSE),"")</f>
        <v/>
      </c>
      <c r="Q376" s="1385" t="s">
        <v>2036</v>
      </c>
      <c r="R376" s="1517" t="str">
        <f>IFERROR(VLOOKUP(K374,【参考】数式用!$A$5:$AB$37,MATCH(P376,【参考】数式用!$B$4:$AB$4,0)+1,0),"")</f>
        <v/>
      </c>
      <c r="S376" s="1389" t="s">
        <v>2109</v>
      </c>
      <c r="T376" s="1519"/>
      <c r="U376" s="1515" t="str">
        <f>IFERROR(VLOOKUP(K374,【参考】数式用!$A$5:$AB$37,MATCH(T376,【参考】数式用!$B$4:$AB$4,0)+1,0),"")</f>
        <v/>
      </c>
      <c r="V376" s="1395" t="s">
        <v>15</v>
      </c>
      <c r="W376" s="1513"/>
      <c r="X376" s="1371" t="s">
        <v>10</v>
      </c>
      <c r="Y376" s="1513"/>
      <c r="Z376" s="1371" t="s">
        <v>38</v>
      </c>
      <c r="AA376" s="1513"/>
      <c r="AB376" s="1371" t="s">
        <v>10</v>
      </c>
      <c r="AC376" s="1513"/>
      <c r="AD376" s="1371" t="s">
        <v>2020</v>
      </c>
      <c r="AE376" s="1371" t="s">
        <v>20</v>
      </c>
      <c r="AF376" s="1371" t="str">
        <f>IF(W376&gt;=1,(AA376*12+AC376)-(W376*12+Y376)+1,"")</f>
        <v/>
      </c>
      <c r="AG376" s="1367" t="s">
        <v>33</v>
      </c>
      <c r="AH376" s="1373" t="str">
        <f t="shared" ref="AH376" si="625">IFERROR(ROUNDDOWN(ROUND(L374*U376,0),0)*AF376,"")</f>
        <v/>
      </c>
      <c r="AI376" s="1507" t="str">
        <f t="shared" ref="AI376" si="626">IFERROR(ROUNDDOWN(ROUND((L374*(U376-AW374)),0),0)*AF376,"")</f>
        <v/>
      </c>
      <c r="AJ376" s="1377" t="str">
        <f>IFERROR(ROUNDDOWN(ROUNDDOWN(ROUND(L374*VLOOKUP(K374,【参考】数式用!$A$5:$AB$27,MATCH("新加算Ⅳ",【参考】数式用!$B$4:$AB$4,0)+1,0),0),0)*AF376*0.5,0),"")</f>
        <v/>
      </c>
      <c r="AK376" s="1509"/>
      <c r="AL376" s="1511" t="str">
        <f>IFERROR(IF('別紙様式2-2（４・５月分）'!P376="ベア加算","", IF(OR(T376="新加算Ⅰ",T376="新加算Ⅱ",T376="新加算Ⅲ",T376="新加算Ⅳ"),ROUNDDOWN(ROUND(L374*VLOOKUP(K374,【参考】数式用!$A$5:$I$27,MATCH("ベア加算",【参考】数式用!$B$4:$I$4,0)+1,0),0),0)*AF376,"")),"")</f>
        <v/>
      </c>
      <c r="AM376" s="1503"/>
      <c r="AN376" s="1484"/>
      <c r="AO376" s="1505"/>
      <c r="AP376" s="1484"/>
      <c r="AQ376" s="1486"/>
      <c r="AR376" s="1488"/>
      <c r="AS376" s="1492"/>
      <c r="AT376" s="452"/>
      <c r="AU376" s="1311" t="str">
        <f>IF(AND(AA374&lt;&gt;7,AC374&lt;&gt;3),"V列に色付け","")</f>
        <v/>
      </c>
      <c r="AV376" s="1312"/>
      <c r="AW376" s="1313"/>
      <c r="AX376" s="577"/>
      <c r="AY376" s="1230" t="str">
        <f>IF(AL376&lt;&gt;"",IF(AM376="○","入力済","未入力"),"")</f>
        <v/>
      </c>
      <c r="AZ376" s="1230" t="str">
        <f>IF(OR(T376="新加算Ⅰ",T376="新加算Ⅱ",T376="新加算Ⅲ",T376="新加算Ⅳ",T376="新加算Ⅴ（１）",T376="新加算Ⅴ（２）",T376="新加算Ⅴ（３）",T376="新加算ⅠⅤ（４）",T376="新加算Ⅴ（５）",T376="新加算Ⅴ（６）",T376="新加算Ⅴ（８）",T376="新加算Ⅴ（11）"),IF(OR(AN376="○",AN376="令和６年度中に満たす"),"入力済","未入力"),"")</f>
        <v/>
      </c>
      <c r="BA376" s="1230" t="str">
        <f>IF(OR(T376="新加算Ⅴ（７）",T376="新加算Ⅴ（９）",T376="新加算Ⅴ（10）",T376="新加算Ⅴ（12）",T376="新加算Ⅴ（13）",T376="新加算Ⅴ（14）"),IF(OR(AO376="○",AO376="令和６年度中に満たす"),"入力済","未入力"),"")</f>
        <v/>
      </c>
      <c r="BB376" s="1230" t="str">
        <f>IF(OR(T376="新加算Ⅰ",T376="新加算Ⅱ",T376="新加算Ⅲ",T376="新加算Ⅴ（１）",T376="新加算Ⅴ（３）",T376="新加算Ⅴ（８）"),IF(OR(AP376="○",AP376="令和６年度中に満たす"),"入力済","未入力"),"")</f>
        <v/>
      </c>
      <c r="BC376" s="1481" t="str">
        <f t="shared" ref="BC376" si="627">IF(OR(T376="新加算Ⅰ",T376="新加算Ⅱ",T376="新加算Ⅴ（１）",T376="新加算Ⅴ（２）",T376="新加算Ⅴ（３）",T376="新加算Ⅴ（４）",T376="新加算Ⅴ（５）",T376="新加算Ⅴ（６）",T376="新加算Ⅴ（７）",T376="新加算Ⅴ（９）",T376="新加算Ⅴ（10）",T376="新加算Ⅴ（12）"),IF(AQ376&lt;&gt;"",1,""),"")</f>
        <v/>
      </c>
      <c r="BD376" s="1311" t="str">
        <f>IF(OR(T376="新加算Ⅰ",T376="新加算Ⅴ（１）",T376="新加算Ⅴ（２）",T376="新加算Ⅴ（５）",T376="新加算Ⅴ（７）",T376="新加算Ⅴ（10）"),IF(AR376="","未入力","入力済"),"")</f>
        <v/>
      </c>
      <c r="BE376" s="1311" t="str">
        <f>G374</f>
        <v/>
      </c>
      <c r="BF376" s="1311"/>
      <c r="BG376" s="1311"/>
    </row>
    <row r="377" spans="1:59" ht="30" customHeight="1" thickBot="1">
      <c r="A377" s="1276"/>
      <c r="B377" s="1419"/>
      <c r="C377" s="1420"/>
      <c r="D377" s="1420"/>
      <c r="E377" s="1420"/>
      <c r="F377" s="1421"/>
      <c r="G377" s="1261"/>
      <c r="H377" s="1261"/>
      <c r="I377" s="1261"/>
      <c r="J377" s="1424"/>
      <c r="K377" s="1261"/>
      <c r="L377" s="1430"/>
      <c r="M377" s="556" t="str">
        <f>IF('別紙様式2-2（４・５月分）'!P286="","",'別紙様式2-2（４・５月分）'!P286)</f>
        <v/>
      </c>
      <c r="N377" s="1402"/>
      <c r="O377" s="1382"/>
      <c r="P377" s="1434"/>
      <c r="Q377" s="1386"/>
      <c r="R377" s="1518"/>
      <c r="S377" s="1390"/>
      <c r="T377" s="1520"/>
      <c r="U377" s="1516"/>
      <c r="V377" s="1396"/>
      <c r="W377" s="1514"/>
      <c r="X377" s="1372"/>
      <c r="Y377" s="1514"/>
      <c r="Z377" s="1372"/>
      <c r="AA377" s="1514"/>
      <c r="AB377" s="1372"/>
      <c r="AC377" s="1514"/>
      <c r="AD377" s="1372"/>
      <c r="AE377" s="1372"/>
      <c r="AF377" s="1372"/>
      <c r="AG377" s="1368"/>
      <c r="AH377" s="1374"/>
      <c r="AI377" s="1508"/>
      <c r="AJ377" s="1378"/>
      <c r="AK377" s="1510"/>
      <c r="AL377" s="1512"/>
      <c r="AM377" s="1504"/>
      <c r="AN377" s="1485"/>
      <c r="AO377" s="1506"/>
      <c r="AP377" s="1485"/>
      <c r="AQ377" s="1487"/>
      <c r="AR377" s="1489"/>
      <c r="AS377" s="578" t="str">
        <f t="shared" ref="AS377" si="628">IF(AU376="","",IF(OR(T376="",AND(M377="ベア加算なし",OR(T376="新加算Ⅰ",T376="新加算Ⅱ",T376="新加算Ⅲ",T376="新加算Ⅳ"),AM376=""),AND(OR(T376="新加算Ⅰ",T376="新加算Ⅱ",T376="新加算Ⅲ",T376="新加算Ⅳ"),AN376=""),AND(OR(T376="新加算Ⅰ",T376="新加算Ⅱ",T376="新加算Ⅲ"),AP376=""),AND(OR(T376="新加算Ⅰ",T376="新加算Ⅱ"),AQ376=""),AND(OR(T376="新加算Ⅰ"),AR376="")),"！記入が必要な欄（ピンク色のセル）に空欄があります。空欄を埋めてください。",""))</f>
        <v/>
      </c>
      <c r="AT377" s="452"/>
      <c r="AU377" s="1311"/>
      <c r="AV377" s="558" t="str">
        <f>IF('別紙様式2-2（４・５月分）'!N286="","",'別紙様式2-2（４・５月分）'!N286)</f>
        <v/>
      </c>
      <c r="AW377" s="1313"/>
      <c r="AX377" s="579"/>
      <c r="AY377" s="1230" t="str">
        <f>IF(OR(T377="新加算Ⅰ",T377="新加算Ⅱ",T377="新加算Ⅲ",T377="新加算Ⅳ",T377="新加算Ⅴ（１）",T377="新加算Ⅴ（２）",T377="新加算Ⅴ（３）",T377="新加算ⅠⅤ（４）",T377="新加算Ⅴ（５）",T377="新加算Ⅴ（６）",T377="新加算Ⅴ（８）",T377="新加算Ⅴ（11）"),IF(AI377="○","","未入力"),"")</f>
        <v/>
      </c>
      <c r="AZ377" s="1230" t="str">
        <f>IF(OR(U377="新加算Ⅰ",U377="新加算Ⅱ",U377="新加算Ⅲ",U377="新加算Ⅳ",U377="新加算Ⅴ（１）",U377="新加算Ⅴ（２）",U377="新加算Ⅴ（３）",U377="新加算ⅠⅤ（４）",U377="新加算Ⅴ（５）",U377="新加算Ⅴ（６）",U377="新加算Ⅴ（８）",U377="新加算Ⅴ（11）"),IF(AJ377="○","","未入力"),"")</f>
        <v/>
      </c>
      <c r="BA377" s="1230" t="str">
        <f>IF(OR(U377="新加算Ⅴ（７）",U377="新加算Ⅴ（９）",U377="新加算Ⅴ（10）",U377="新加算Ⅴ（12）",U377="新加算Ⅴ（13）",U377="新加算Ⅴ（14）"),IF(AK377="○","","未入力"),"")</f>
        <v/>
      </c>
      <c r="BB377" s="1230" t="str">
        <f>IF(OR(U377="新加算Ⅰ",U377="新加算Ⅱ",U377="新加算Ⅲ",U377="新加算Ⅴ（１）",U377="新加算Ⅴ（３）",U377="新加算Ⅴ（８）"),IF(AL377="○","","未入力"),"")</f>
        <v/>
      </c>
      <c r="BC377" s="1481" t="str">
        <f t="shared" ref="BC377" si="629">IF(OR(U377="新加算Ⅰ",U377="新加算Ⅱ",U377="新加算Ⅴ（１）",U377="新加算Ⅴ（２）",U377="新加算Ⅴ（３）",U377="新加算Ⅴ（４）",U377="新加算Ⅴ（５）",U377="新加算Ⅴ（６）",U377="新加算Ⅴ（７）",U377="新加算Ⅴ（９）",U377="新加算Ⅴ（10）",U377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77" s="1311" t="str">
        <f>IF(AND(T377&lt;&gt;"（参考）令和７年度の移行予定",OR(U377="新加算Ⅰ",U377="新加算Ⅴ（１）",U377="新加算Ⅴ（２）",U377="新加算Ⅴ（５）",U377="新加算Ⅴ（７）",U377="新加算Ⅴ（10）")),IF(AN377="","未入力",IF(AN377="いずれも取得していない","要件を満たさない","")),"")</f>
        <v/>
      </c>
      <c r="BE377" s="1311" t="str">
        <f>G374</f>
        <v/>
      </c>
      <c r="BF377" s="1311"/>
      <c r="BG377" s="1311"/>
    </row>
    <row r="378" spans="1:59" ht="30" customHeight="1">
      <c r="A378" s="1301">
        <v>92</v>
      </c>
      <c r="B378" s="1240" t="str">
        <f>IF(基本情報入力シート!C145="","",基本情報入力シート!C145)</f>
        <v/>
      </c>
      <c r="C378" s="1241"/>
      <c r="D378" s="1241"/>
      <c r="E378" s="1241"/>
      <c r="F378" s="1242"/>
      <c r="G378" s="1259" t="str">
        <f>IF(基本情報入力シート!M145="","",基本情報入力シート!M145)</f>
        <v/>
      </c>
      <c r="H378" s="1259" t="str">
        <f>IF(基本情報入力シート!R145="","",基本情報入力シート!R145)</f>
        <v/>
      </c>
      <c r="I378" s="1259" t="str">
        <f>IF(基本情報入力シート!W145="","",基本情報入力シート!W145)</f>
        <v/>
      </c>
      <c r="J378" s="1422" t="str">
        <f>IF(基本情報入力シート!X145="","",基本情報入力シート!X145)</f>
        <v/>
      </c>
      <c r="K378" s="1259" t="str">
        <f>IF(基本情報入力シート!Y145="","",基本情報入力シート!Y145)</f>
        <v/>
      </c>
      <c r="L378" s="1435" t="str">
        <f>IF(基本情報入力シート!AB145="","",基本情報入力シート!AB145)</f>
        <v/>
      </c>
      <c r="M378" s="553" t="str">
        <f>IF('別紙様式2-2（４・５月分）'!P287="","",'別紙様式2-2（４・５月分）'!P287)</f>
        <v/>
      </c>
      <c r="N378" s="1399" t="str">
        <f>IF(SUM('別紙様式2-2（４・５月分）'!Q287:Q289)=0,"",SUM('別紙様式2-2（４・５月分）'!Q287:Q289))</f>
        <v/>
      </c>
      <c r="O378" s="1403" t="str">
        <f>IFERROR(VLOOKUP('別紙様式2-2（４・５月分）'!AQ287,【参考】数式用!$AR$5:$AS$22,2,FALSE),"")</f>
        <v/>
      </c>
      <c r="P378" s="1404"/>
      <c r="Q378" s="1405"/>
      <c r="R378" s="1540" t="str">
        <f>IFERROR(VLOOKUP(K378,【参考】数式用!$A$5:$AB$37,MATCH(O378,【参考】数式用!$B$4:$AB$4,0)+1,0),"")</f>
        <v/>
      </c>
      <c r="S378" s="1411" t="s">
        <v>2102</v>
      </c>
      <c r="T378" s="1536" t="str">
        <f>IF('別紙様式2-3（６月以降分）'!T378="","",'別紙様式2-3（６月以降分）'!T378)</f>
        <v/>
      </c>
      <c r="U378" s="1538" t="str">
        <f>IFERROR(VLOOKUP(K378,【参考】数式用!$A$5:$AB$37,MATCH(T378,【参考】数式用!$B$4:$AB$4,0)+1,0),"")</f>
        <v/>
      </c>
      <c r="V378" s="1417" t="s">
        <v>15</v>
      </c>
      <c r="W378" s="1534">
        <f>'別紙様式2-3（６月以降分）'!W378</f>
        <v>6</v>
      </c>
      <c r="X378" s="1357" t="s">
        <v>10</v>
      </c>
      <c r="Y378" s="1534">
        <f>'別紙様式2-3（６月以降分）'!Y378</f>
        <v>6</v>
      </c>
      <c r="Z378" s="1357" t="s">
        <v>38</v>
      </c>
      <c r="AA378" s="1534">
        <f>'別紙様式2-3（６月以降分）'!AA378</f>
        <v>7</v>
      </c>
      <c r="AB378" s="1357" t="s">
        <v>10</v>
      </c>
      <c r="AC378" s="1534">
        <f>'別紙様式2-3（６月以降分）'!AC378</f>
        <v>3</v>
      </c>
      <c r="AD378" s="1357" t="s">
        <v>2020</v>
      </c>
      <c r="AE378" s="1357" t="s">
        <v>20</v>
      </c>
      <c r="AF378" s="1357">
        <f>IF(W378&gt;=1,(AA378*12+AC378)-(W378*12+Y378)+1,"")</f>
        <v>10</v>
      </c>
      <c r="AG378" s="1359" t="s">
        <v>33</v>
      </c>
      <c r="AH378" s="1526" t="str">
        <f>'別紙様式2-3（６月以降分）'!AH378</f>
        <v/>
      </c>
      <c r="AI378" s="1528" t="str">
        <f>'別紙様式2-3（６月以降分）'!AI378</f>
        <v/>
      </c>
      <c r="AJ378" s="1530">
        <f>'別紙様式2-3（６月以降分）'!AJ378</f>
        <v>0</v>
      </c>
      <c r="AK378" s="1532" t="str">
        <f>IF('別紙様式2-3（６月以降分）'!AK378="","",'別紙様式2-3（６月以降分）'!AK378)</f>
        <v/>
      </c>
      <c r="AL378" s="1521">
        <f>'別紙様式2-3（６月以降分）'!AL378</f>
        <v>0</v>
      </c>
      <c r="AM378" s="1523" t="str">
        <f>IF('別紙様式2-3（６月以降分）'!AM378="","",'別紙様式2-3（６月以降分）'!AM378)</f>
        <v/>
      </c>
      <c r="AN378" s="1341" t="str">
        <f>IF('別紙様式2-3（６月以降分）'!AN378="","",'別紙様式2-3（６月以降分）'!AN378)</f>
        <v/>
      </c>
      <c r="AO378" s="1339" t="str">
        <f>IF('別紙様式2-3（６月以降分）'!AO378="","",'別紙様式2-3（６月以降分）'!AO378)</f>
        <v/>
      </c>
      <c r="AP378" s="1341" t="str">
        <f>IF('別紙様式2-3（６月以降分）'!AP378="","",'別紙様式2-3（６月以降分）'!AP378)</f>
        <v/>
      </c>
      <c r="AQ378" s="1490" t="str">
        <f>IF('別紙様式2-3（６月以降分）'!AQ378="","",'別紙様式2-3（６月以降分）'!AQ378)</f>
        <v/>
      </c>
      <c r="AR378" s="1493" t="str">
        <f>IF('別紙様式2-3（６月以降分）'!AR378="","",'別紙様式2-3（６月以降分）'!AR378)</f>
        <v/>
      </c>
      <c r="AS378" s="573" t="str">
        <f t="shared" ref="AS378" si="630">IF(AU380="","",IF(U380&lt;U378,"！加算の要件上は問題ありませんが、令和６年度当初の新加算の加算率と比較して、移行後の加算率が下がる計画になっています。",""))</f>
        <v/>
      </c>
      <c r="AT378" s="580"/>
      <c r="AU378" s="1309"/>
      <c r="AV378" s="558" t="str">
        <f>IF('別紙様式2-2（４・５月分）'!N287="","",'別紙様式2-2（４・５月分）'!N287)</f>
        <v/>
      </c>
      <c r="AW378" s="1313" t="str">
        <f>IF(SUM('別紙様式2-2（４・５月分）'!O287:O289)=0,"",SUM('別紙様式2-2（４・５月分）'!O287:O289))</f>
        <v/>
      </c>
      <c r="AX378" s="1482" t="str">
        <f>IFERROR(VLOOKUP(K378,【参考】数式用!$AH$2:$AI$34,2,FALSE),"")</f>
        <v/>
      </c>
      <c r="AY378" s="494"/>
      <c r="BD378" s="341"/>
      <c r="BE378" s="1311" t="str">
        <f>G378</f>
        <v/>
      </c>
      <c r="BF378" s="1311"/>
      <c r="BG378" s="1311"/>
    </row>
    <row r="379" spans="1:59" ht="15" customHeight="1">
      <c r="A379" s="1275"/>
      <c r="B379" s="1243"/>
      <c r="C379" s="1244"/>
      <c r="D379" s="1244"/>
      <c r="E379" s="1244"/>
      <c r="F379" s="1245"/>
      <c r="G379" s="1260"/>
      <c r="H379" s="1260"/>
      <c r="I379" s="1260"/>
      <c r="J379" s="1423"/>
      <c r="K379" s="1260"/>
      <c r="L379" s="1429"/>
      <c r="M379" s="1379" t="str">
        <f>IF('別紙様式2-2（４・５月分）'!P288="","",'別紙様式2-2（４・５月分）'!P288)</f>
        <v/>
      </c>
      <c r="N379" s="1400"/>
      <c r="O379" s="1406"/>
      <c r="P379" s="1407"/>
      <c r="Q379" s="1408"/>
      <c r="R379" s="1541"/>
      <c r="S379" s="1412"/>
      <c r="T379" s="1537"/>
      <c r="U379" s="1539"/>
      <c r="V379" s="1418"/>
      <c r="W379" s="1535"/>
      <c r="X379" s="1358"/>
      <c r="Y379" s="1535"/>
      <c r="Z379" s="1358"/>
      <c r="AA379" s="1535"/>
      <c r="AB379" s="1358"/>
      <c r="AC379" s="1535"/>
      <c r="AD379" s="1358"/>
      <c r="AE379" s="1358"/>
      <c r="AF379" s="1358"/>
      <c r="AG379" s="1360"/>
      <c r="AH379" s="1527"/>
      <c r="AI379" s="1529"/>
      <c r="AJ379" s="1531"/>
      <c r="AK379" s="1533"/>
      <c r="AL379" s="1522"/>
      <c r="AM379" s="1524"/>
      <c r="AN379" s="1342"/>
      <c r="AO379" s="1525"/>
      <c r="AP379" s="1342"/>
      <c r="AQ379" s="1491"/>
      <c r="AR379" s="1494"/>
      <c r="AS379" s="1492" t="str">
        <f t="shared" ref="AS379" si="631">IF(AU380="","",IF(OR(AA380="",AA380&lt;&gt;7,AC380="",AC380&lt;&gt;3),"！算定期間の終わりが令和７年３月になっていません。年度内の廃止予定等がなければ、算定対象月を令和７年３月にしてください。",""))</f>
        <v/>
      </c>
      <c r="AT379" s="580"/>
      <c r="AU379" s="1311"/>
      <c r="AV379" s="1312" t="str">
        <f>IF('別紙様式2-2（４・５月分）'!N288="","",'別紙様式2-2（４・５月分）'!N288)</f>
        <v/>
      </c>
      <c r="AW379" s="1313"/>
      <c r="AX379" s="1483"/>
      <c r="AY379" s="431"/>
      <c r="BD379" s="341"/>
      <c r="BE379" s="1311" t="str">
        <f>G378</f>
        <v/>
      </c>
      <c r="BF379" s="1311"/>
      <c r="BG379" s="1311"/>
    </row>
    <row r="380" spans="1:59" ht="15" customHeight="1">
      <c r="A380" s="1303"/>
      <c r="B380" s="1243"/>
      <c r="C380" s="1244"/>
      <c r="D380" s="1244"/>
      <c r="E380" s="1244"/>
      <c r="F380" s="1245"/>
      <c r="G380" s="1260"/>
      <c r="H380" s="1260"/>
      <c r="I380" s="1260"/>
      <c r="J380" s="1423"/>
      <c r="K380" s="1260"/>
      <c r="L380" s="1429"/>
      <c r="M380" s="1380"/>
      <c r="N380" s="1401"/>
      <c r="O380" s="1381" t="s">
        <v>2025</v>
      </c>
      <c r="P380" s="1433" t="str">
        <f>IFERROR(VLOOKUP('別紙様式2-2（４・５月分）'!AQ287,【参考】数式用!$AR$5:$AT$22,3,FALSE),"")</f>
        <v/>
      </c>
      <c r="Q380" s="1385" t="s">
        <v>2036</v>
      </c>
      <c r="R380" s="1517" t="str">
        <f>IFERROR(VLOOKUP(K378,【参考】数式用!$A$5:$AB$37,MATCH(P380,【参考】数式用!$B$4:$AB$4,0)+1,0),"")</f>
        <v/>
      </c>
      <c r="S380" s="1389" t="s">
        <v>2109</v>
      </c>
      <c r="T380" s="1519"/>
      <c r="U380" s="1515" t="str">
        <f>IFERROR(VLOOKUP(K378,【参考】数式用!$A$5:$AB$37,MATCH(T380,【参考】数式用!$B$4:$AB$4,0)+1,0),"")</f>
        <v/>
      </c>
      <c r="V380" s="1395" t="s">
        <v>15</v>
      </c>
      <c r="W380" s="1513"/>
      <c r="X380" s="1371" t="s">
        <v>10</v>
      </c>
      <c r="Y380" s="1513"/>
      <c r="Z380" s="1371" t="s">
        <v>38</v>
      </c>
      <c r="AA380" s="1513"/>
      <c r="AB380" s="1371" t="s">
        <v>10</v>
      </c>
      <c r="AC380" s="1513"/>
      <c r="AD380" s="1371" t="s">
        <v>2020</v>
      </c>
      <c r="AE380" s="1371" t="s">
        <v>20</v>
      </c>
      <c r="AF380" s="1371" t="str">
        <f>IF(W380&gt;=1,(AA380*12+AC380)-(W380*12+Y380)+1,"")</f>
        <v/>
      </c>
      <c r="AG380" s="1367" t="s">
        <v>33</v>
      </c>
      <c r="AH380" s="1373" t="str">
        <f t="shared" ref="AH380" si="632">IFERROR(ROUNDDOWN(ROUND(L378*U380,0),0)*AF380,"")</f>
        <v/>
      </c>
      <c r="AI380" s="1507" t="str">
        <f t="shared" ref="AI380" si="633">IFERROR(ROUNDDOWN(ROUND((L378*(U380-AW378)),0),0)*AF380,"")</f>
        <v/>
      </c>
      <c r="AJ380" s="1377" t="str">
        <f>IFERROR(ROUNDDOWN(ROUNDDOWN(ROUND(L378*VLOOKUP(K378,【参考】数式用!$A$5:$AB$27,MATCH("新加算Ⅳ",【参考】数式用!$B$4:$AB$4,0)+1,0),0),0)*AF380*0.5,0),"")</f>
        <v/>
      </c>
      <c r="AK380" s="1509"/>
      <c r="AL380" s="1511" t="str">
        <f>IFERROR(IF('別紙様式2-2（４・５月分）'!P380="ベア加算","", IF(OR(T380="新加算Ⅰ",T380="新加算Ⅱ",T380="新加算Ⅲ",T380="新加算Ⅳ"),ROUNDDOWN(ROUND(L378*VLOOKUP(K378,【参考】数式用!$A$5:$I$27,MATCH("ベア加算",【参考】数式用!$B$4:$I$4,0)+1,0),0),0)*AF380,"")),"")</f>
        <v/>
      </c>
      <c r="AM380" s="1503"/>
      <c r="AN380" s="1484"/>
      <c r="AO380" s="1505"/>
      <c r="AP380" s="1484"/>
      <c r="AQ380" s="1486"/>
      <c r="AR380" s="1488"/>
      <c r="AS380" s="1492"/>
      <c r="AT380" s="452"/>
      <c r="AU380" s="1311" t="str">
        <f>IF(AND(AA378&lt;&gt;7,AC378&lt;&gt;3),"V列に色付け","")</f>
        <v/>
      </c>
      <c r="AV380" s="1312"/>
      <c r="AW380" s="1313"/>
      <c r="AX380" s="577"/>
      <c r="AY380" s="1230" t="str">
        <f>IF(AL380&lt;&gt;"",IF(AM380="○","入力済","未入力"),"")</f>
        <v/>
      </c>
      <c r="AZ380" s="1230" t="str">
        <f>IF(OR(T380="新加算Ⅰ",T380="新加算Ⅱ",T380="新加算Ⅲ",T380="新加算Ⅳ",T380="新加算Ⅴ（１）",T380="新加算Ⅴ（２）",T380="新加算Ⅴ（３）",T380="新加算ⅠⅤ（４）",T380="新加算Ⅴ（５）",T380="新加算Ⅴ（６）",T380="新加算Ⅴ（８）",T380="新加算Ⅴ（11）"),IF(OR(AN380="○",AN380="令和６年度中に満たす"),"入力済","未入力"),"")</f>
        <v/>
      </c>
      <c r="BA380" s="1230" t="str">
        <f>IF(OR(T380="新加算Ⅴ（７）",T380="新加算Ⅴ（９）",T380="新加算Ⅴ（10）",T380="新加算Ⅴ（12）",T380="新加算Ⅴ（13）",T380="新加算Ⅴ（14）"),IF(OR(AO380="○",AO380="令和６年度中に満たす"),"入力済","未入力"),"")</f>
        <v/>
      </c>
      <c r="BB380" s="1230" t="str">
        <f>IF(OR(T380="新加算Ⅰ",T380="新加算Ⅱ",T380="新加算Ⅲ",T380="新加算Ⅴ（１）",T380="新加算Ⅴ（３）",T380="新加算Ⅴ（８）"),IF(OR(AP380="○",AP380="令和６年度中に満たす"),"入力済","未入力"),"")</f>
        <v/>
      </c>
      <c r="BC380" s="1481" t="str">
        <f t="shared" ref="BC380" si="634">IF(OR(T380="新加算Ⅰ",T380="新加算Ⅱ",T380="新加算Ⅴ（１）",T380="新加算Ⅴ（２）",T380="新加算Ⅴ（３）",T380="新加算Ⅴ（４）",T380="新加算Ⅴ（５）",T380="新加算Ⅴ（６）",T380="新加算Ⅴ（７）",T380="新加算Ⅴ（９）",T380="新加算Ⅴ（10）",T380="新加算Ⅴ（12）"),IF(AQ380&lt;&gt;"",1,""),"")</f>
        <v/>
      </c>
      <c r="BD380" s="1311" t="str">
        <f>IF(OR(T380="新加算Ⅰ",T380="新加算Ⅴ（１）",T380="新加算Ⅴ（２）",T380="新加算Ⅴ（５）",T380="新加算Ⅴ（７）",T380="新加算Ⅴ（10）"),IF(AR380="","未入力","入力済"),"")</f>
        <v/>
      </c>
      <c r="BE380" s="1311" t="str">
        <f>G378</f>
        <v/>
      </c>
      <c r="BF380" s="1311"/>
      <c r="BG380" s="1311"/>
    </row>
    <row r="381" spans="1:59" ht="30" customHeight="1" thickBot="1">
      <c r="A381" s="1276"/>
      <c r="B381" s="1419"/>
      <c r="C381" s="1420"/>
      <c r="D381" s="1420"/>
      <c r="E381" s="1420"/>
      <c r="F381" s="1421"/>
      <c r="G381" s="1261"/>
      <c r="H381" s="1261"/>
      <c r="I381" s="1261"/>
      <c r="J381" s="1424"/>
      <c r="K381" s="1261"/>
      <c r="L381" s="1430"/>
      <c r="M381" s="556" t="str">
        <f>IF('別紙様式2-2（４・５月分）'!P289="","",'別紙様式2-2（４・５月分）'!P289)</f>
        <v/>
      </c>
      <c r="N381" s="1402"/>
      <c r="O381" s="1382"/>
      <c r="P381" s="1434"/>
      <c r="Q381" s="1386"/>
      <c r="R381" s="1518"/>
      <c r="S381" s="1390"/>
      <c r="T381" s="1520"/>
      <c r="U381" s="1516"/>
      <c r="V381" s="1396"/>
      <c r="W381" s="1514"/>
      <c r="X381" s="1372"/>
      <c r="Y381" s="1514"/>
      <c r="Z381" s="1372"/>
      <c r="AA381" s="1514"/>
      <c r="AB381" s="1372"/>
      <c r="AC381" s="1514"/>
      <c r="AD381" s="1372"/>
      <c r="AE381" s="1372"/>
      <c r="AF381" s="1372"/>
      <c r="AG381" s="1368"/>
      <c r="AH381" s="1374"/>
      <c r="AI381" s="1508"/>
      <c r="AJ381" s="1378"/>
      <c r="AK381" s="1510"/>
      <c r="AL381" s="1512"/>
      <c r="AM381" s="1504"/>
      <c r="AN381" s="1485"/>
      <c r="AO381" s="1506"/>
      <c r="AP381" s="1485"/>
      <c r="AQ381" s="1487"/>
      <c r="AR381" s="1489"/>
      <c r="AS381" s="578" t="str">
        <f t="shared" ref="AS381" si="635">IF(AU380="","",IF(OR(T380="",AND(M381="ベア加算なし",OR(T380="新加算Ⅰ",T380="新加算Ⅱ",T380="新加算Ⅲ",T380="新加算Ⅳ"),AM380=""),AND(OR(T380="新加算Ⅰ",T380="新加算Ⅱ",T380="新加算Ⅲ",T380="新加算Ⅳ"),AN380=""),AND(OR(T380="新加算Ⅰ",T380="新加算Ⅱ",T380="新加算Ⅲ"),AP380=""),AND(OR(T380="新加算Ⅰ",T380="新加算Ⅱ"),AQ380=""),AND(OR(T380="新加算Ⅰ"),AR380="")),"！記入が必要な欄（ピンク色のセル）に空欄があります。空欄を埋めてください。",""))</f>
        <v/>
      </c>
      <c r="AT381" s="452"/>
      <c r="AU381" s="1311"/>
      <c r="AV381" s="558" t="str">
        <f>IF('別紙様式2-2（４・５月分）'!N289="","",'別紙様式2-2（４・５月分）'!N289)</f>
        <v/>
      </c>
      <c r="AW381" s="1313"/>
      <c r="AX381" s="579"/>
      <c r="AY381" s="1230" t="str">
        <f>IF(OR(T381="新加算Ⅰ",T381="新加算Ⅱ",T381="新加算Ⅲ",T381="新加算Ⅳ",T381="新加算Ⅴ（１）",T381="新加算Ⅴ（２）",T381="新加算Ⅴ（３）",T381="新加算ⅠⅤ（４）",T381="新加算Ⅴ（５）",T381="新加算Ⅴ（６）",T381="新加算Ⅴ（８）",T381="新加算Ⅴ（11）"),IF(AI381="○","","未入力"),"")</f>
        <v/>
      </c>
      <c r="AZ381" s="1230" t="str">
        <f>IF(OR(U381="新加算Ⅰ",U381="新加算Ⅱ",U381="新加算Ⅲ",U381="新加算Ⅳ",U381="新加算Ⅴ（１）",U381="新加算Ⅴ（２）",U381="新加算Ⅴ（３）",U381="新加算ⅠⅤ（４）",U381="新加算Ⅴ（５）",U381="新加算Ⅴ（６）",U381="新加算Ⅴ（８）",U381="新加算Ⅴ（11）"),IF(AJ381="○","","未入力"),"")</f>
        <v/>
      </c>
      <c r="BA381" s="1230" t="str">
        <f>IF(OR(U381="新加算Ⅴ（７）",U381="新加算Ⅴ（９）",U381="新加算Ⅴ（10）",U381="新加算Ⅴ（12）",U381="新加算Ⅴ（13）",U381="新加算Ⅴ（14）"),IF(AK381="○","","未入力"),"")</f>
        <v/>
      </c>
      <c r="BB381" s="1230" t="str">
        <f>IF(OR(U381="新加算Ⅰ",U381="新加算Ⅱ",U381="新加算Ⅲ",U381="新加算Ⅴ（１）",U381="新加算Ⅴ（３）",U381="新加算Ⅴ（８）"),IF(AL381="○","","未入力"),"")</f>
        <v/>
      </c>
      <c r="BC381" s="1481" t="str">
        <f t="shared" ref="BC381" si="636">IF(OR(U381="新加算Ⅰ",U381="新加算Ⅱ",U381="新加算Ⅴ（１）",U381="新加算Ⅴ（２）",U381="新加算Ⅴ（３）",U381="新加算Ⅴ（４）",U381="新加算Ⅴ（５）",U381="新加算Ⅴ（６）",U381="新加算Ⅴ（７）",U381="新加算Ⅴ（９）",U381="新加算Ⅴ（10）",U381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81" s="1311" t="str">
        <f>IF(AND(T381&lt;&gt;"（参考）令和７年度の移行予定",OR(U381="新加算Ⅰ",U381="新加算Ⅴ（１）",U381="新加算Ⅴ（２）",U381="新加算Ⅴ（５）",U381="新加算Ⅴ（７）",U381="新加算Ⅴ（10）")),IF(AN381="","未入力",IF(AN381="いずれも取得していない","要件を満たさない","")),"")</f>
        <v/>
      </c>
      <c r="BE381" s="1311" t="str">
        <f>G378</f>
        <v/>
      </c>
      <c r="BF381" s="1311"/>
      <c r="BG381" s="1311"/>
    </row>
    <row r="382" spans="1:59" ht="30" customHeight="1">
      <c r="A382" s="1274">
        <v>93</v>
      </c>
      <c r="B382" s="1243" t="str">
        <f>IF(基本情報入力シート!C146="","",基本情報入力シート!C146)</f>
        <v/>
      </c>
      <c r="C382" s="1244"/>
      <c r="D382" s="1244"/>
      <c r="E382" s="1244"/>
      <c r="F382" s="1245"/>
      <c r="G382" s="1260" t="str">
        <f>IF(基本情報入力シート!M146="","",基本情報入力シート!M146)</f>
        <v/>
      </c>
      <c r="H382" s="1260" t="str">
        <f>IF(基本情報入力シート!R146="","",基本情報入力シート!R146)</f>
        <v/>
      </c>
      <c r="I382" s="1260" t="str">
        <f>IF(基本情報入力シート!W146="","",基本情報入力シート!W146)</f>
        <v/>
      </c>
      <c r="J382" s="1423" t="str">
        <f>IF(基本情報入力シート!X146="","",基本情報入力シート!X146)</f>
        <v/>
      </c>
      <c r="K382" s="1260" t="str">
        <f>IF(基本情報入力シート!Y146="","",基本情報入力シート!Y146)</f>
        <v/>
      </c>
      <c r="L382" s="1429" t="str">
        <f>IF(基本情報入力シート!AB146="","",基本情報入力シート!AB146)</f>
        <v/>
      </c>
      <c r="M382" s="553" t="str">
        <f>IF('別紙様式2-2（４・５月分）'!P290="","",'別紙様式2-2（４・５月分）'!P290)</f>
        <v/>
      </c>
      <c r="N382" s="1399" t="str">
        <f>IF(SUM('別紙様式2-2（４・５月分）'!Q290:Q292)=0,"",SUM('別紙様式2-2（４・５月分）'!Q290:Q292))</f>
        <v/>
      </c>
      <c r="O382" s="1403" t="str">
        <f>IFERROR(VLOOKUP('別紙様式2-2（４・５月分）'!AQ290,【参考】数式用!$AR$5:$AS$22,2,FALSE),"")</f>
        <v/>
      </c>
      <c r="P382" s="1404"/>
      <c r="Q382" s="1405"/>
      <c r="R382" s="1540" t="str">
        <f>IFERROR(VLOOKUP(K382,【参考】数式用!$A$5:$AB$37,MATCH(O382,【参考】数式用!$B$4:$AB$4,0)+1,0),"")</f>
        <v/>
      </c>
      <c r="S382" s="1411" t="s">
        <v>2102</v>
      </c>
      <c r="T382" s="1536" t="str">
        <f>IF('別紙様式2-3（６月以降分）'!T382="","",'別紙様式2-3（６月以降分）'!T382)</f>
        <v/>
      </c>
      <c r="U382" s="1538" t="str">
        <f>IFERROR(VLOOKUP(K382,【参考】数式用!$A$5:$AB$37,MATCH(T382,【参考】数式用!$B$4:$AB$4,0)+1,0),"")</f>
        <v/>
      </c>
      <c r="V382" s="1417" t="s">
        <v>15</v>
      </c>
      <c r="W382" s="1534">
        <f>'別紙様式2-3（６月以降分）'!W382</f>
        <v>6</v>
      </c>
      <c r="X382" s="1357" t="s">
        <v>10</v>
      </c>
      <c r="Y382" s="1534">
        <f>'別紙様式2-3（６月以降分）'!Y382</f>
        <v>6</v>
      </c>
      <c r="Z382" s="1357" t="s">
        <v>38</v>
      </c>
      <c r="AA382" s="1534">
        <f>'別紙様式2-3（６月以降分）'!AA382</f>
        <v>7</v>
      </c>
      <c r="AB382" s="1357" t="s">
        <v>10</v>
      </c>
      <c r="AC382" s="1534">
        <f>'別紙様式2-3（６月以降分）'!AC382</f>
        <v>3</v>
      </c>
      <c r="AD382" s="1357" t="s">
        <v>2020</v>
      </c>
      <c r="AE382" s="1357" t="s">
        <v>20</v>
      </c>
      <c r="AF382" s="1357">
        <f>IF(W382&gt;=1,(AA382*12+AC382)-(W382*12+Y382)+1,"")</f>
        <v>10</v>
      </c>
      <c r="AG382" s="1359" t="s">
        <v>33</v>
      </c>
      <c r="AH382" s="1526" t="str">
        <f>'別紙様式2-3（６月以降分）'!AH382</f>
        <v/>
      </c>
      <c r="AI382" s="1528" t="str">
        <f>'別紙様式2-3（６月以降分）'!AI382</f>
        <v/>
      </c>
      <c r="AJ382" s="1530">
        <f>'別紙様式2-3（６月以降分）'!AJ382</f>
        <v>0</v>
      </c>
      <c r="AK382" s="1532" t="str">
        <f>IF('別紙様式2-3（６月以降分）'!AK382="","",'別紙様式2-3（６月以降分）'!AK382)</f>
        <v/>
      </c>
      <c r="AL382" s="1521">
        <f>'別紙様式2-3（６月以降分）'!AL382</f>
        <v>0</v>
      </c>
      <c r="AM382" s="1523" t="str">
        <f>IF('別紙様式2-3（６月以降分）'!AM382="","",'別紙様式2-3（６月以降分）'!AM382)</f>
        <v/>
      </c>
      <c r="AN382" s="1341" t="str">
        <f>IF('別紙様式2-3（６月以降分）'!AN382="","",'別紙様式2-3（６月以降分）'!AN382)</f>
        <v/>
      </c>
      <c r="AO382" s="1339" t="str">
        <f>IF('別紙様式2-3（６月以降分）'!AO382="","",'別紙様式2-3（６月以降分）'!AO382)</f>
        <v/>
      </c>
      <c r="AP382" s="1341" t="str">
        <f>IF('別紙様式2-3（６月以降分）'!AP382="","",'別紙様式2-3（６月以降分）'!AP382)</f>
        <v/>
      </c>
      <c r="AQ382" s="1490" t="str">
        <f>IF('別紙様式2-3（６月以降分）'!AQ382="","",'別紙様式2-3（６月以降分）'!AQ382)</f>
        <v/>
      </c>
      <c r="AR382" s="1493" t="str">
        <f>IF('別紙様式2-3（６月以降分）'!AR382="","",'別紙様式2-3（６月以降分）'!AR382)</f>
        <v/>
      </c>
      <c r="AS382" s="573" t="str">
        <f t="shared" ref="AS382" si="637">IF(AU384="","",IF(U384&lt;U382,"！加算の要件上は問題ありませんが、令和６年度当初の新加算の加算率と比較して、移行後の加算率が下がる計画になっています。",""))</f>
        <v/>
      </c>
      <c r="AT382" s="580"/>
      <c r="AU382" s="1309"/>
      <c r="AV382" s="558" t="str">
        <f>IF('別紙様式2-2（４・５月分）'!N290="","",'別紙様式2-2（４・５月分）'!N290)</f>
        <v/>
      </c>
      <c r="AW382" s="1313" t="str">
        <f>IF(SUM('別紙様式2-2（４・５月分）'!O290:O292)=0,"",SUM('別紙様式2-2（４・５月分）'!O290:O292))</f>
        <v/>
      </c>
      <c r="AX382" s="1482" t="str">
        <f>IFERROR(VLOOKUP(K382,【参考】数式用!$AH$2:$AI$34,2,FALSE),"")</f>
        <v/>
      </c>
      <c r="AY382" s="494"/>
      <c r="BD382" s="341"/>
      <c r="BE382" s="1311" t="str">
        <f>G382</f>
        <v/>
      </c>
      <c r="BF382" s="1311"/>
      <c r="BG382" s="1311"/>
    </row>
    <row r="383" spans="1:59" ht="15" customHeight="1">
      <c r="A383" s="1275"/>
      <c r="B383" s="1243"/>
      <c r="C383" s="1244"/>
      <c r="D383" s="1244"/>
      <c r="E383" s="1244"/>
      <c r="F383" s="1245"/>
      <c r="G383" s="1260"/>
      <c r="H383" s="1260"/>
      <c r="I383" s="1260"/>
      <c r="J383" s="1423"/>
      <c r="K383" s="1260"/>
      <c r="L383" s="1429"/>
      <c r="M383" s="1379" t="str">
        <f>IF('別紙様式2-2（４・５月分）'!P291="","",'別紙様式2-2（４・５月分）'!P291)</f>
        <v/>
      </c>
      <c r="N383" s="1400"/>
      <c r="O383" s="1406"/>
      <c r="P383" s="1407"/>
      <c r="Q383" s="1408"/>
      <c r="R383" s="1541"/>
      <c r="S383" s="1412"/>
      <c r="T383" s="1537"/>
      <c r="U383" s="1539"/>
      <c r="V383" s="1418"/>
      <c r="W383" s="1535"/>
      <c r="X383" s="1358"/>
      <c r="Y383" s="1535"/>
      <c r="Z383" s="1358"/>
      <c r="AA383" s="1535"/>
      <c r="AB383" s="1358"/>
      <c r="AC383" s="1535"/>
      <c r="AD383" s="1358"/>
      <c r="AE383" s="1358"/>
      <c r="AF383" s="1358"/>
      <c r="AG383" s="1360"/>
      <c r="AH383" s="1527"/>
      <c r="AI383" s="1529"/>
      <c r="AJ383" s="1531"/>
      <c r="AK383" s="1533"/>
      <c r="AL383" s="1522"/>
      <c r="AM383" s="1524"/>
      <c r="AN383" s="1342"/>
      <c r="AO383" s="1525"/>
      <c r="AP383" s="1342"/>
      <c r="AQ383" s="1491"/>
      <c r="AR383" s="1494"/>
      <c r="AS383" s="1492" t="str">
        <f t="shared" ref="AS383" si="638">IF(AU384="","",IF(OR(AA384="",AA384&lt;&gt;7,AC384="",AC384&lt;&gt;3),"！算定期間の終わりが令和７年３月になっていません。年度内の廃止予定等がなければ、算定対象月を令和７年３月にしてください。",""))</f>
        <v/>
      </c>
      <c r="AT383" s="580"/>
      <c r="AU383" s="1311"/>
      <c r="AV383" s="1312" t="str">
        <f>IF('別紙様式2-2（４・５月分）'!N291="","",'別紙様式2-2（４・５月分）'!N291)</f>
        <v/>
      </c>
      <c r="AW383" s="1313"/>
      <c r="AX383" s="1483"/>
      <c r="AY383" s="431"/>
      <c r="BD383" s="341"/>
      <c r="BE383" s="1311" t="str">
        <f>G382</f>
        <v/>
      </c>
      <c r="BF383" s="1311"/>
      <c r="BG383" s="1311"/>
    </row>
    <row r="384" spans="1:59" ht="15" customHeight="1">
      <c r="A384" s="1303"/>
      <c r="B384" s="1243"/>
      <c r="C384" s="1244"/>
      <c r="D384" s="1244"/>
      <c r="E384" s="1244"/>
      <c r="F384" s="1245"/>
      <c r="G384" s="1260"/>
      <c r="H384" s="1260"/>
      <c r="I384" s="1260"/>
      <c r="J384" s="1423"/>
      <c r="K384" s="1260"/>
      <c r="L384" s="1429"/>
      <c r="M384" s="1380"/>
      <c r="N384" s="1401"/>
      <c r="O384" s="1381" t="s">
        <v>2025</v>
      </c>
      <c r="P384" s="1433" t="str">
        <f>IFERROR(VLOOKUP('別紙様式2-2（４・５月分）'!AQ290,【参考】数式用!$AR$5:$AT$22,3,FALSE),"")</f>
        <v/>
      </c>
      <c r="Q384" s="1385" t="s">
        <v>2036</v>
      </c>
      <c r="R384" s="1517" t="str">
        <f>IFERROR(VLOOKUP(K382,【参考】数式用!$A$5:$AB$37,MATCH(P384,【参考】数式用!$B$4:$AB$4,0)+1,0),"")</f>
        <v/>
      </c>
      <c r="S384" s="1389" t="s">
        <v>2109</v>
      </c>
      <c r="T384" s="1519"/>
      <c r="U384" s="1515" t="str">
        <f>IFERROR(VLOOKUP(K382,【参考】数式用!$A$5:$AB$37,MATCH(T384,【参考】数式用!$B$4:$AB$4,0)+1,0),"")</f>
        <v/>
      </c>
      <c r="V384" s="1395" t="s">
        <v>15</v>
      </c>
      <c r="W384" s="1513"/>
      <c r="X384" s="1371" t="s">
        <v>10</v>
      </c>
      <c r="Y384" s="1513"/>
      <c r="Z384" s="1371" t="s">
        <v>38</v>
      </c>
      <c r="AA384" s="1513"/>
      <c r="AB384" s="1371" t="s">
        <v>10</v>
      </c>
      <c r="AC384" s="1513"/>
      <c r="AD384" s="1371" t="s">
        <v>2020</v>
      </c>
      <c r="AE384" s="1371" t="s">
        <v>20</v>
      </c>
      <c r="AF384" s="1371" t="str">
        <f>IF(W384&gt;=1,(AA384*12+AC384)-(W384*12+Y384)+1,"")</f>
        <v/>
      </c>
      <c r="AG384" s="1367" t="s">
        <v>33</v>
      </c>
      <c r="AH384" s="1373" t="str">
        <f t="shared" ref="AH384" si="639">IFERROR(ROUNDDOWN(ROUND(L382*U384,0),0)*AF384,"")</f>
        <v/>
      </c>
      <c r="AI384" s="1507" t="str">
        <f t="shared" ref="AI384" si="640">IFERROR(ROUNDDOWN(ROUND((L382*(U384-AW382)),0),0)*AF384,"")</f>
        <v/>
      </c>
      <c r="AJ384" s="1377" t="str">
        <f>IFERROR(ROUNDDOWN(ROUNDDOWN(ROUND(L382*VLOOKUP(K382,【参考】数式用!$A$5:$AB$27,MATCH("新加算Ⅳ",【参考】数式用!$B$4:$AB$4,0)+1,0),0),0)*AF384*0.5,0),"")</f>
        <v/>
      </c>
      <c r="AK384" s="1509"/>
      <c r="AL384" s="1511" t="str">
        <f>IFERROR(IF('別紙様式2-2（４・５月分）'!P384="ベア加算","", IF(OR(T384="新加算Ⅰ",T384="新加算Ⅱ",T384="新加算Ⅲ",T384="新加算Ⅳ"),ROUNDDOWN(ROUND(L382*VLOOKUP(K382,【参考】数式用!$A$5:$I$27,MATCH("ベア加算",【参考】数式用!$B$4:$I$4,0)+1,0),0),0)*AF384,"")),"")</f>
        <v/>
      </c>
      <c r="AM384" s="1503"/>
      <c r="AN384" s="1484"/>
      <c r="AO384" s="1505"/>
      <c r="AP384" s="1484"/>
      <c r="AQ384" s="1486"/>
      <c r="AR384" s="1488"/>
      <c r="AS384" s="1492"/>
      <c r="AT384" s="452"/>
      <c r="AU384" s="1311" t="str">
        <f>IF(AND(AA382&lt;&gt;7,AC382&lt;&gt;3),"V列に色付け","")</f>
        <v/>
      </c>
      <c r="AV384" s="1312"/>
      <c r="AW384" s="1313"/>
      <c r="AX384" s="577"/>
      <c r="AY384" s="1230" t="str">
        <f>IF(AL384&lt;&gt;"",IF(AM384="○","入力済","未入力"),"")</f>
        <v/>
      </c>
      <c r="AZ384" s="1230" t="str">
        <f>IF(OR(T384="新加算Ⅰ",T384="新加算Ⅱ",T384="新加算Ⅲ",T384="新加算Ⅳ",T384="新加算Ⅴ（１）",T384="新加算Ⅴ（２）",T384="新加算Ⅴ（３）",T384="新加算ⅠⅤ（４）",T384="新加算Ⅴ（５）",T384="新加算Ⅴ（６）",T384="新加算Ⅴ（８）",T384="新加算Ⅴ（11）"),IF(OR(AN384="○",AN384="令和６年度中に満たす"),"入力済","未入力"),"")</f>
        <v/>
      </c>
      <c r="BA384" s="1230" t="str">
        <f>IF(OR(T384="新加算Ⅴ（７）",T384="新加算Ⅴ（９）",T384="新加算Ⅴ（10）",T384="新加算Ⅴ（12）",T384="新加算Ⅴ（13）",T384="新加算Ⅴ（14）"),IF(OR(AO384="○",AO384="令和６年度中に満たす"),"入力済","未入力"),"")</f>
        <v/>
      </c>
      <c r="BB384" s="1230" t="str">
        <f>IF(OR(T384="新加算Ⅰ",T384="新加算Ⅱ",T384="新加算Ⅲ",T384="新加算Ⅴ（１）",T384="新加算Ⅴ（３）",T384="新加算Ⅴ（８）"),IF(OR(AP384="○",AP384="令和６年度中に満たす"),"入力済","未入力"),"")</f>
        <v/>
      </c>
      <c r="BC384" s="1481" t="str">
        <f t="shared" ref="BC384" si="641">IF(OR(T384="新加算Ⅰ",T384="新加算Ⅱ",T384="新加算Ⅴ（１）",T384="新加算Ⅴ（２）",T384="新加算Ⅴ（３）",T384="新加算Ⅴ（４）",T384="新加算Ⅴ（５）",T384="新加算Ⅴ（６）",T384="新加算Ⅴ（７）",T384="新加算Ⅴ（９）",T384="新加算Ⅴ（10）",T384="新加算Ⅴ（12）"),IF(AQ384&lt;&gt;"",1,""),"")</f>
        <v/>
      </c>
      <c r="BD384" s="1311" t="str">
        <f>IF(OR(T384="新加算Ⅰ",T384="新加算Ⅴ（１）",T384="新加算Ⅴ（２）",T384="新加算Ⅴ（５）",T384="新加算Ⅴ（７）",T384="新加算Ⅴ（10）"),IF(AR384="","未入力","入力済"),"")</f>
        <v/>
      </c>
      <c r="BE384" s="1311" t="str">
        <f>G382</f>
        <v/>
      </c>
      <c r="BF384" s="1311"/>
      <c r="BG384" s="1311"/>
    </row>
    <row r="385" spans="1:59" ht="30" customHeight="1" thickBot="1">
      <c r="A385" s="1276"/>
      <c r="B385" s="1419"/>
      <c r="C385" s="1420"/>
      <c r="D385" s="1420"/>
      <c r="E385" s="1420"/>
      <c r="F385" s="1421"/>
      <c r="G385" s="1261"/>
      <c r="H385" s="1261"/>
      <c r="I385" s="1261"/>
      <c r="J385" s="1424"/>
      <c r="K385" s="1261"/>
      <c r="L385" s="1430"/>
      <c r="M385" s="556" t="str">
        <f>IF('別紙様式2-2（４・５月分）'!P292="","",'別紙様式2-2（４・５月分）'!P292)</f>
        <v/>
      </c>
      <c r="N385" s="1402"/>
      <c r="O385" s="1382"/>
      <c r="P385" s="1434"/>
      <c r="Q385" s="1386"/>
      <c r="R385" s="1518"/>
      <c r="S385" s="1390"/>
      <c r="T385" s="1520"/>
      <c r="U385" s="1516"/>
      <c r="V385" s="1396"/>
      <c r="W385" s="1514"/>
      <c r="X385" s="1372"/>
      <c r="Y385" s="1514"/>
      <c r="Z385" s="1372"/>
      <c r="AA385" s="1514"/>
      <c r="AB385" s="1372"/>
      <c r="AC385" s="1514"/>
      <c r="AD385" s="1372"/>
      <c r="AE385" s="1372"/>
      <c r="AF385" s="1372"/>
      <c r="AG385" s="1368"/>
      <c r="AH385" s="1374"/>
      <c r="AI385" s="1508"/>
      <c r="AJ385" s="1378"/>
      <c r="AK385" s="1510"/>
      <c r="AL385" s="1512"/>
      <c r="AM385" s="1504"/>
      <c r="AN385" s="1485"/>
      <c r="AO385" s="1506"/>
      <c r="AP385" s="1485"/>
      <c r="AQ385" s="1487"/>
      <c r="AR385" s="1489"/>
      <c r="AS385" s="578" t="str">
        <f t="shared" ref="AS385" si="642">IF(AU384="","",IF(OR(T384="",AND(M385="ベア加算なし",OR(T384="新加算Ⅰ",T384="新加算Ⅱ",T384="新加算Ⅲ",T384="新加算Ⅳ"),AM384=""),AND(OR(T384="新加算Ⅰ",T384="新加算Ⅱ",T384="新加算Ⅲ",T384="新加算Ⅳ"),AN384=""),AND(OR(T384="新加算Ⅰ",T384="新加算Ⅱ",T384="新加算Ⅲ"),AP384=""),AND(OR(T384="新加算Ⅰ",T384="新加算Ⅱ"),AQ384=""),AND(OR(T384="新加算Ⅰ"),AR384="")),"！記入が必要な欄（ピンク色のセル）に空欄があります。空欄を埋めてください。",""))</f>
        <v/>
      </c>
      <c r="AT385" s="452"/>
      <c r="AU385" s="1311"/>
      <c r="AV385" s="558" t="str">
        <f>IF('別紙様式2-2（４・５月分）'!N292="","",'別紙様式2-2（４・５月分）'!N292)</f>
        <v/>
      </c>
      <c r="AW385" s="1313"/>
      <c r="AX385" s="579"/>
      <c r="AY385" s="1230" t="str">
        <f>IF(OR(T385="新加算Ⅰ",T385="新加算Ⅱ",T385="新加算Ⅲ",T385="新加算Ⅳ",T385="新加算Ⅴ（１）",T385="新加算Ⅴ（２）",T385="新加算Ⅴ（３）",T385="新加算ⅠⅤ（４）",T385="新加算Ⅴ（５）",T385="新加算Ⅴ（６）",T385="新加算Ⅴ（８）",T385="新加算Ⅴ（11）"),IF(AI385="○","","未入力"),"")</f>
        <v/>
      </c>
      <c r="AZ385" s="1230" t="str">
        <f>IF(OR(U385="新加算Ⅰ",U385="新加算Ⅱ",U385="新加算Ⅲ",U385="新加算Ⅳ",U385="新加算Ⅴ（１）",U385="新加算Ⅴ（２）",U385="新加算Ⅴ（３）",U385="新加算ⅠⅤ（４）",U385="新加算Ⅴ（５）",U385="新加算Ⅴ（６）",U385="新加算Ⅴ（８）",U385="新加算Ⅴ（11）"),IF(AJ385="○","","未入力"),"")</f>
        <v/>
      </c>
      <c r="BA385" s="1230" t="str">
        <f>IF(OR(U385="新加算Ⅴ（７）",U385="新加算Ⅴ（９）",U385="新加算Ⅴ（10）",U385="新加算Ⅴ（12）",U385="新加算Ⅴ（13）",U385="新加算Ⅴ（14）"),IF(AK385="○","","未入力"),"")</f>
        <v/>
      </c>
      <c r="BB385" s="1230" t="str">
        <f>IF(OR(U385="新加算Ⅰ",U385="新加算Ⅱ",U385="新加算Ⅲ",U385="新加算Ⅴ（１）",U385="新加算Ⅴ（３）",U385="新加算Ⅴ（８）"),IF(AL385="○","","未入力"),"")</f>
        <v/>
      </c>
      <c r="BC385" s="1481" t="str">
        <f t="shared" ref="BC385" si="643">IF(OR(U385="新加算Ⅰ",U385="新加算Ⅱ",U385="新加算Ⅴ（１）",U385="新加算Ⅴ（２）",U385="新加算Ⅴ（３）",U385="新加算Ⅴ（４）",U385="新加算Ⅴ（５）",U385="新加算Ⅴ（６）",U385="新加算Ⅴ（７）",U385="新加算Ⅴ（９）",U385="新加算Ⅴ（10）",U385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85" s="1311" t="str">
        <f>IF(AND(T385&lt;&gt;"（参考）令和７年度の移行予定",OR(U385="新加算Ⅰ",U385="新加算Ⅴ（１）",U385="新加算Ⅴ（２）",U385="新加算Ⅴ（５）",U385="新加算Ⅴ（７）",U385="新加算Ⅴ（10）")),IF(AN385="","未入力",IF(AN385="いずれも取得していない","要件を満たさない","")),"")</f>
        <v/>
      </c>
      <c r="BE385" s="1311" t="str">
        <f>G382</f>
        <v/>
      </c>
      <c r="BF385" s="1311"/>
      <c r="BG385" s="1311"/>
    </row>
    <row r="386" spans="1:59" ht="30" customHeight="1">
      <c r="A386" s="1301">
        <v>94</v>
      </c>
      <c r="B386" s="1240" t="str">
        <f>IF(基本情報入力シート!C147="","",基本情報入力シート!C147)</f>
        <v/>
      </c>
      <c r="C386" s="1241"/>
      <c r="D386" s="1241"/>
      <c r="E386" s="1241"/>
      <c r="F386" s="1242"/>
      <c r="G386" s="1259" t="str">
        <f>IF(基本情報入力シート!M147="","",基本情報入力シート!M147)</f>
        <v/>
      </c>
      <c r="H386" s="1259" t="str">
        <f>IF(基本情報入力シート!R147="","",基本情報入力シート!R147)</f>
        <v/>
      </c>
      <c r="I386" s="1259" t="str">
        <f>IF(基本情報入力シート!W147="","",基本情報入力シート!W147)</f>
        <v/>
      </c>
      <c r="J386" s="1422" t="str">
        <f>IF(基本情報入力シート!X147="","",基本情報入力シート!X147)</f>
        <v/>
      </c>
      <c r="K386" s="1259" t="str">
        <f>IF(基本情報入力シート!Y147="","",基本情報入力シート!Y147)</f>
        <v/>
      </c>
      <c r="L386" s="1435" t="str">
        <f>IF(基本情報入力シート!AB147="","",基本情報入力シート!AB147)</f>
        <v/>
      </c>
      <c r="M386" s="553" t="str">
        <f>IF('別紙様式2-2（４・５月分）'!P293="","",'別紙様式2-2（４・５月分）'!P293)</f>
        <v/>
      </c>
      <c r="N386" s="1399" t="str">
        <f>IF(SUM('別紙様式2-2（４・５月分）'!Q293:Q295)=0,"",SUM('別紙様式2-2（４・５月分）'!Q293:Q295))</f>
        <v/>
      </c>
      <c r="O386" s="1403" t="str">
        <f>IFERROR(VLOOKUP('別紙様式2-2（４・５月分）'!AQ293,【参考】数式用!$AR$5:$AS$22,2,FALSE),"")</f>
        <v/>
      </c>
      <c r="P386" s="1404"/>
      <c r="Q386" s="1405"/>
      <c r="R386" s="1540" t="str">
        <f>IFERROR(VLOOKUP(K386,【参考】数式用!$A$5:$AB$37,MATCH(O386,【参考】数式用!$B$4:$AB$4,0)+1,0),"")</f>
        <v/>
      </c>
      <c r="S386" s="1411" t="s">
        <v>2102</v>
      </c>
      <c r="T386" s="1536" t="str">
        <f>IF('別紙様式2-3（６月以降分）'!T386="","",'別紙様式2-3（６月以降分）'!T386)</f>
        <v/>
      </c>
      <c r="U386" s="1538" t="str">
        <f>IFERROR(VLOOKUP(K386,【参考】数式用!$A$5:$AB$37,MATCH(T386,【参考】数式用!$B$4:$AB$4,0)+1,0),"")</f>
        <v/>
      </c>
      <c r="V386" s="1417" t="s">
        <v>15</v>
      </c>
      <c r="W386" s="1534">
        <f>'別紙様式2-3（６月以降分）'!W386</f>
        <v>6</v>
      </c>
      <c r="X386" s="1357" t="s">
        <v>10</v>
      </c>
      <c r="Y386" s="1534">
        <f>'別紙様式2-3（６月以降分）'!Y386</f>
        <v>6</v>
      </c>
      <c r="Z386" s="1357" t="s">
        <v>38</v>
      </c>
      <c r="AA386" s="1534">
        <f>'別紙様式2-3（６月以降分）'!AA386</f>
        <v>7</v>
      </c>
      <c r="AB386" s="1357" t="s">
        <v>10</v>
      </c>
      <c r="AC386" s="1534">
        <f>'別紙様式2-3（６月以降分）'!AC386</f>
        <v>3</v>
      </c>
      <c r="AD386" s="1357" t="s">
        <v>2020</v>
      </c>
      <c r="AE386" s="1357" t="s">
        <v>20</v>
      </c>
      <c r="AF386" s="1357">
        <f>IF(W386&gt;=1,(AA386*12+AC386)-(W386*12+Y386)+1,"")</f>
        <v>10</v>
      </c>
      <c r="AG386" s="1359" t="s">
        <v>33</v>
      </c>
      <c r="AH386" s="1526" t="str">
        <f>'別紙様式2-3（６月以降分）'!AH386</f>
        <v/>
      </c>
      <c r="AI386" s="1528" t="str">
        <f>'別紙様式2-3（６月以降分）'!AI386</f>
        <v/>
      </c>
      <c r="AJ386" s="1530">
        <f>'別紙様式2-3（６月以降分）'!AJ386</f>
        <v>0</v>
      </c>
      <c r="AK386" s="1532" t="str">
        <f>IF('別紙様式2-3（６月以降分）'!AK386="","",'別紙様式2-3（６月以降分）'!AK386)</f>
        <v/>
      </c>
      <c r="AL386" s="1521">
        <f>'別紙様式2-3（６月以降分）'!AL386</f>
        <v>0</v>
      </c>
      <c r="AM386" s="1523" t="str">
        <f>IF('別紙様式2-3（６月以降分）'!AM386="","",'別紙様式2-3（６月以降分）'!AM386)</f>
        <v/>
      </c>
      <c r="AN386" s="1341" t="str">
        <f>IF('別紙様式2-3（６月以降分）'!AN386="","",'別紙様式2-3（６月以降分）'!AN386)</f>
        <v/>
      </c>
      <c r="AO386" s="1339" t="str">
        <f>IF('別紙様式2-3（６月以降分）'!AO386="","",'別紙様式2-3（６月以降分）'!AO386)</f>
        <v/>
      </c>
      <c r="AP386" s="1341" t="str">
        <f>IF('別紙様式2-3（６月以降分）'!AP386="","",'別紙様式2-3（６月以降分）'!AP386)</f>
        <v/>
      </c>
      <c r="AQ386" s="1490" t="str">
        <f>IF('別紙様式2-3（６月以降分）'!AQ386="","",'別紙様式2-3（６月以降分）'!AQ386)</f>
        <v/>
      </c>
      <c r="AR386" s="1493" t="str">
        <f>IF('別紙様式2-3（６月以降分）'!AR386="","",'別紙様式2-3（６月以降分）'!AR386)</f>
        <v/>
      </c>
      <c r="AS386" s="573" t="str">
        <f t="shared" ref="AS386" si="644">IF(AU388="","",IF(U388&lt;U386,"！加算の要件上は問題ありませんが、令和６年度当初の新加算の加算率と比較して、移行後の加算率が下がる計画になっています。",""))</f>
        <v/>
      </c>
      <c r="AT386" s="580"/>
      <c r="AU386" s="1309"/>
      <c r="AV386" s="558" t="str">
        <f>IF('別紙様式2-2（４・５月分）'!N293="","",'別紙様式2-2（４・５月分）'!N293)</f>
        <v/>
      </c>
      <c r="AW386" s="1313" t="str">
        <f>IF(SUM('別紙様式2-2（４・５月分）'!O293:O295)=0,"",SUM('別紙様式2-2（４・５月分）'!O293:O295))</f>
        <v/>
      </c>
      <c r="AX386" s="1482" t="str">
        <f>IFERROR(VLOOKUP(K386,【参考】数式用!$AH$2:$AI$34,2,FALSE),"")</f>
        <v/>
      </c>
      <c r="AY386" s="494"/>
      <c r="BD386" s="341"/>
      <c r="BE386" s="1311" t="str">
        <f>G386</f>
        <v/>
      </c>
      <c r="BF386" s="1311"/>
      <c r="BG386" s="1311"/>
    </row>
    <row r="387" spans="1:59" ht="15" customHeight="1">
      <c r="A387" s="1275"/>
      <c r="B387" s="1243"/>
      <c r="C387" s="1244"/>
      <c r="D387" s="1244"/>
      <c r="E387" s="1244"/>
      <c r="F387" s="1245"/>
      <c r="G387" s="1260"/>
      <c r="H387" s="1260"/>
      <c r="I387" s="1260"/>
      <c r="J387" s="1423"/>
      <c r="K387" s="1260"/>
      <c r="L387" s="1429"/>
      <c r="M387" s="1379" t="str">
        <f>IF('別紙様式2-2（４・５月分）'!P294="","",'別紙様式2-2（４・５月分）'!P294)</f>
        <v/>
      </c>
      <c r="N387" s="1400"/>
      <c r="O387" s="1406"/>
      <c r="P387" s="1407"/>
      <c r="Q387" s="1408"/>
      <c r="R387" s="1541"/>
      <c r="S387" s="1412"/>
      <c r="T387" s="1537"/>
      <c r="U387" s="1539"/>
      <c r="V387" s="1418"/>
      <c r="W387" s="1535"/>
      <c r="X387" s="1358"/>
      <c r="Y387" s="1535"/>
      <c r="Z387" s="1358"/>
      <c r="AA387" s="1535"/>
      <c r="AB387" s="1358"/>
      <c r="AC387" s="1535"/>
      <c r="AD387" s="1358"/>
      <c r="AE387" s="1358"/>
      <c r="AF387" s="1358"/>
      <c r="AG387" s="1360"/>
      <c r="AH387" s="1527"/>
      <c r="AI387" s="1529"/>
      <c r="AJ387" s="1531"/>
      <c r="AK387" s="1533"/>
      <c r="AL387" s="1522"/>
      <c r="AM387" s="1524"/>
      <c r="AN387" s="1342"/>
      <c r="AO387" s="1525"/>
      <c r="AP387" s="1342"/>
      <c r="AQ387" s="1491"/>
      <c r="AR387" s="1494"/>
      <c r="AS387" s="1492" t="str">
        <f t="shared" ref="AS387" si="645">IF(AU388="","",IF(OR(AA388="",AA388&lt;&gt;7,AC388="",AC388&lt;&gt;3),"！算定期間の終わりが令和７年３月になっていません。年度内の廃止予定等がなければ、算定対象月を令和７年３月にしてください。",""))</f>
        <v/>
      </c>
      <c r="AT387" s="580"/>
      <c r="AU387" s="1311"/>
      <c r="AV387" s="1312" t="str">
        <f>IF('別紙様式2-2（４・５月分）'!N294="","",'別紙様式2-2（４・５月分）'!N294)</f>
        <v/>
      </c>
      <c r="AW387" s="1313"/>
      <c r="AX387" s="1483"/>
      <c r="AY387" s="431"/>
      <c r="BD387" s="341"/>
      <c r="BE387" s="1311" t="str">
        <f>G386</f>
        <v/>
      </c>
      <c r="BF387" s="1311"/>
      <c r="BG387" s="1311"/>
    </row>
    <row r="388" spans="1:59" ht="15" customHeight="1">
      <c r="A388" s="1303"/>
      <c r="B388" s="1243"/>
      <c r="C388" s="1244"/>
      <c r="D388" s="1244"/>
      <c r="E388" s="1244"/>
      <c r="F388" s="1245"/>
      <c r="G388" s="1260"/>
      <c r="H388" s="1260"/>
      <c r="I388" s="1260"/>
      <c r="J388" s="1423"/>
      <c r="K388" s="1260"/>
      <c r="L388" s="1429"/>
      <c r="M388" s="1380"/>
      <c r="N388" s="1401"/>
      <c r="O388" s="1381" t="s">
        <v>2025</v>
      </c>
      <c r="P388" s="1433" t="str">
        <f>IFERROR(VLOOKUP('別紙様式2-2（４・５月分）'!AQ293,【参考】数式用!$AR$5:$AT$22,3,FALSE),"")</f>
        <v/>
      </c>
      <c r="Q388" s="1385" t="s">
        <v>2036</v>
      </c>
      <c r="R388" s="1517" t="str">
        <f>IFERROR(VLOOKUP(K386,【参考】数式用!$A$5:$AB$37,MATCH(P388,【参考】数式用!$B$4:$AB$4,0)+1,0),"")</f>
        <v/>
      </c>
      <c r="S388" s="1389" t="s">
        <v>2109</v>
      </c>
      <c r="T388" s="1519"/>
      <c r="U388" s="1515" t="str">
        <f>IFERROR(VLOOKUP(K386,【参考】数式用!$A$5:$AB$37,MATCH(T388,【参考】数式用!$B$4:$AB$4,0)+1,0),"")</f>
        <v/>
      </c>
      <c r="V388" s="1395" t="s">
        <v>15</v>
      </c>
      <c r="W388" s="1513"/>
      <c r="X388" s="1371" t="s">
        <v>10</v>
      </c>
      <c r="Y388" s="1513"/>
      <c r="Z388" s="1371" t="s">
        <v>38</v>
      </c>
      <c r="AA388" s="1513"/>
      <c r="AB388" s="1371" t="s">
        <v>10</v>
      </c>
      <c r="AC388" s="1513"/>
      <c r="AD388" s="1371" t="s">
        <v>2020</v>
      </c>
      <c r="AE388" s="1371" t="s">
        <v>20</v>
      </c>
      <c r="AF388" s="1371" t="str">
        <f>IF(W388&gt;=1,(AA388*12+AC388)-(W388*12+Y388)+1,"")</f>
        <v/>
      </c>
      <c r="AG388" s="1367" t="s">
        <v>33</v>
      </c>
      <c r="AH388" s="1373" t="str">
        <f t="shared" ref="AH388" si="646">IFERROR(ROUNDDOWN(ROUND(L386*U388,0),0)*AF388,"")</f>
        <v/>
      </c>
      <c r="AI388" s="1507" t="str">
        <f t="shared" ref="AI388" si="647">IFERROR(ROUNDDOWN(ROUND((L386*(U388-AW386)),0),0)*AF388,"")</f>
        <v/>
      </c>
      <c r="AJ388" s="1377" t="str">
        <f>IFERROR(ROUNDDOWN(ROUNDDOWN(ROUND(L386*VLOOKUP(K386,【参考】数式用!$A$5:$AB$27,MATCH("新加算Ⅳ",【参考】数式用!$B$4:$AB$4,0)+1,0),0),0)*AF388*0.5,0),"")</f>
        <v/>
      </c>
      <c r="AK388" s="1509"/>
      <c r="AL388" s="1511" t="str">
        <f>IFERROR(IF('別紙様式2-2（４・５月分）'!P388="ベア加算","", IF(OR(T388="新加算Ⅰ",T388="新加算Ⅱ",T388="新加算Ⅲ",T388="新加算Ⅳ"),ROUNDDOWN(ROUND(L386*VLOOKUP(K386,【参考】数式用!$A$5:$I$27,MATCH("ベア加算",【参考】数式用!$B$4:$I$4,0)+1,0),0),0)*AF388,"")),"")</f>
        <v/>
      </c>
      <c r="AM388" s="1503"/>
      <c r="AN388" s="1484"/>
      <c r="AO388" s="1505"/>
      <c r="AP388" s="1484"/>
      <c r="AQ388" s="1486"/>
      <c r="AR388" s="1488"/>
      <c r="AS388" s="1492"/>
      <c r="AT388" s="452"/>
      <c r="AU388" s="1311" t="str">
        <f>IF(AND(AA386&lt;&gt;7,AC386&lt;&gt;3),"V列に色付け","")</f>
        <v/>
      </c>
      <c r="AV388" s="1312"/>
      <c r="AW388" s="1313"/>
      <c r="AX388" s="577"/>
      <c r="AY388" s="1230" t="str">
        <f>IF(AL388&lt;&gt;"",IF(AM388="○","入力済","未入力"),"")</f>
        <v/>
      </c>
      <c r="AZ388" s="1230" t="str">
        <f>IF(OR(T388="新加算Ⅰ",T388="新加算Ⅱ",T388="新加算Ⅲ",T388="新加算Ⅳ",T388="新加算Ⅴ（１）",T388="新加算Ⅴ（２）",T388="新加算Ⅴ（３）",T388="新加算ⅠⅤ（４）",T388="新加算Ⅴ（５）",T388="新加算Ⅴ（６）",T388="新加算Ⅴ（８）",T388="新加算Ⅴ（11）"),IF(OR(AN388="○",AN388="令和６年度中に満たす"),"入力済","未入力"),"")</f>
        <v/>
      </c>
      <c r="BA388" s="1230" t="str">
        <f>IF(OR(T388="新加算Ⅴ（７）",T388="新加算Ⅴ（９）",T388="新加算Ⅴ（10）",T388="新加算Ⅴ（12）",T388="新加算Ⅴ（13）",T388="新加算Ⅴ（14）"),IF(OR(AO388="○",AO388="令和６年度中に満たす"),"入力済","未入力"),"")</f>
        <v/>
      </c>
      <c r="BB388" s="1230" t="str">
        <f>IF(OR(T388="新加算Ⅰ",T388="新加算Ⅱ",T388="新加算Ⅲ",T388="新加算Ⅴ（１）",T388="新加算Ⅴ（３）",T388="新加算Ⅴ（８）"),IF(OR(AP388="○",AP388="令和６年度中に満たす"),"入力済","未入力"),"")</f>
        <v/>
      </c>
      <c r="BC388" s="1481" t="str">
        <f t="shared" ref="BC388" si="648">IF(OR(T388="新加算Ⅰ",T388="新加算Ⅱ",T388="新加算Ⅴ（１）",T388="新加算Ⅴ（２）",T388="新加算Ⅴ（３）",T388="新加算Ⅴ（４）",T388="新加算Ⅴ（５）",T388="新加算Ⅴ（６）",T388="新加算Ⅴ（７）",T388="新加算Ⅴ（９）",T388="新加算Ⅴ（10）",T388="新加算Ⅴ（12）"),IF(AQ388&lt;&gt;"",1,""),"")</f>
        <v/>
      </c>
      <c r="BD388" s="1311" t="str">
        <f>IF(OR(T388="新加算Ⅰ",T388="新加算Ⅴ（１）",T388="新加算Ⅴ（２）",T388="新加算Ⅴ（５）",T388="新加算Ⅴ（７）",T388="新加算Ⅴ（10）"),IF(AR388="","未入力","入力済"),"")</f>
        <v/>
      </c>
      <c r="BE388" s="1311" t="str">
        <f>G386</f>
        <v/>
      </c>
      <c r="BF388" s="1311"/>
      <c r="BG388" s="1311"/>
    </row>
    <row r="389" spans="1:59" ht="30" customHeight="1" thickBot="1">
      <c r="A389" s="1276"/>
      <c r="B389" s="1419"/>
      <c r="C389" s="1420"/>
      <c r="D389" s="1420"/>
      <c r="E389" s="1420"/>
      <c r="F389" s="1421"/>
      <c r="G389" s="1261"/>
      <c r="H389" s="1261"/>
      <c r="I389" s="1261"/>
      <c r="J389" s="1424"/>
      <c r="K389" s="1261"/>
      <c r="L389" s="1430"/>
      <c r="M389" s="556" t="str">
        <f>IF('別紙様式2-2（４・５月分）'!P295="","",'別紙様式2-2（４・５月分）'!P295)</f>
        <v/>
      </c>
      <c r="N389" s="1402"/>
      <c r="O389" s="1382"/>
      <c r="P389" s="1434"/>
      <c r="Q389" s="1386"/>
      <c r="R389" s="1518"/>
      <c r="S389" s="1390"/>
      <c r="T389" s="1520"/>
      <c r="U389" s="1516"/>
      <c r="V389" s="1396"/>
      <c r="W389" s="1514"/>
      <c r="X389" s="1372"/>
      <c r="Y389" s="1514"/>
      <c r="Z389" s="1372"/>
      <c r="AA389" s="1514"/>
      <c r="AB389" s="1372"/>
      <c r="AC389" s="1514"/>
      <c r="AD389" s="1372"/>
      <c r="AE389" s="1372"/>
      <c r="AF389" s="1372"/>
      <c r="AG389" s="1368"/>
      <c r="AH389" s="1374"/>
      <c r="AI389" s="1508"/>
      <c r="AJ389" s="1378"/>
      <c r="AK389" s="1510"/>
      <c r="AL389" s="1512"/>
      <c r="AM389" s="1504"/>
      <c r="AN389" s="1485"/>
      <c r="AO389" s="1506"/>
      <c r="AP389" s="1485"/>
      <c r="AQ389" s="1487"/>
      <c r="AR389" s="1489"/>
      <c r="AS389" s="578" t="str">
        <f t="shared" ref="AS389" si="649">IF(AU388="","",IF(OR(T388="",AND(M389="ベア加算なし",OR(T388="新加算Ⅰ",T388="新加算Ⅱ",T388="新加算Ⅲ",T388="新加算Ⅳ"),AM388=""),AND(OR(T388="新加算Ⅰ",T388="新加算Ⅱ",T388="新加算Ⅲ",T388="新加算Ⅳ"),AN388=""),AND(OR(T388="新加算Ⅰ",T388="新加算Ⅱ",T388="新加算Ⅲ"),AP388=""),AND(OR(T388="新加算Ⅰ",T388="新加算Ⅱ"),AQ388=""),AND(OR(T388="新加算Ⅰ"),AR388="")),"！記入が必要な欄（ピンク色のセル）に空欄があります。空欄を埋めてください。",""))</f>
        <v/>
      </c>
      <c r="AT389" s="452"/>
      <c r="AU389" s="1311"/>
      <c r="AV389" s="558" t="str">
        <f>IF('別紙様式2-2（４・５月分）'!N295="","",'別紙様式2-2（４・５月分）'!N295)</f>
        <v/>
      </c>
      <c r="AW389" s="1313"/>
      <c r="AX389" s="579"/>
      <c r="AY389" s="1230" t="str">
        <f>IF(OR(T389="新加算Ⅰ",T389="新加算Ⅱ",T389="新加算Ⅲ",T389="新加算Ⅳ",T389="新加算Ⅴ（１）",T389="新加算Ⅴ（２）",T389="新加算Ⅴ（３）",T389="新加算ⅠⅤ（４）",T389="新加算Ⅴ（５）",T389="新加算Ⅴ（６）",T389="新加算Ⅴ（８）",T389="新加算Ⅴ（11）"),IF(AI389="○","","未入力"),"")</f>
        <v/>
      </c>
      <c r="AZ389" s="1230" t="str">
        <f>IF(OR(U389="新加算Ⅰ",U389="新加算Ⅱ",U389="新加算Ⅲ",U389="新加算Ⅳ",U389="新加算Ⅴ（１）",U389="新加算Ⅴ（２）",U389="新加算Ⅴ（３）",U389="新加算ⅠⅤ（４）",U389="新加算Ⅴ（５）",U389="新加算Ⅴ（６）",U389="新加算Ⅴ（８）",U389="新加算Ⅴ（11）"),IF(AJ389="○","","未入力"),"")</f>
        <v/>
      </c>
      <c r="BA389" s="1230" t="str">
        <f>IF(OR(U389="新加算Ⅴ（７）",U389="新加算Ⅴ（９）",U389="新加算Ⅴ（10）",U389="新加算Ⅴ（12）",U389="新加算Ⅴ（13）",U389="新加算Ⅴ（14）"),IF(AK389="○","","未入力"),"")</f>
        <v/>
      </c>
      <c r="BB389" s="1230" t="str">
        <f>IF(OR(U389="新加算Ⅰ",U389="新加算Ⅱ",U389="新加算Ⅲ",U389="新加算Ⅴ（１）",U389="新加算Ⅴ（３）",U389="新加算Ⅴ（８）"),IF(AL389="○","","未入力"),"")</f>
        <v/>
      </c>
      <c r="BC389" s="1481" t="str">
        <f t="shared" ref="BC389" si="650">IF(OR(U389="新加算Ⅰ",U389="新加算Ⅱ",U389="新加算Ⅴ（１）",U389="新加算Ⅴ（２）",U389="新加算Ⅴ（３）",U389="新加算Ⅴ（４）",U389="新加算Ⅴ（５）",U389="新加算Ⅴ（６）",U389="新加算Ⅴ（７）",U389="新加算Ⅴ（９）",U389="新加算Ⅴ（10）",U389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89" s="1311" t="str">
        <f>IF(AND(T389&lt;&gt;"（参考）令和７年度の移行予定",OR(U389="新加算Ⅰ",U389="新加算Ⅴ（１）",U389="新加算Ⅴ（２）",U389="新加算Ⅴ（５）",U389="新加算Ⅴ（７）",U389="新加算Ⅴ（10）")),IF(AN389="","未入力",IF(AN389="いずれも取得していない","要件を満たさない","")),"")</f>
        <v/>
      </c>
      <c r="BE389" s="1311" t="str">
        <f>G386</f>
        <v/>
      </c>
      <c r="BF389" s="1311"/>
      <c r="BG389" s="1311"/>
    </row>
    <row r="390" spans="1:59" ht="30" customHeight="1">
      <c r="A390" s="1274">
        <v>95</v>
      </c>
      <c r="B390" s="1243" t="str">
        <f>IF(基本情報入力シート!C148="","",基本情報入力シート!C148)</f>
        <v/>
      </c>
      <c r="C390" s="1244"/>
      <c r="D390" s="1244"/>
      <c r="E390" s="1244"/>
      <c r="F390" s="1245"/>
      <c r="G390" s="1260" t="str">
        <f>IF(基本情報入力シート!M148="","",基本情報入力シート!M148)</f>
        <v/>
      </c>
      <c r="H390" s="1260" t="str">
        <f>IF(基本情報入力シート!R148="","",基本情報入力シート!R148)</f>
        <v/>
      </c>
      <c r="I390" s="1260" t="str">
        <f>IF(基本情報入力シート!W148="","",基本情報入力シート!W148)</f>
        <v/>
      </c>
      <c r="J390" s="1423" t="str">
        <f>IF(基本情報入力シート!X148="","",基本情報入力シート!X148)</f>
        <v/>
      </c>
      <c r="K390" s="1260" t="str">
        <f>IF(基本情報入力シート!Y148="","",基本情報入力シート!Y148)</f>
        <v/>
      </c>
      <c r="L390" s="1429" t="str">
        <f>IF(基本情報入力シート!AB148="","",基本情報入力シート!AB148)</f>
        <v/>
      </c>
      <c r="M390" s="553" t="str">
        <f>IF('別紙様式2-2（４・５月分）'!P296="","",'別紙様式2-2（４・５月分）'!P296)</f>
        <v/>
      </c>
      <c r="N390" s="1399" t="str">
        <f>IF(SUM('別紙様式2-2（４・５月分）'!Q296:Q298)=0,"",SUM('別紙様式2-2（４・５月分）'!Q296:Q298))</f>
        <v/>
      </c>
      <c r="O390" s="1403" t="str">
        <f>IFERROR(VLOOKUP('別紙様式2-2（４・５月分）'!AQ296,【参考】数式用!$AR$5:$AS$22,2,FALSE),"")</f>
        <v/>
      </c>
      <c r="P390" s="1404"/>
      <c r="Q390" s="1405"/>
      <c r="R390" s="1540" t="str">
        <f>IFERROR(VLOOKUP(K390,【参考】数式用!$A$5:$AB$37,MATCH(O390,【参考】数式用!$B$4:$AB$4,0)+1,0),"")</f>
        <v/>
      </c>
      <c r="S390" s="1411" t="s">
        <v>2102</v>
      </c>
      <c r="T390" s="1536" t="str">
        <f>IF('別紙様式2-3（６月以降分）'!T390="","",'別紙様式2-3（６月以降分）'!T390)</f>
        <v/>
      </c>
      <c r="U390" s="1538" t="str">
        <f>IFERROR(VLOOKUP(K390,【参考】数式用!$A$5:$AB$37,MATCH(T390,【参考】数式用!$B$4:$AB$4,0)+1,0),"")</f>
        <v/>
      </c>
      <c r="V390" s="1417" t="s">
        <v>15</v>
      </c>
      <c r="W390" s="1534">
        <f>'別紙様式2-3（６月以降分）'!W390</f>
        <v>6</v>
      </c>
      <c r="X390" s="1357" t="s">
        <v>10</v>
      </c>
      <c r="Y390" s="1534">
        <f>'別紙様式2-3（６月以降分）'!Y390</f>
        <v>6</v>
      </c>
      <c r="Z390" s="1357" t="s">
        <v>38</v>
      </c>
      <c r="AA390" s="1534">
        <f>'別紙様式2-3（６月以降分）'!AA390</f>
        <v>7</v>
      </c>
      <c r="AB390" s="1357" t="s">
        <v>10</v>
      </c>
      <c r="AC390" s="1534">
        <f>'別紙様式2-3（６月以降分）'!AC390</f>
        <v>3</v>
      </c>
      <c r="AD390" s="1357" t="s">
        <v>2020</v>
      </c>
      <c r="AE390" s="1357" t="s">
        <v>20</v>
      </c>
      <c r="AF390" s="1357">
        <f>IF(W390&gt;=1,(AA390*12+AC390)-(W390*12+Y390)+1,"")</f>
        <v>10</v>
      </c>
      <c r="AG390" s="1359" t="s">
        <v>33</v>
      </c>
      <c r="AH390" s="1526" t="str">
        <f>'別紙様式2-3（６月以降分）'!AH390</f>
        <v/>
      </c>
      <c r="AI390" s="1528" t="str">
        <f>'別紙様式2-3（６月以降分）'!AI390</f>
        <v/>
      </c>
      <c r="AJ390" s="1530">
        <f>'別紙様式2-3（６月以降分）'!AJ390</f>
        <v>0</v>
      </c>
      <c r="AK390" s="1532" t="str">
        <f>IF('別紙様式2-3（６月以降分）'!AK390="","",'別紙様式2-3（６月以降分）'!AK390)</f>
        <v/>
      </c>
      <c r="AL390" s="1521">
        <f>'別紙様式2-3（６月以降分）'!AL390</f>
        <v>0</v>
      </c>
      <c r="AM390" s="1523" t="str">
        <f>IF('別紙様式2-3（６月以降分）'!AM390="","",'別紙様式2-3（６月以降分）'!AM390)</f>
        <v/>
      </c>
      <c r="AN390" s="1341" t="str">
        <f>IF('別紙様式2-3（６月以降分）'!AN390="","",'別紙様式2-3（６月以降分）'!AN390)</f>
        <v/>
      </c>
      <c r="AO390" s="1339" t="str">
        <f>IF('別紙様式2-3（６月以降分）'!AO390="","",'別紙様式2-3（６月以降分）'!AO390)</f>
        <v/>
      </c>
      <c r="AP390" s="1341" t="str">
        <f>IF('別紙様式2-3（６月以降分）'!AP390="","",'別紙様式2-3（６月以降分）'!AP390)</f>
        <v/>
      </c>
      <c r="AQ390" s="1490" t="str">
        <f>IF('別紙様式2-3（６月以降分）'!AQ390="","",'別紙様式2-3（６月以降分）'!AQ390)</f>
        <v/>
      </c>
      <c r="AR390" s="1493" t="str">
        <f>IF('別紙様式2-3（６月以降分）'!AR390="","",'別紙様式2-3（６月以降分）'!AR390)</f>
        <v/>
      </c>
      <c r="AS390" s="573" t="str">
        <f t="shared" ref="AS390" si="651">IF(AU392="","",IF(U392&lt;U390,"！加算の要件上は問題ありませんが、令和６年度当初の新加算の加算率と比較して、移行後の加算率が下がる計画になっています。",""))</f>
        <v/>
      </c>
      <c r="AT390" s="580"/>
      <c r="AU390" s="1309"/>
      <c r="AV390" s="558" t="str">
        <f>IF('別紙様式2-2（４・５月分）'!N296="","",'別紙様式2-2（４・５月分）'!N296)</f>
        <v/>
      </c>
      <c r="AW390" s="1313" t="str">
        <f>IF(SUM('別紙様式2-2（４・５月分）'!O296:O298)=0,"",SUM('別紙様式2-2（４・５月分）'!O296:O298))</f>
        <v/>
      </c>
      <c r="AX390" s="1482" t="str">
        <f>IFERROR(VLOOKUP(K390,【参考】数式用!$AH$2:$AI$34,2,FALSE),"")</f>
        <v/>
      </c>
      <c r="AY390" s="494"/>
      <c r="BD390" s="341"/>
      <c r="BE390" s="1311" t="str">
        <f>G390</f>
        <v/>
      </c>
      <c r="BF390" s="1311"/>
      <c r="BG390" s="1311"/>
    </row>
    <row r="391" spans="1:59" ht="15" customHeight="1">
      <c r="A391" s="1275"/>
      <c r="B391" s="1243"/>
      <c r="C391" s="1244"/>
      <c r="D391" s="1244"/>
      <c r="E391" s="1244"/>
      <c r="F391" s="1245"/>
      <c r="G391" s="1260"/>
      <c r="H391" s="1260"/>
      <c r="I391" s="1260"/>
      <c r="J391" s="1423"/>
      <c r="K391" s="1260"/>
      <c r="L391" s="1429"/>
      <c r="M391" s="1379" t="str">
        <f>IF('別紙様式2-2（４・５月分）'!P297="","",'別紙様式2-2（４・５月分）'!P297)</f>
        <v/>
      </c>
      <c r="N391" s="1400"/>
      <c r="O391" s="1406"/>
      <c r="P391" s="1407"/>
      <c r="Q391" s="1408"/>
      <c r="R391" s="1541"/>
      <c r="S391" s="1412"/>
      <c r="T391" s="1537"/>
      <c r="U391" s="1539"/>
      <c r="V391" s="1418"/>
      <c r="W391" s="1535"/>
      <c r="X391" s="1358"/>
      <c r="Y391" s="1535"/>
      <c r="Z391" s="1358"/>
      <c r="AA391" s="1535"/>
      <c r="AB391" s="1358"/>
      <c r="AC391" s="1535"/>
      <c r="AD391" s="1358"/>
      <c r="AE391" s="1358"/>
      <c r="AF391" s="1358"/>
      <c r="AG391" s="1360"/>
      <c r="AH391" s="1527"/>
      <c r="AI391" s="1529"/>
      <c r="AJ391" s="1531"/>
      <c r="AK391" s="1533"/>
      <c r="AL391" s="1522"/>
      <c r="AM391" s="1524"/>
      <c r="AN391" s="1342"/>
      <c r="AO391" s="1525"/>
      <c r="AP391" s="1342"/>
      <c r="AQ391" s="1491"/>
      <c r="AR391" s="1494"/>
      <c r="AS391" s="1492" t="str">
        <f t="shared" ref="AS391" si="652">IF(AU392="","",IF(OR(AA392="",AA392&lt;&gt;7,AC392="",AC392&lt;&gt;3),"！算定期間の終わりが令和７年３月になっていません。年度内の廃止予定等がなければ、算定対象月を令和７年３月にしてください。",""))</f>
        <v/>
      </c>
      <c r="AT391" s="580"/>
      <c r="AU391" s="1311"/>
      <c r="AV391" s="1312" t="str">
        <f>IF('別紙様式2-2（４・５月分）'!N297="","",'別紙様式2-2（４・５月分）'!N297)</f>
        <v/>
      </c>
      <c r="AW391" s="1313"/>
      <c r="AX391" s="1483"/>
      <c r="AY391" s="431"/>
      <c r="BD391" s="341"/>
      <c r="BE391" s="1311" t="str">
        <f>G390</f>
        <v/>
      </c>
      <c r="BF391" s="1311"/>
      <c r="BG391" s="1311"/>
    </row>
    <row r="392" spans="1:59" ht="15" customHeight="1">
      <c r="A392" s="1303"/>
      <c r="B392" s="1243"/>
      <c r="C392" s="1244"/>
      <c r="D392" s="1244"/>
      <c r="E392" s="1244"/>
      <c r="F392" s="1245"/>
      <c r="G392" s="1260"/>
      <c r="H392" s="1260"/>
      <c r="I392" s="1260"/>
      <c r="J392" s="1423"/>
      <c r="K392" s="1260"/>
      <c r="L392" s="1429"/>
      <c r="M392" s="1380"/>
      <c r="N392" s="1401"/>
      <c r="O392" s="1381" t="s">
        <v>2025</v>
      </c>
      <c r="P392" s="1433" t="str">
        <f>IFERROR(VLOOKUP('別紙様式2-2（４・５月分）'!AQ296,【参考】数式用!$AR$5:$AT$22,3,FALSE),"")</f>
        <v/>
      </c>
      <c r="Q392" s="1385" t="s">
        <v>2036</v>
      </c>
      <c r="R392" s="1517" t="str">
        <f>IFERROR(VLOOKUP(K390,【参考】数式用!$A$5:$AB$37,MATCH(P392,【参考】数式用!$B$4:$AB$4,0)+1,0),"")</f>
        <v/>
      </c>
      <c r="S392" s="1389" t="s">
        <v>2109</v>
      </c>
      <c r="T392" s="1519"/>
      <c r="U392" s="1515" t="str">
        <f>IFERROR(VLOOKUP(K390,【参考】数式用!$A$5:$AB$37,MATCH(T392,【参考】数式用!$B$4:$AB$4,0)+1,0),"")</f>
        <v/>
      </c>
      <c r="V392" s="1395" t="s">
        <v>15</v>
      </c>
      <c r="W392" s="1513"/>
      <c r="X392" s="1371" t="s">
        <v>10</v>
      </c>
      <c r="Y392" s="1513"/>
      <c r="Z392" s="1371" t="s">
        <v>38</v>
      </c>
      <c r="AA392" s="1513"/>
      <c r="AB392" s="1371" t="s">
        <v>10</v>
      </c>
      <c r="AC392" s="1513"/>
      <c r="AD392" s="1371" t="s">
        <v>2020</v>
      </c>
      <c r="AE392" s="1371" t="s">
        <v>20</v>
      </c>
      <c r="AF392" s="1371" t="str">
        <f>IF(W392&gt;=1,(AA392*12+AC392)-(W392*12+Y392)+1,"")</f>
        <v/>
      </c>
      <c r="AG392" s="1367" t="s">
        <v>33</v>
      </c>
      <c r="AH392" s="1373" t="str">
        <f t="shared" ref="AH392" si="653">IFERROR(ROUNDDOWN(ROUND(L390*U392,0),0)*AF392,"")</f>
        <v/>
      </c>
      <c r="AI392" s="1507" t="str">
        <f t="shared" ref="AI392" si="654">IFERROR(ROUNDDOWN(ROUND((L390*(U392-AW390)),0),0)*AF392,"")</f>
        <v/>
      </c>
      <c r="AJ392" s="1377" t="str">
        <f>IFERROR(ROUNDDOWN(ROUNDDOWN(ROUND(L390*VLOOKUP(K390,【参考】数式用!$A$5:$AB$27,MATCH("新加算Ⅳ",【参考】数式用!$B$4:$AB$4,0)+1,0),0),0)*AF392*0.5,0),"")</f>
        <v/>
      </c>
      <c r="AK392" s="1509"/>
      <c r="AL392" s="1511" t="str">
        <f>IFERROR(IF('別紙様式2-2（４・５月分）'!P392="ベア加算","", IF(OR(T392="新加算Ⅰ",T392="新加算Ⅱ",T392="新加算Ⅲ",T392="新加算Ⅳ"),ROUNDDOWN(ROUND(L390*VLOOKUP(K390,【参考】数式用!$A$5:$I$27,MATCH("ベア加算",【参考】数式用!$B$4:$I$4,0)+1,0),0),0)*AF392,"")),"")</f>
        <v/>
      </c>
      <c r="AM392" s="1503"/>
      <c r="AN392" s="1484"/>
      <c r="AO392" s="1505"/>
      <c r="AP392" s="1484"/>
      <c r="AQ392" s="1486"/>
      <c r="AR392" s="1488"/>
      <c r="AS392" s="1492"/>
      <c r="AT392" s="452"/>
      <c r="AU392" s="1311" t="str">
        <f>IF(AND(AA390&lt;&gt;7,AC390&lt;&gt;3),"V列に色付け","")</f>
        <v/>
      </c>
      <c r="AV392" s="1312"/>
      <c r="AW392" s="1313"/>
      <c r="AX392" s="577"/>
      <c r="AY392" s="1230" t="str">
        <f>IF(AL392&lt;&gt;"",IF(AM392="○","入力済","未入力"),"")</f>
        <v/>
      </c>
      <c r="AZ392" s="1230" t="str">
        <f>IF(OR(T392="新加算Ⅰ",T392="新加算Ⅱ",T392="新加算Ⅲ",T392="新加算Ⅳ",T392="新加算Ⅴ（１）",T392="新加算Ⅴ（２）",T392="新加算Ⅴ（３）",T392="新加算ⅠⅤ（４）",T392="新加算Ⅴ（５）",T392="新加算Ⅴ（６）",T392="新加算Ⅴ（８）",T392="新加算Ⅴ（11）"),IF(OR(AN392="○",AN392="令和６年度中に満たす"),"入力済","未入力"),"")</f>
        <v/>
      </c>
      <c r="BA392" s="1230" t="str">
        <f>IF(OR(T392="新加算Ⅴ（７）",T392="新加算Ⅴ（９）",T392="新加算Ⅴ（10）",T392="新加算Ⅴ（12）",T392="新加算Ⅴ（13）",T392="新加算Ⅴ（14）"),IF(OR(AO392="○",AO392="令和６年度中に満たす"),"入力済","未入力"),"")</f>
        <v/>
      </c>
      <c r="BB392" s="1230" t="str">
        <f>IF(OR(T392="新加算Ⅰ",T392="新加算Ⅱ",T392="新加算Ⅲ",T392="新加算Ⅴ（１）",T392="新加算Ⅴ（３）",T392="新加算Ⅴ（８）"),IF(OR(AP392="○",AP392="令和６年度中に満たす"),"入力済","未入力"),"")</f>
        <v/>
      </c>
      <c r="BC392" s="1481" t="str">
        <f t="shared" ref="BC392" si="655">IF(OR(T392="新加算Ⅰ",T392="新加算Ⅱ",T392="新加算Ⅴ（１）",T392="新加算Ⅴ（２）",T392="新加算Ⅴ（３）",T392="新加算Ⅴ（４）",T392="新加算Ⅴ（５）",T392="新加算Ⅴ（６）",T392="新加算Ⅴ（７）",T392="新加算Ⅴ（９）",T392="新加算Ⅴ（10）",T392="新加算Ⅴ（12）"),IF(AQ392&lt;&gt;"",1,""),"")</f>
        <v/>
      </c>
      <c r="BD392" s="1311" t="str">
        <f>IF(OR(T392="新加算Ⅰ",T392="新加算Ⅴ（１）",T392="新加算Ⅴ（２）",T392="新加算Ⅴ（５）",T392="新加算Ⅴ（７）",T392="新加算Ⅴ（10）"),IF(AR392="","未入力","入力済"),"")</f>
        <v/>
      </c>
      <c r="BE392" s="1311" t="str">
        <f>G390</f>
        <v/>
      </c>
      <c r="BF392" s="1311"/>
      <c r="BG392" s="1311"/>
    </row>
    <row r="393" spans="1:59" ht="30" customHeight="1" thickBot="1">
      <c r="A393" s="1276"/>
      <c r="B393" s="1419"/>
      <c r="C393" s="1420"/>
      <c r="D393" s="1420"/>
      <c r="E393" s="1420"/>
      <c r="F393" s="1421"/>
      <c r="G393" s="1261"/>
      <c r="H393" s="1261"/>
      <c r="I393" s="1261"/>
      <c r="J393" s="1424"/>
      <c r="K393" s="1261"/>
      <c r="L393" s="1430"/>
      <c r="M393" s="556" t="str">
        <f>IF('別紙様式2-2（４・５月分）'!P298="","",'別紙様式2-2（４・５月分）'!P298)</f>
        <v/>
      </c>
      <c r="N393" s="1402"/>
      <c r="O393" s="1382"/>
      <c r="P393" s="1434"/>
      <c r="Q393" s="1386"/>
      <c r="R393" s="1518"/>
      <c r="S393" s="1390"/>
      <c r="T393" s="1520"/>
      <c r="U393" s="1516"/>
      <c r="V393" s="1396"/>
      <c r="W393" s="1514"/>
      <c r="X393" s="1372"/>
      <c r="Y393" s="1514"/>
      <c r="Z393" s="1372"/>
      <c r="AA393" s="1514"/>
      <c r="AB393" s="1372"/>
      <c r="AC393" s="1514"/>
      <c r="AD393" s="1372"/>
      <c r="AE393" s="1372"/>
      <c r="AF393" s="1372"/>
      <c r="AG393" s="1368"/>
      <c r="AH393" s="1374"/>
      <c r="AI393" s="1508"/>
      <c r="AJ393" s="1378"/>
      <c r="AK393" s="1510"/>
      <c r="AL393" s="1512"/>
      <c r="AM393" s="1504"/>
      <c r="AN393" s="1485"/>
      <c r="AO393" s="1506"/>
      <c r="AP393" s="1485"/>
      <c r="AQ393" s="1487"/>
      <c r="AR393" s="1489"/>
      <c r="AS393" s="578" t="str">
        <f t="shared" ref="AS393" si="656">IF(AU392="","",IF(OR(T392="",AND(M393="ベア加算なし",OR(T392="新加算Ⅰ",T392="新加算Ⅱ",T392="新加算Ⅲ",T392="新加算Ⅳ"),AM392=""),AND(OR(T392="新加算Ⅰ",T392="新加算Ⅱ",T392="新加算Ⅲ",T392="新加算Ⅳ"),AN392=""),AND(OR(T392="新加算Ⅰ",T392="新加算Ⅱ",T392="新加算Ⅲ"),AP392=""),AND(OR(T392="新加算Ⅰ",T392="新加算Ⅱ"),AQ392=""),AND(OR(T392="新加算Ⅰ"),AR392="")),"！記入が必要な欄（ピンク色のセル）に空欄があります。空欄を埋めてください。",""))</f>
        <v/>
      </c>
      <c r="AT393" s="452"/>
      <c r="AU393" s="1311"/>
      <c r="AV393" s="558" t="str">
        <f>IF('別紙様式2-2（４・５月分）'!N298="","",'別紙様式2-2（４・５月分）'!N298)</f>
        <v/>
      </c>
      <c r="AW393" s="1313"/>
      <c r="AX393" s="579"/>
      <c r="AY393" s="1230" t="str">
        <f>IF(OR(T393="新加算Ⅰ",T393="新加算Ⅱ",T393="新加算Ⅲ",T393="新加算Ⅳ",T393="新加算Ⅴ（１）",T393="新加算Ⅴ（２）",T393="新加算Ⅴ（３）",T393="新加算ⅠⅤ（４）",T393="新加算Ⅴ（５）",T393="新加算Ⅴ（６）",T393="新加算Ⅴ（８）",T393="新加算Ⅴ（11）"),IF(AI393="○","","未入力"),"")</f>
        <v/>
      </c>
      <c r="AZ393" s="1230" t="str">
        <f>IF(OR(U393="新加算Ⅰ",U393="新加算Ⅱ",U393="新加算Ⅲ",U393="新加算Ⅳ",U393="新加算Ⅴ（１）",U393="新加算Ⅴ（２）",U393="新加算Ⅴ（３）",U393="新加算ⅠⅤ（４）",U393="新加算Ⅴ（５）",U393="新加算Ⅴ（６）",U393="新加算Ⅴ（８）",U393="新加算Ⅴ（11）"),IF(AJ393="○","","未入力"),"")</f>
        <v/>
      </c>
      <c r="BA393" s="1230" t="str">
        <f>IF(OR(U393="新加算Ⅴ（７）",U393="新加算Ⅴ（９）",U393="新加算Ⅴ（10）",U393="新加算Ⅴ（12）",U393="新加算Ⅴ（13）",U393="新加算Ⅴ（14）"),IF(AK393="○","","未入力"),"")</f>
        <v/>
      </c>
      <c r="BB393" s="1230" t="str">
        <f>IF(OR(U393="新加算Ⅰ",U393="新加算Ⅱ",U393="新加算Ⅲ",U393="新加算Ⅴ（１）",U393="新加算Ⅴ（３）",U393="新加算Ⅴ（８）"),IF(AL393="○","","未入力"),"")</f>
        <v/>
      </c>
      <c r="BC393" s="1481" t="str">
        <f t="shared" ref="BC393" si="657">IF(OR(U393="新加算Ⅰ",U393="新加算Ⅱ",U393="新加算Ⅴ（１）",U393="新加算Ⅴ（２）",U393="新加算Ⅴ（３）",U393="新加算Ⅴ（４）",U393="新加算Ⅴ（５）",U393="新加算Ⅴ（６）",U393="新加算Ⅴ（７）",U393="新加算Ⅴ（９）",U393="新加算Ⅴ（10）",U393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93" s="1311" t="str">
        <f>IF(AND(T393&lt;&gt;"（参考）令和７年度の移行予定",OR(U393="新加算Ⅰ",U393="新加算Ⅴ（１）",U393="新加算Ⅴ（２）",U393="新加算Ⅴ（５）",U393="新加算Ⅴ（７）",U393="新加算Ⅴ（10）")),IF(AN393="","未入力",IF(AN393="いずれも取得していない","要件を満たさない","")),"")</f>
        <v/>
      </c>
      <c r="BE393" s="1311" t="str">
        <f>G390</f>
        <v/>
      </c>
      <c r="BF393" s="1311"/>
      <c r="BG393" s="1311"/>
    </row>
    <row r="394" spans="1:59" ht="30" customHeight="1">
      <c r="A394" s="1301">
        <v>96</v>
      </c>
      <c r="B394" s="1240" t="str">
        <f>IF(基本情報入力シート!C149="","",基本情報入力シート!C149)</f>
        <v/>
      </c>
      <c r="C394" s="1241"/>
      <c r="D394" s="1241"/>
      <c r="E394" s="1241"/>
      <c r="F394" s="1242"/>
      <c r="G394" s="1259" t="str">
        <f>IF(基本情報入力シート!M149="","",基本情報入力シート!M149)</f>
        <v/>
      </c>
      <c r="H394" s="1259" t="str">
        <f>IF(基本情報入力シート!R149="","",基本情報入力シート!R149)</f>
        <v/>
      </c>
      <c r="I394" s="1259" t="str">
        <f>IF(基本情報入力シート!W149="","",基本情報入力シート!W149)</f>
        <v/>
      </c>
      <c r="J394" s="1422" t="str">
        <f>IF(基本情報入力シート!X149="","",基本情報入力シート!X149)</f>
        <v/>
      </c>
      <c r="K394" s="1259" t="str">
        <f>IF(基本情報入力シート!Y149="","",基本情報入力シート!Y149)</f>
        <v/>
      </c>
      <c r="L394" s="1435" t="str">
        <f>IF(基本情報入力シート!AB149="","",基本情報入力シート!AB149)</f>
        <v/>
      </c>
      <c r="M394" s="553" t="str">
        <f>IF('別紙様式2-2（４・５月分）'!P299="","",'別紙様式2-2（４・５月分）'!P299)</f>
        <v/>
      </c>
      <c r="N394" s="1399" t="str">
        <f>IF(SUM('別紙様式2-2（４・５月分）'!Q299:Q301)=0,"",SUM('別紙様式2-2（４・５月分）'!Q299:Q301))</f>
        <v/>
      </c>
      <c r="O394" s="1403" t="str">
        <f>IFERROR(VLOOKUP('別紙様式2-2（４・５月分）'!AQ299,【参考】数式用!$AR$5:$AS$22,2,FALSE),"")</f>
        <v/>
      </c>
      <c r="P394" s="1404"/>
      <c r="Q394" s="1405"/>
      <c r="R394" s="1540" t="str">
        <f>IFERROR(VLOOKUP(K394,【参考】数式用!$A$5:$AB$37,MATCH(O394,【参考】数式用!$B$4:$AB$4,0)+1,0),"")</f>
        <v/>
      </c>
      <c r="S394" s="1411" t="s">
        <v>2102</v>
      </c>
      <c r="T394" s="1536" t="str">
        <f>IF('別紙様式2-3（６月以降分）'!T394="","",'別紙様式2-3（６月以降分）'!T394)</f>
        <v/>
      </c>
      <c r="U394" s="1538" t="str">
        <f>IFERROR(VLOOKUP(K394,【参考】数式用!$A$5:$AB$37,MATCH(T394,【参考】数式用!$B$4:$AB$4,0)+1,0),"")</f>
        <v/>
      </c>
      <c r="V394" s="1417" t="s">
        <v>15</v>
      </c>
      <c r="W394" s="1534">
        <f>'別紙様式2-3（６月以降分）'!W394</f>
        <v>6</v>
      </c>
      <c r="X394" s="1357" t="s">
        <v>10</v>
      </c>
      <c r="Y394" s="1534">
        <f>'別紙様式2-3（６月以降分）'!Y394</f>
        <v>6</v>
      </c>
      <c r="Z394" s="1357" t="s">
        <v>38</v>
      </c>
      <c r="AA394" s="1534">
        <f>'別紙様式2-3（６月以降分）'!AA394</f>
        <v>7</v>
      </c>
      <c r="AB394" s="1357" t="s">
        <v>10</v>
      </c>
      <c r="AC394" s="1534">
        <f>'別紙様式2-3（６月以降分）'!AC394</f>
        <v>3</v>
      </c>
      <c r="AD394" s="1357" t="s">
        <v>2020</v>
      </c>
      <c r="AE394" s="1357" t="s">
        <v>20</v>
      </c>
      <c r="AF394" s="1357">
        <f>IF(W394&gt;=1,(AA394*12+AC394)-(W394*12+Y394)+1,"")</f>
        <v>10</v>
      </c>
      <c r="AG394" s="1359" t="s">
        <v>33</v>
      </c>
      <c r="AH394" s="1526" t="str">
        <f>'別紙様式2-3（６月以降分）'!AH394</f>
        <v/>
      </c>
      <c r="AI394" s="1528" t="str">
        <f>'別紙様式2-3（６月以降分）'!AI394</f>
        <v/>
      </c>
      <c r="AJ394" s="1530">
        <f>'別紙様式2-3（６月以降分）'!AJ394</f>
        <v>0</v>
      </c>
      <c r="AK394" s="1532" t="str">
        <f>IF('別紙様式2-3（６月以降分）'!AK394="","",'別紙様式2-3（６月以降分）'!AK394)</f>
        <v/>
      </c>
      <c r="AL394" s="1521">
        <f>'別紙様式2-3（６月以降分）'!AL394</f>
        <v>0</v>
      </c>
      <c r="AM394" s="1523" t="str">
        <f>IF('別紙様式2-3（６月以降分）'!AM394="","",'別紙様式2-3（６月以降分）'!AM394)</f>
        <v/>
      </c>
      <c r="AN394" s="1341" t="str">
        <f>IF('別紙様式2-3（６月以降分）'!AN394="","",'別紙様式2-3（６月以降分）'!AN394)</f>
        <v/>
      </c>
      <c r="AO394" s="1339" t="str">
        <f>IF('別紙様式2-3（６月以降分）'!AO394="","",'別紙様式2-3（６月以降分）'!AO394)</f>
        <v/>
      </c>
      <c r="AP394" s="1341" t="str">
        <f>IF('別紙様式2-3（６月以降分）'!AP394="","",'別紙様式2-3（６月以降分）'!AP394)</f>
        <v/>
      </c>
      <c r="AQ394" s="1490" t="str">
        <f>IF('別紙様式2-3（６月以降分）'!AQ394="","",'別紙様式2-3（６月以降分）'!AQ394)</f>
        <v/>
      </c>
      <c r="AR394" s="1493" t="str">
        <f>IF('別紙様式2-3（６月以降分）'!AR394="","",'別紙様式2-3（６月以降分）'!AR394)</f>
        <v/>
      </c>
      <c r="AS394" s="573" t="str">
        <f t="shared" ref="AS394" si="658">IF(AU396="","",IF(U396&lt;U394,"！加算の要件上は問題ありませんが、令和６年度当初の新加算の加算率と比較して、移行後の加算率が下がる計画になっています。",""))</f>
        <v/>
      </c>
      <c r="AT394" s="580"/>
      <c r="AU394" s="1309"/>
      <c r="AV394" s="558" t="str">
        <f>IF('別紙様式2-2（４・５月分）'!N299="","",'別紙様式2-2（４・５月分）'!N299)</f>
        <v/>
      </c>
      <c r="AW394" s="1313" t="str">
        <f>IF(SUM('別紙様式2-2（４・５月分）'!O299:O301)=0,"",SUM('別紙様式2-2（４・５月分）'!O299:O301))</f>
        <v/>
      </c>
      <c r="AX394" s="1482" t="str">
        <f>IFERROR(VLOOKUP(K394,【参考】数式用!$AH$2:$AI$34,2,FALSE),"")</f>
        <v/>
      </c>
      <c r="AY394" s="494"/>
      <c r="BD394" s="341"/>
      <c r="BE394" s="1311" t="str">
        <f>G394</f>
        <v/>
      </c>
      <c r="BF394" s="1311"/>
      <c r="BG394" s="1311"/>
    </row>
    <row r="395" spans="1:59" ht="15" customHeight="1">
      <c r="A395" s="1275"/>
      <c r="B395" s="1243"/>
      <c r="C395" s="1244"/>
      <c r="D395" s="1244"/>
      <c r="E395" s="1244"/>
      <c r="F395" s="1245"/>
      <c r="G395" s="1260"/>
      <c r="H395" s="1260"/>
      <c r="I395" s="1260"/>
      <c r="J395" s="1423"/>
      <c r="K395" s="1260"/>
      <c r="L395" s="1429"/>
      <c r="M395" s="1379" t="str">
        <f>IF('別紙様式2-2（４・５月分）'!P300="","",'別紙様式2-2（４・５月分）'!P300)</f>
        <v/>
      </c>
      <c r="N395" s="1400"/>
      <c r="O395" s="1406"/>
      <c r="P395" s="1407"/>
      <c r="Q395" s="1408"/>
      <c r="R395" s="1541"/>
      <c r="S395" s="1412"/>
      <c r="T395" s="1537"/>
      <c r="U395" s="1539"/>
      <c r="V395" s="1418"/>
      <c r="W395" s="1535"/>
      <c r="X395" s="1358"/>
      <c r="Y395" s="1535"/>
      <c r="Z395" s="1358"/>
      <c r="AA395" s="1535"/>
      <c r="AB395" s="1358"/>
      <c r="AC395" s="1535"/>
      <c r="AD395" s="1358"/>
      <c r="AE395" s="1358"/>
      <c r="AF395" s="1358"/>
      <c r="AG395" s="1360"/>
      <c r="AH395" s="1527"/>
      <c r="AI395" s="1529"/>
      <c r="AJ395" s="1531"/>
      <c r="AK395" s="1533"/>
      <c r="AL395" s="1522"/>
      <c r="AM395" s="1524"/>
      <c r="AN395" s="1342"/>
      <c r="AO395" s="1525"/>
      <c r="AP395" s="1342"/>
      <c r="AQ395" s="1491"/>
      <c r="AR395" s="1494"/>
      <c r="AS395" s="1492" t="str">
        <f t="shared" ref="AS395" si="659">IF(AU396="","",IF(OR(AA396="",AA396&lt;&gt;7,AC396="",AC396&lt;&gt;3),"！算定期間の終わりが令和７年３月になっていません。年度内の廃止予定等がなければ、算定対象月を令和７年３月にしてください。",""))</f>
        <v/>
      </c>
      <c r="AT395" s="580"/>
      <c r="AU395" s="1311"/>
      <c r="AV395" s="1312" t="str">
        <f>IF('別紙様式2-2（４・５月分）'!N300="","",'別紙様式2-2（４・５月分）'!N300)</f>
        <v/>
      </c>
      <c r="AW395" s="1313"/>
      <c r="AX395" s="1483"/>
      <c r="AY395" s="431"/>
      <c r="BD395" s="341"/>
      <c r="BE395" s="1311" t="str">
        <f>G394</f>
        <v/>
      </c>
      <c r="BF395" s="1311"/>
      <c r="BG395" s="1311"/>
    </row>
    <row r="396" spans="1:59" ht="15" customHeight="1">
      <c r="A396" s="1303"/>
      <c r="B396" s="1243"/>
      <c r="C396" s="1244"/>
      <c r="D396" s="1244"/>
      <c r="E396" s="1244"/>
      <c r="F396" s="1245"/>
      <c r="G396" s="1260"/>
      <c r="H396" s="1260"/>
      <c r="I396" s="1260"/>
      <c r="J396" s="1423"/>
      <c r="K396" s="1260"/>
      <c r="L396" s="1429"/>
      <c r="M396" s="1380"/>
      <c r="N396" s="1401"/>
      <c r="O396" s="1381" t="s">
        <v>2025</v>
      </c>
      <c r="P396" s="1433" t="str">
        <f>IFERROR(VLOOKUP('別紙様式2-2（４・５月分）'!AQ299,【参考】数式用!$AR$5:$AT$22,3,FALSE),"")</f>
        <v/>
      </c>
      <c r="Q396" s="1385" t="s">
        <v>2036</v>
      </c>
      <c r="R396" s="1517" t="str">
        <f>IFERROR(VLOOKUP(K394,【参考】数式用!$A$5:$AB$37,MATCH(P396,【参考】数式用!$B$4:$AB$4,0)+1,0),"")</f>
        <v/>
      </c>
      <c r="S396" s="1389" t="s">
        <v>2109</v>
      </c>
      <c r="T396" s="1519"/>
      <c r="U396" s="1515" t="str">
        <f>IFERROR(VLOOKUP(K394,【参考】数式用!$A$5:$AB$37,MATCH(T396,【参考】数式用!$B$4:$AB$4,0)+1,0),"")</f>
        <v/>
      </c>
      <c r="V396" s="1395" t="s">
        <v>15</v>
      </c>
      <c r="W396" s="1513"/>
      <c r="X396" s="1371" t="s">
        <v>10</v>
      </c>
      <c r="Y396" s="1513"/>
      <c r="Z396" s="1371" t="s">
        <v>38</v>
      </c>
      <c r="AA396" s="1513"/>
      <c r="AB396" s="1371" t="s">
        <v>10</v>
      </c>
      <c r="AC396" s="1513"/>
      <c r="AD396" s="1371" t="s">
        <v>2020</v>
      </c>
      <c r="AE396" s="1371" t="s">
        <v>20</v>
      </c>
      <c r="AF396" s="1371" t="str">
        <f>IF(W396&gt;=1,(AA396*12+AC396)-(W396*12+Y396)+1,"")</f>
        <v/>
      </c>
      <c r="AG396" s="1367" t="s">
        <v>33</v>
      </c>
      <c r="AH396" s="1373" t="str">
        <f t="shared" ref="AH396" si="660">IFERROR(ROUNDDOWN(ROUND(L394*U396,0),0)*AF396,"")</f>
        <v/>
      </c>
      <c r="AI396" s="1507" t="str">
        <f t="shared" ref="AI396" si="661">IFERROR(ROUNDDOWN(ROUND((L394*(U396-AW394)),0),0)*AF396,"")</f>
        <v/>
      </c>
      <c r="AJ396" s="1377" t="str">
        <f>IFERROR(ROUNDDOWN(ROUNDDOWN(ROUND(L394*VLOOKUP(K394,【参考】数式用!$A$5:$AB$27,MATCH("新加算Ⅳ",【参考】数式用!$B$4:$AB$4,0)+1,0),0),0)*AF396*0.5,0),"")</f>
        <v/>
      </c>
      <c r="AK396" s="1509"/>
      <c r="AL396" s="1511" t="str">
        <f>IFERROR(IF('別紙様式2-2（４・５月分）'!P396="ベア加算","", IF(OR(T396="新加算Ⅰ",T396="新加算Ⅱ",T396="新加算Ⅲ",T396="新加算Ⅳ"),ROUNDDOWN(ROUND(L394*VLOOKUP(K394,【参考】数式用!$A$5:$I$27,MATCH("ベア加算",【参考】数式用!$B$4:$I$4,0)+1,0),0),0)*AF396,"")),"")</f>
        <v/>
      </c>
      <c r="AM396" s="1503"/>
      <c r="AN396" s="1484"/>
      <c r="AO396" s="1505"/>
      <c r="AP396" s="1484"/>
      <c r="AQ396" s="1486"/>
      <c r="AR396" s="1488"/>
      <c r="AS396" s="1492"/>
      <c r="AT396" s="452"/>
      <c r="AU396" s="1311" t="str">
        <f>IF(AND(AA394&lt;&gt;7,AC394&lt;&gt;3),"V列に色付け","")</f>
        <v/>
      </c>
      <c r="AV396" s="1312"/>
      <c r="AW396" s="1313"/>
      <c r="AX396" s="577"/>
      <c r="AY396" s="1230" t="str">
        <f>IF(AL396&lt;&gt;"",IF(AM396="○","入力済","未入力"),"")</f>
        <v/>
      </c>
      <c r="AZ396" s="1230" t="str">
        <f>IF(OR(T396="新加算Ⅰ",T396="新加算Ⅱ",T396="新加算Ⅲ",T396="新加算Ⅳ",T396="新加算Ⅴ（１）",T396="新加算Ⅴ（２）",T396="新加算Ⅴ（３）",T396="新加算ⅠⅤ（４）",T396="新加算Ⅴ（５）",T396="新加算Ⅴ（６）",T396="新加算Ⅴ（８）",T396="新加算Ⅴ（11）"),IF(OR(AN396="○",AN396="令和６年度中に満たす"),"入力済","未入力"),"")</f>
        <v/>
      </c>
      <c r="BA396" s="1230" t="str">
        <f>IF(OR(T396="新加算Ⅴ（７）",T396="新加算Ⅴ（９）",T396="新加算Ⅴ（10）",T396="新加算Ⅴ（12）",T396="新加算Ⅴ（13）",T396="新加算Ⅴ（14）"),IF(OR(AO396="○",AO396="令和６年度中に満たす"),"入力済","未入力"),"")</f>
        <v/>
      </c>
      <c r="BB396" s="1230" t="str">
        <f>IF(OR(T396="新加算Ⅰ",T396="新加算Ⅱ",T396="新加算Ⅲ",T396="新加算Ⅴ（１）",T396="新加算Ⅴ（３）",T396="新加算Ⅴ（８）"),IF(OR(AP396="○",AP396="令和６年度中に満たす"),"入力済","未入力"),"")</f>
        <v/>
      </c>
      <c r="BC396" s="1481" t="str">
        <f t="shared" ref="BC396" si="662">IF(OR(T396="新加算Ⅰ",T396="新加算Ⅱ",T396="新加算Ⅴ（１）",T396="新加算Ⅴ（２）",T396="新加算Ⅴ（３）",T396="新加算Ⅴ（４）",T396="新加算Ⅴ（５）",T396="新加算Ⅴ（６）",T396="新加算Ⅴ（７）",T396="新加算Ⅴ（９）",T396="新加算Ⅴ（10）",T396="新加算Ⅴ（12）"),IF(AQ396&lt;&gt;"",1,""),"")</f>
        <v/>
      </c>
      <c r="BD396" s="1311" t="str">
        <f>IF(OR(T396="新加算Ⅰ",T396="新加算Ⅴ（１）",T396="新加算Ⅴ（２）",T396="新加算Ⅴ（５）",T396="新加算Ⅴ（７）",T396="新加算Ⅴ（10）"),IF(AR396="","未入力","入力済"),"")</f>
        <v/>
      </c>
      <c r="BE396" s="1311" t="str">
        <f>G394</f>
        <v/>
      </c>
      <c r="BF396" s="1311"/>
      <c r="BG396" s="1311"/>
    </row>
    <row r="397" spans="1:59" ht="30" customHeight="1" thickBot="1">
      <c r="A397" s="1276"/>
      <c r="B397" s="1419"/>
      <c r="C397" s="1420"/>
      <c r="D397" s="1420"/>
      <c r="E397" s="1420"/>
      <c r="F397" s="1421"/>
      <c r="G397" s="1261"/>
      <c r="H397" s="1261"/>
      <c r="I397" s="1261"/>
      <c r="J397" s="1424"/>
      <c r="K397" s="1261"/>
      <c r="L397" s="1430"/>
      <c r="M397" s="556" t="str">
        <f>IF('別紙様式2-2（４・５月分）'!P301="","",'別紙様式2-2（４・５月分）'!P301)</f>
        <v/>
      </c>
      <c r="N397" s="1402"/>
      <c r="O397" s="1382"/>
      <c r="P397" s="1434"/>
      <c r="Q397" s="1386"/>
      <c r="R397" s="1518"/>
      <c r="S397" s="1390"/>
      <c r="T397" s="1520"/>
      <c r="U397" s="1516"/>
      <c r="V397" s="1396"/>
      <c r="W397" s="1514"/>
      <c r="X397" s="1372"/>
      <c r="Y397" s="1514"/>
      <c r="Z397" s="1372"/>
      <c r="AA397" s="1514"/>
      <c r="AB397" s="1372"/>
      <c r="AC397" s="1514"/>
      <c r="AD397" s="1372"/>
      <c r="AE397" s="1372"/>
      <c r="AF397" s="1372"/>
      <c r="AG397" s="1368"/>
      <c r="AH397" s="1374"/>
      <c r="AI397" s="1508"/>
      <c r="AJ397" s="1378"/>
      <c r="AK397" s="1510"/>
      <c r="AL397" s="1512"/>
      <c r="AM397" s="1504"/>
      <c r="AN397" s="1485"/>
      <c r="AO397" s="1506"/>
      <c r="AP397" s="1485"/>
      <c r="AQ397" s="1487"/>
      <c r="AR397" s="1489"/>
      <c r="AS397" s="578" t="str">
        <f t="shared" ref="AS397" si="663">IF(AU396="","",IF(OR(T396="",AND(M397="ベア加算なし",OR(T396="新加算Ⅰ",T396="新加算Ⅱ",T396="新加算Ⅲ",T396="新加算Ⅳ"),AM396=""),AND(OR(T396="新加算Ⅰ",T396="新加算Ⅱ",T396="新加算Ⅲ",T396="新加算Ⅳ"),AN396=""),AND(OR(T396="新加算Ⅰ",T396="新加算Ⅱ",T396="新加算Ⅲ"),AP396=""),AND(OR(T396="新加算Ⅰ",T396="新加算Ⅱ"),AQ396=""),AND(OR(T396="新加算Ⅰ"),AR396="")),"！記入が必要な欄（ピンク色のセル）に空欄があります。空欄を埋めてください。",""))</f>
        <v/>
      </c>
      <c r="AT397" s="452"/>
      <c r="AU397" s="1311"/>
      <c r="AV397" s="558" t="str">
        <f>IF('別紙様式2-2（４・５月分）'!N301="","",'別紙様式2-2（４・５月分）'!N301)</f>
        <v/>
      </c>
      <c r="AW397" s="1313"/>
      <c r="AX397" s="579"/>
      <c r="AY397" s="1230" t="str">
        <f>IF(OR(T397="新加算Ⅰ",T397="新加算Ⅱ",T397="新加算Ⅲ",T397="新加算Ⅳ",T397="新加算Ⅴ（１）",T397="新加算Ⅴ（２）",T397="新加算Ⅴ（３）",T397="新加算ⅠⅤ（４）",T397="新加算Ⅴ（５）",T397="新加算Ⅴ（６）",T397="新加算Ⅴ（８）",T397="新加算Ⅴ（11）"),IF(AI397="○","","未入力"),"")</f>
        <v/>
      </c>
      <c r="AZ397" s="1230" t="str">
        <f>IF(OR(U397="新加算Ⅰ",U397="新加算Ⅱ",U397="新加算Ⅲ",U397="新加算Ⅳ",U397="新加算Ⅴ（１）",U397="新加算Ⅴ（２）",U397="新加算Ⅴ（３）",U397="新加算ⅠⅤ（４）",U397="新加算Ⅴ（５）",U397="新加算Ⅴ（６）",U397="新加算Ⅴ（８）",U397="新加算Ⅴ（11）"),IF(AJ397="○","","未入力"),"")</f>
        <v/>
      </c>
      <c r="BA397" s="1230" t="str">
        <f>IF(OR(U397="新加算Ⅴ（７）",U397="新加算Ⅴ（９）",U397="新加算Ⅴ（10）",U397="新加算Ⅴ（12）",U397="新加算Ⅴ（13）",U397="新加算Ⅴ（14）"),IF(AK397="○","","未入力"),"")</f>
        <v/>
      </c>
      <c r="BB397" s="1230" t="str">
        <f>IF(OR(U397="新加算Ⅰ",U397="新加算Ⅱ",U397="新加算Ⅲ",U397="新加算Ⅴ（１）",U397="新加算Ⅴ（３）",U397="新加算Ⅴ（８）"),IF(AL397="○","","未入力"),"")</f>
        <v/>
      </c>
      <c r="BC397" s="1481" t="str">
        <f t="shared" ref="BC397" si="664">IF(OR(U397="新加算Ⅰ",U397="新加算Ⅱ",U397="新加算Ⅴ（１）",U397="新加算Ⅴ（２）",U397="新加算Ⅴ（３）",U397="新加算Ⅴ（４）",U397="新加算Ⅴ（５）",U397="新加算Ⅴ（６）",U397="新加算Ⅴ（７）",U397="新加算Ⅴ（９）",U397="新加算Ⅴ（10）",U397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97" s="1311" t="str">
        <f>IF(AND(T397&lt;&gt;"（参考）令和７年度の移行予定",OR(U397="新加算Ⅰ",U397="新加算Ⅴ（１）",U397="新加算Ⅴ（２）",U397="新加算Ⅴ（５）",U397="新加算Ⅴ（７）",U397="新加算Ⅴ（10）")),IF(AN397="","未入力",IF(AN397="いずれも取得していない","要件を満たさない","")),"")</f>
        <v/>
      </c>
      <c r="BE397" s="1311" t="str">
        <f>G394</f>
        <v/>
      </c>
      <c r="BF397" s="1311"/>
      <c r="BG397" s="1311"/>
    </row>
    <row r="398" spans="1:59" ht="30" customHeight="1">
      <c r="A398" s="1274">
        <v>97</v>
      </c>
      <c r="B398" s="1243" t="str">
        <f>IF(基本情報入力シート!C150="","",基本情報入力シート!C150)</f>
        <v/>
      </c>
      <c r="C398" s="1244"/>
      <c r="D398" s="1244"/>
      <c r="E398" s="1244"/>
      <c r="F398" s="1245"/>
      <c r="G398" s="1260" t="str">
        <f>IF(基本情報入力シート!M150="","",基本情報入力シート!M150)</f>
        <v/>
      </c>
      <c r="H398" s="1260" t="str">
        <f>IF(基本情報入力シート!R150="","",基本情報入力シート!R150)</f>
        <v/>
      </c>
      <c r="I398" s="1260" t="str">
        <f>IF(基本情報入力シート!W150="","",基本情報入力シート!W150)</f>
        <v/>
      </c>
      <c r="J398" s="1423" t="str">
        <f>IF(基本情報入力シート!X150="","",基本情報入力シート!X150)</f>
        <v/>
      </c>
      <c r="K398" s="1260" t="str">
        <f>IF(基本情報入力シート!Y150="","",基本情報入力シート!Y150)</f>
        <v/>
      </c>
      <c r="L398" s="1429" t="str">
        <f>IF(基本情報入力シート!AB150="","",基本情報入力シート!AB150)</f>
        <v/>
      </c>
      <c r="M398" s="553" t="str">
        <f>IF('別紙様式2-2（４・５月分）'!P302="","",'別紙様式2-2（４・５月分）'!P302)</f>
        <v/>
      </c>
      <c r="N398" s="1399" t="str">
        <f>IF(SUM('別紙様式2-2（４・５月分）'!Q302:Q304)=0,"",SUM('別紙様式2-2（４・５月分）'!Q302:Q304))</f>
        <v/>
      </c>
      <c r="O398" s="1403" t="str">
        <f>IFERROR(VLOOKUP('別紙様式2-2（４・５月分）'!AQ302,【参考】数式用!$AR$5:$AS$22,2,FALSE),"")</f>
        <v/>
      </c>
      <c r="P398" s="1404"/>
      <c r="Q398" s="1405"/>
      <c r="R398" s="1540" t="str">
        <f>IFERROR(VLOOKUP(K398,【参考】数式用!$A$5:$AB$37,MATCH(O398,【参考】数式用!$B$4:$AB$4,0)+1,0),"")</f>
        <v/>
      </c>
      <c r="S398" s="1411" t="s">
        <v>2102</v>
      </c>
      <c r="T398" s="1536" t="str">
        <f>IF('別紙様式2-3（６月以降分）'!T398="","",'別紙様式2-3（６月以降分）'!T398)</f>
        <v/>
      </c>
      <c r="U398" s="1538" t="str">
        <f>IFERROR(VLOOKUP(K398,【参考】数式用!$A$5:$AB$37,MATCH(T398,【参考】数式用!$B$4:$AB$4,0)+1,0),"")</f>
        <v/>
      </c>
      <c r="V398" s="1417" t="s">
        <v>15</v>
      </c>
      <c r="W398" s="1534">
        <f>'別紙様式2-3（６月以降分）'!W398</f>
        <v>6</v>
      </c>
      <c r="X398" s="1357" t="s">
        <v>10</v>
      </c>
      <c r="Y398" s="1534">
        <f>'別紙様式2-3（６月以降分）'!Y398</f>
        <v>6</v>
      </c>
      <c r="Z398" s="1357" t="s">
        <v>38</v>
      </c>
      <c r="AA398" s="1534">
        <f>'別紙様式2-3（６月以降分）'!AA398</f>
        <v>7</v>
      </c>
      <c r="AB398" s="1357" t="s">
        <v>10</v>
      </c>
      <c r="AC398" s="1534">
        <f>'別紙様式2-3（６月以降分）'!AC398</f>
        <v>3</v>
      </c>
      <c r="AD398" s="1357" t="s">
        <v>2020</v>
      </c>
      <c r="AE398" s="1357" t="s">
        <v>20</v>
      </c>
      <c r="AF398" s="1357">
        <f>IF(W398&gt;=1,(AA398*12+AC398)-(W398*12+Y398)+1,"")</f>
        <v>10</v>
      </c>
      <c r="AG398" s="1359" t="s">
        <v>33</v>
      </c>
      <c r="AH398" s="1526" t="str">
        <f>'別紙様式2-3（６月以降分）'!AH398</f>
        <v/>
      </c>
      <c r="AI398" s="1528" t="str">
        <f>'別紙様式2-3（６月以降分）'!AI398</f>
        <v/>
      </c>
      <c r="AJ398" s="1530">
        <f>'別紙様式2-3（６月以降分）'!AJ398</f>
        <v>0</v>
      </c>
      <c r="AK398" s="1532" t="str">
        <f>IF('別紙様式2-3（６月以降分）'!AK398="","",'別紙様式2-3（６月以降分）'!AK398)</f>
        <v/>
      </c>
      <c r="AL398" s="1521">
        <f>'別紙様式2-3（６月以降分）'!AL398</f>
        <v>0</v>
      </c>
      <c r="AM398" s="1523" t="str">
        <f>IF('別紙様式2-3（６月以降分）'!AM398="","",'別紙様式2-3（６月以降分）'!AM398)</f>
        <v/>
      </c>
      <c r="AN398" s="1341" t="str">
        <f>IF('別紙様式2-3（６月以降分）'!AN398="","",'別紙様式2-3（６月以降分）'!AN398)</f>
        <v/>
      </c>
      <c r="AO398" s="1339" t="str">
        <f>IF('別紙様式2-3（６月以降分）'!AO398="","",'別紙様式2-3（６月以降分）'!AO398)</f>
        <v/>
      </c>
      <c r="AP398" s="1341" t="str">
        <f>IF('別紙様式2-3（６月以降分）'!AP398="","",'別紙様式2-3（６月以降分）'!AP398)</f>
        <v/>
      </c>
      <c r="AQ398" s="1490" t="str">
        <f>IF('別紙様式2-3（６月以降分）'!AQ398="","",'別紙様式2-3（６月以降分）'!AQ398)</f>
        <v/>
      </c>
      <c r="AR398" s="1493" t="str">
        <f>IF('別紙様式2-3（６月以降分）'!AR398="","",'別紙様式2-3（６月以降分）'!AR398)</f>
        <v/>
      </c>
      <c r="AS398" s="573" t="str">
        <f t="shared" ref="AS398" si="665">IF(AU400="","",IF(U400&lt;U398,"！加算の要件上は問題ありませんが、令和６年度当初の新加算の加算率と比較して、移行後の加算率が下がる計画になっています。",""))</f>
        <v/>
      </c>
      <c r="AT398" s="580"/>
      <c r="AU398" s="1309"/>
      <c r="AV398" s="558" t="str">
        <f>IF('別紙様式2-2（４・５月分）'!N302="","",'別紙様式2-2（４・５月分）'!N302)</f>
        <v/>
      </c>
      <c r="AW398" s="1313" t="str">
        <f>IF(SUM('別紙様式2-2（４・５月分）'!O302:O304)=0,"",SUM('別紙様式2-2（４・５月分）'!O302:O304))</f>
        <v/>
      </c>
      <c r="AX398" s="1482" t="str">
        <f>IFERROR(VLOOKUP(K398,【参考】数式用!$AH$2:$AI$34,2,FALSE),"")</f>
        <v/>
      </c>
      <c r="AY398" s="494"/>
      <c r="BD398" s="341"/>
      <c r="BE398" s="1311" t="str">
        <f>G398</f>
        <v/>
      </c>
      <c r="BF398" s="1311"/>
      <c r="BG398" s="1311"/>
    </row>
    <row r="399" spans="1:59" ht="15" customHeight="1">
      <c r="A399" s="1275"/>
      <c r="B399" s="1243"/>
      <c r="C399" s="1244"/>
      <c r="D399" s="1244"/>
      <c r="E399" s="1244"/>
      <c r="F399" s="1245"/>
      <c r="G399" s="1260"/>
      <c r="H399" s="1260"/>
      <c r="I399" s="1260"/>
      <c r="J399" s="1423"/>
      <c r="K399" s="1260"/>
      <c r="L399" s="1429"/>
      <c r="M399" s="1379" t="str">
        <f>IF('別紙様式2-2（４・５月分）'!P303="","",'別紙様式2-2（４・５月分）'!P303)</f>
        <v/>
      </c>
      <c r="N399" s="1400"/>
      <c r="O399" s="1406"/>
      <c r="P399" s="1407"/>
      <c r="Q399" s="1408"/>
      <c r="R399" s="1541"/>
      <c r="S399" s="1412"/>
      <c r="T399" s="1537"/>
      <c r="U399" s="1539"/>
      <c r="V399" s="1418"/>
      <c r="W399" s="1535"/>
      <c r="X399" s="1358"/>
      <c r="Y399" s="1535"/>
      <c r="Z399" s="1358"/>
      <c r="AA399" s="1535"/>
      <c r="AB399" s="1358"/>
      <c r="AC399" s="1535"/>
      <c r="AD399" s="1358"/>
      <c r="AE399" s="1358"/>
      <c r="AF399" s="1358"/>
      <c r="AG399" s="1360"/>
      <c r="AH399" s="1527"/>
      <c r="AI399" s="1529"/>
      <c r="AJ399" s="1531"/>
      <c r="AK399" s="1533"/>
      <c r="AL399" s="1522"/>
      <c r="AM399" s="1524"/>
      <c r="AN399" s="1342"/>
      <c r="AO399" s="1525"/>
      <c r="AP399" s="1342"/>
      <c r="AQ399" s="1491"/>
      <c r="AR399" s="1494"/>
      <c r="AS399" s="1492" t="str">
        <f t="shared" ref="AS399" si="666">IF(AU400="","",IF(OR(AA400="",AA400&lt;&gt;7,AC400="",AC400&lt;&gt;3),"！算定期間の終わりが令和７年３月になっていません。年度内の廃止予定等がなければ、算定対象月を令和７年３月にしてください。",""))</f>
        <v/>
      </c>
      <c r="AT399" s="580"/>
      <c r="AU399" s="1311"/>
      <c r="AV399" s="1312" t="str">
        <f>IF('別紙様式2-2（４・５月分）'!N303="","",'別紙様式2-2（４・５月分）'!N303)</f>
        <v/>
      </c>
      <c r="AW399" s="1313"/>
      <c r="AX399" s="1483"/>
      <c r="AY399" s="431"/>
      <c r="BD399" s="341"/>
      <c r="BE399" s="1311" t="str">
        <f>G398</f>
        <v/>
      </c>
      <c r="BF399" s="1311"/>
      <c r="BG399" s="1311"/>
    </row>
    <row r="400" spans="1:59" ht="15" customHeight="1">
      <c r="A400" s="1303"/>
      <c r="B400" s="1243"/>
      <c r="C400" s="1244"/>
      <c r="D400" s="1244"/>
      <c r="E400" s="1244"/>
      <c r="F400" s="1245"/>
      <c r="G400" s="1260"/>
      <c r="H400" s="1260"/>
      <c r="I400" s="1260"/>
      <c r="J400" s="1423"/>
      <c r="K400" s="1260"/>
      <c r="L400" s="1429"/>
      <c r="M400" s="1380"/>
      <c r="N400" s="1401"/>
      <c r="O400" s="1381" t="s">
        <v>2025</v>
      </c>
      <c r="P400" s="1433" t="str">
        <f>IFERROR(VLOOKUP('別紙様式2-2（４・５月分）'!AQ302,【参考】数式用!$AR$5:$AT$22,3,FALSE),"")</f>
        <v/>
      </c>
      <c r="Q400" s="1385" t="s">
        <v>2036</v>
      </c>
      <c r="R400" s="1517" t="str">
        <f>IFERROR(VLOOKUP(K398,【参考】数式用!$A$5:$AB$37,MATCH(P400,【参考】数式用!$B$4:$AB$4,0)+1,0),"")</f>
        <v/>
      </c>
      <c r="S400" s="1389" t="s">
        <v>2109</v>
      </c>
      <c r="T400" s="1519"/>
      <c r="U400" s="1515" t="str">
        <f>IFERROR(VLOOKUP(K398,【参考】数式用!$A$5:$AB$37,MATCH(T400,【参考】数式用!$B$4:$AB$4,0)+1,0),"")</f>
        <v/>
      </c>
      <c r="V400" s="1395" t="s">
        <v>15</v>
      </c>
      <c r="W400" s="1513"/>
      <c r="X400" s="1371" t="s">
        <v>10</v>
      </c>
      <c r="Y400" s="1513"/>
      <c r="Z400" s="1371" t="s">
        <v>38</v>
      </c>
      <c r="AA400" s="1513"/>
      <c r="AB400" s="1371" t="s">
        <v>10</v>
      </c>
      <c r="AC400" s="1513"/>
      <c r="AD400" s="1371" t="s">
        <v>2020</v>
      </c>
      <c r="AE400" s="1371" t="s">
        <v>20</v>
      </c>
      <c r="AF400" s="1371" t="str">
        <f>IF(W400&gt;=1,(AA400*12+AC400)-(W400*12+Y400)+1,"")</f>
        <v/>
      </c>
      <c r="AG400" s="1367" t="s">
        <v>33</v>
      </c>
      <c r="AH400" s="1373" t="str">
        <f t="shared" ref="AH400" si="667">IFERROR(ROUNDDOWN(ROUND(L398*U400,0),0)*AF400,"")</f>
        <v/>
      </c>
      <c r="AI400" s="1507" t="str">
        <f t="shared" ref="AI400" si="668">IFERROR(ROUNDDOWN(ROUND((L398*(U400-AW398)),0),0)*AF400,"")</f>
        <v/>
      </c>
      <c r="AJ400" s="1377" t="str">
        <f>IFERROR(ROUNDDOWN(ROUNDDOWN(ROUND(L398*VLOOKUP(K398,【参考】数式用!$A$5:$AB$27,MATCH("新加算Ⅳ",【参考】数式用!$B$4:$AB$4,0)+1,0),0),0)*AF400*0.5,0),"")</f>
        <v/>
      </c>
      <c r="AK400" s="1509"/>
      <c r="AL400" s="1511" t="str">
        <f>IFERROR(IF('別紙様式2-2（４・５月分）'!P400="ベア加算","", IF(OR(T400="新加算Ⅰ",T400="新加算Ⅱ",T400="新加算Ⅲ",T400="新加算Ⅳ"),ROUNDDOWN(ROUND(L398*VLOOKUP(K398,【参考】数式用!$A$5:$I$27,MATCH("ベア加算",【参考】数式用!$B$4:$I$4,0)+1,0),0),0)*AF400,"")),"")</f>
        <v/>
      </c>
      <c r="AM400" s="1503"/>
      <c r="AN400" s="1484"/>
      <c r="AO400" s="1505"/>
      <c r="AP400" s="1484"/>
      <c r="AQ400" s="1486"/>
      <c r="AR400" s="1488"/>
      <c r="AS400" s="1492"/>
      <c r="AT400" s="452"/>
      <c r="AU400" s="1311" t="str">
        <f>IF(AND(AA398&lt;&gt;7,AC398&lt;&gt;3),"V列に色付け","")</f>
        <v/>
      </c>
      <c r="AV400" s="1312"/>
      <c r="AW400" s="1313"/>
      <c r="AX400" s="577"/>
      <c r="AY400" s="1230" t="str">
        <f>IF(AL400&lt;&gt;"",IF(AM400="○","入力済","未入力"),"")</f>
        <v/>
      </c>
      <c r="AZ400" s="1230" t="str">
        <f>IF(OR(T400="新加算Ⅰ",T400="新加算Ⅱ",T400="新加算Ⅲ",T400="新加算Ⅳ",T400="新加算Ⅴ（１）",T400="新加算Ⅴ（２）",T400="新加算Ⅴ（３）",T400="新加算ⅠⅤ（４）",T400="新加算Ⅴ（５）",T400="新加算Ⅴ（６）",T400="新加算Ⅴ（８）",T400="新加算Ⅴ（11）"),IF(OR(AN400="○",AN400="令和６年度中に満たす"),"入力済","未入力"),"")</f>
        <v/>
      </c>
      <c r="BA400" s="1230" t="str">
        <f>IF(OR(T400="新加算Ⅴ（７）",T400="新加算Ⅴ（９）",T400="新加算Ⅴ（10）",T400="新加算Ⅴ（12）",T400="新加算Ⅴ（13）",T400="新加算Ⅴ（14）"),IF(OR(AO400="○",AO400="令和６年度中に満たす"),"入力済","未入力"),"")</f>
        <v/>
      </c>
      <c r="BB400" s="1230" t="str">
        <f>IF(OR(T400="新加算Ⅰ",T400="新加算Ⅱ",T400="新加算Ⅲ",T400="新加算Ⅴ（１）",T400="新加算Ⅴ（３）",T400="新加算Ⅴ（８）"),IF(OR(AP400="○",AP400="令和６年度中に満たす"),"入力済","未入力"),"")</f>
        <v/>
      </c>
      <c r="BC400" s="1481" t="str">
        <f t="shared" ref="BC400" si="669">IF(OR(T400="新加算Ⅰ",T400="新加算Ⅱ",T400="新加算Ⅴ（１）",T400="新加算Ⅴ（２）",T400="新加算Ⅴ（３）",T400="新加算Ⅴ（４）",T400="新加算Ⅴ（５）",T400="新加算Ⅴ（６）",T400="新加算Ⅴ（７）",T400="新加算Ⅴ（９）",T400="新加算Ⅴ（10）",T400="新加算Ⅴ（12）"),IF(AQ400&lt;&gt;"",1,""),"")</f>
        <v/>
      </c>
      <c r="BD400" s="1311" t="str">
        <f>IF(OR(T400="新加算Ⅰ",T400="新加算Ⅴ（１）",T400="新加算Ⅴ（２）",T400="新加算Ⅴ（５）",T400="新加算Ⅴ（７）",T400="新加算Ⅴ（10）"),IF(AR400="","未入力","入力済"),"")</f>
        <v/>
      </c>
      <c r="BE400" s="1311" t="str">
        <f>G398</f>
        <v/>
      </c>
      <c r="BF400" s="1311"/>
      <c r="BG400" s="1311"/>
    </row>
    <row r="401" spans="1:59" ht="30" customHeight="1" thickBot="1">
      <c r="A401" s="1276"/>
      <c r="B401" s="1419"/>
      <c r="C401" s="1420"/>
      <c r="D401" s="1420"/>
      <c r="E401" s="1420"/>
      <c r="F401" s="1421"/>
      <c r="G401" s="1261"/>
      <c r="H401" s="1261"/>
      <c r="I401" s="1261"/>
      <c r="J401" s="1424"/>
      <c r="K401" s="1261"/>
      <c r="L401" s="1430"/>
      <c r="M401" s="556" t="str">
        <f>IF('別紙様式2-2（４・５月分）'!P304="","",'別紙様式2-2（４・５月分）'!P304)</f>
        <v/>
      </c>
      <c r="N401" s="1402"/>
      <c r="O401" s="1382"/>
      <c r="P401" s="1434"/>
      <c r="Q401" s="1386"/>
      <c r="R401" s="1518"/>
      <c r="S401" s="1390"/>
      <c r="T401" s="1520"/>
      <c r="U401" s="1516"/>
      <c r="V401" s="1396"/>
      <c r="W401" s="1514"/>
      <c r="X401" s="1372"/>
      <c r="Y401" s="1514"/>
      <c r="Z401" s="1372"/>
      <c r="AA401" s="1514"/>
      <c r="AB401" s="1372"/>
      <c r="AC401" s="1514"/>
      <c r="AD401" s="1372"/>
      <c r="AE401" s="1372"/>
      <c r="AF401" s="1372"/>
      <c r="AG401" s="1368"/>
      <c r="AH401" s="1374"/>
      <c r="AI401" s="1508"/>
      <c r="AJ401" s="1378"/>
      <c r="AK401" s="1510"/>
      <c r="AL401" s="1512"/>
      <c r="AM401" s="1504"/>
      <c r="AN401" s="1485"/>
      <c r="AO401" s="1506"/>
      <c r="AP401" s="1485"/>
      <c r="AQ401" s="1487"/>
      <c r="AR401" s="1489"/>
      <c r="AS401" s="578" t="str">
        <f t="shared" ref="AS401" si="670">IF(AU400="","",IF(OR(T400="",AND(M401="ベア加算なし",OR(T400="新加算Ⅰ",T400="新加算Ⅱ",T400="新加算Ⅲ",T400="新加算Ⅳ"),AM400=""),AND(OR(T400="新加算Ⅰ",T400="新加算Ⅱ",T400="新加算Ⅲ",T400="新加算Ⅳ"),AN400=""),AND(OR(T400="新加算Ⅰ",T400="新加算Ⅱ",T400="新加算Ⅲ"),AP400=""),AND(OR(T400="新加算Ⅰ",T400="新加算Ⅱ"),AQ400=""),AND(OR(T400="新加算Ⅰ"),AR400="")),"！記入が必要な欄（ピンク色のセル）に空欄があります。空欄を埋めてください。",""))</f>
        <v/>
      </c>
      <c r="AT401" s="452"/>
      <c r="AU401" s="1311"/>
      <c r="AV401" s="558" t="str">
        <f>IF('別紙様式2-2（４・５月分）'!N304="","",'別紙様式2-2（４・５月分）'!N304)</f>
        <v/>
      </c>
      <c r="AW401" s="1313"/>
      <c r="AX401" s="579"/>
      <c r="AY401" s="1230" t="str">
        <f>IF(OR(T401="新加算Ⅰ",T401="新加算Ⅱ",T401="新加算Ⅲ",T401="新加算Ⅳ",T401="新加算Ⅴ（１）",T401="新加算Ⅴ（２）",T401="新加算Ⅴ（３）",T401="新加算ⅠⅤ（４）",T401="新加算Ⅴ（５）",T401="新加算Ⅴ（６）",T401="新加算Ⅴ（８）",T401="新加算Ⅴ（11）"),IF(AI401="○","","未入力"),"")</f>
        <v/>
      </c>
      <c r="AZ401" s="1230" t="str">
        <f>IF(OR(U401="新加算Ⅰ",U401="新加算Ⅱ",U401="新加算Ⅲ",U401="新加算Ⅳ",U401="新加算Ⅴ（１）",U401="新加算Ⅴ（２）",U401="新加算Ⅴ（３）",U401="新加算ⅠⅤ（４）",U401="新加算Ⅴ（５）",U401="新加算Ⅴ（６）",U401="新加算Ⅴ（８）",U401="新加算Ⅴ（11）"),IF(AJ401="○","","未入力"),"")</f>
        <v/>
      </c>
      <c r="BA401" s="1230" t="str">
        <f>IF(OR(U401="新加算Ⅴ（７）",U401="新加算Ⅴ（９）",U401="新加算Ⅴ（10）",U401="新加算Ⅴ（12）",U401="新加算Ⅴ（13）",U401="新加算Ⅴ（14）"),IF(AK401="○","","未入力"),"")</f>
        <v/>
      </c>
      <c r="BB401" s="1230" t="str">
        <f>IF(OR(U401="新加算Ⅰ",U401="新加算Ⅱ",U401="新加算Ⅲ",U401="新加算Ⅴ（１）",U401="新加算Ⅴ（３）",U401="新加算Ⅴ（８）"),IF(AL401="○","","未入力"),"")</f>
        <v/>
      </c>
      <c r="BC401" s="1481" t="str">
        <f t="shared" ref="BC401" si="671">IF(OR(U401="新加算Ⅰ",U401="新加算Ⅱ",U401="新加算Ⅴ（１）",U401="新加算Ⅴ（２）",U401="新加算Ⅴ（３）",U401="新加算Ⅴ（４）",U401="新加算Ⅴ（５）",U401="新加算Ⅴ（６）",U401="新加算Ⅴ（７）",U401="新加算Ⅴ（９）",U401="新加算Ⅴ（10）",U401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401" s="1311" t="str">
        <f>IF(AND(T401&lt;&gt;"（参考）令和７年度の移行予定",OR(U401="新加算Ⅰ",U401="新加算Ⅴ（１）",U401="新加算Ⅴ（２）",U401="新加算Ⅴ（５）",U401="新加算Ⅴ（７）",U401="新加算Ⅴ（10）")),IF(AN401="","未入力",IF(AN401="いずれも取得していない","要件を満たさない","")),"")</f>
        <v/>
      </c>
      <c r="BE401" s="1311" t="str">
        <f>G398</f>
        <v/>
      </c>
      <c r="BF401" s="1311"/>
      <c r="BG401" s="1311"/>
    </row>
    <row r="402" spans="1:59" ht="30" customHeight="1">
      <c r="A402" s="1301">
        <v>98</v>
      </c>
      <c r="B402" s="1240" t="str">
        <f>IF(基本情報入力シート!C151="","",基本情報入力シート!C151)</f>
        <v/>
      </c>
      <c r="C402" s="1241"/>
      <c r="D402" s="1241"/>
      <c r="E402" s="1241"/>
      <c r="F402" s="1242"/>
      <c r="G402" s="1259" t="str">
        <f>IF(基本情報入力シート!M151="","",基本情報入力シート!M151)</f>
        <v/>
      </c>
      <c r="H402" s="1259" t="str">
        <f>IF(基本情報入力シート!R151="","",基本情報入力シート!R151)</f>
        <v/>
      </c>
      <c r="I402" s="1259" t="str">
        <f>IF(基本情報入力シート!W151="","",基本情報入力シート!W151)</f>
        <v/>
      </c>
      <c r="J402" s="1422" t="str">
        <f>IF(基本情報入力シート!X151="","",基本情報入力シート!X151)</f>
        <v/>
      </c>
      <c r="K402" s="1259" t="str">
        <f>IF(基本情報入力シート!Y151="","",基本情報入力シート!Y151)</f>
        <v/>
      </c>
      <c r="L402" s="1435" t="str">
        <f>IF(基本情報入力シート!AB151="","",基本情報入力シート!AB151)</f>
        <v/>
      </c>
      <c r="M402" s="553" t="str">
        <f>IF('別紙様式2-2（４・５月分）'!P305="","",'別紙様式2-2（４・５月分）'!P305)</f>
        <v/>
      </c>
      <c r="N402" s="1399" t="str">
        <f>IF(SUM('別紙様式2-2（４・５月分）'!Q305:Q307)=0,"",SUM('別紙様式2-2（４・５月分）'!Q305:Q307))</f>
        <v/>
      </c>
      <c r="O402" s="1403" t="str">
        <f>IFERROR(VLOOKUP('別紙様式2-2（４・５月分）'!AQ305,【参考】数式用!$AR$5:$AS$22,2,FALSE),"")</f>
        <v/>
      </c>
      <c r="P402" s="1404"/>
      <c r="Q402" s="1405"/>
      <c r="R402" s="1540" t="str">
        <f>IFERROR(VLOOKUP(K402,【参考】数式用!$A$5:$AB$37,MATCH(O402,【参考】数式用!$B$4:$AB$4,0)+1,0),"")</f>
        <v/>
      </c>
      <c r="S402" s="1411" t="s">
        <v>2102</v>
      </c>
      <c r="T402" s="1536" t="str">
        <f>IF('別紙様式2-3（６月以降分）'!T402="","",'別紙様式2-3（６月以降分）'!T402)</f>
        <v/>
      </c>
      <c r="U402" s="1538" t="str">
        <f>IFERROR(VLOOKUP(K402,【参考】数式用!$A$5:$AB$37,MATCH(T402,【参考】数式用!$B$4:$AB$4,0)+1,0),"")</f>
        <v/>
      </c>
      <c r="V402" s="1417" t="s">
        <v>15</v>
      </c>
      <c r="W402" s="1534">
        <f>'別紙様式2-3（６月以降分）'!W402</f>
        <v>6</v>
      </c>
      <c r="X402" s="1357" t="s">
        <v>10</v>
      </c>
      <c r="Y402" s="1534">
        <f>'別紙様式2-3（６月以降分）'!Y402</f>
        <v>6</v>
      </c>
      <c r="Z402" s="1357" t="s">
        <v>38</v>
      </c>
      <c r="AA402" s="1534">
        <f>'別紙様式2-3（６月以降分）'!AA402</f>
        <v>7</v>
      </c>
      <c r="AB402" s="1357" t="s">
        <v>10</v>
      </c>
      <c r="AC402" s="1534">
        <f>'別紙様式2-3（６月以降分）'!AC402</f>
        <v>3</v>
      </c>
      <c r="AD402" s="1357" t="s">
        <v>2020</v>
      </c>
      <c r="AE402" s="1357" t="s">
        <v>20</v>
      </c>
      <c r="AF402" s="1357">
        <f>IF(W402&gt;=1,(AA402*12+AC402)-(W402*12+Y402)+1,"")</f>
        <v>10</v>
      </c>
      <c r="AG402" s="1359" t="s">
        <v>33</v>
      </c>
      <c r="AH402" s="1526" t="str">
        <f>'別紙様式2-3（６月以降分）'!AH402</f>
        <v/>
      </c>
      <c r="AI402" s="1528" t="str">
        <f>'別紙様式2-3（６月以降分）'!AI402</f>
        <v/>
      </c>
      <c r="AJ402" s="1530">
        <f>'別紙様式2-3（６月以降分）'!AJ402</f>
        <v>0</v>
      </c>
      <c r="AK402" s="1532" t="str">
        <f>IF('別紙様式2-3（６月以降分）'!AK402="","",'別紙様式2-3（６月以降分）'!AK402)</f>
        <v/>
      </c>
      <c r="AL402" s="1521">
        <f>'別紙様式2-3（６月以降分）'!AL402</f>
        <v>0</v>
      </c>
      <c r="AM402" s="1523" t="str">
        <f>IF('別紙様式2-3（６月以降分）'!AM402="","",'別紙様式2-3（６月以降分）'!AM402)</f>
        <v/>
      </c>
      <c r="AN402" s="1341" t="str">
        <f>IF('別紙様式2-3（６月以降分）'!AN402="","",'別紙様式2-3（６月以降分）'!AN402)</f>
        <v/>
      </c>
      <c r="AO402" s="1339" t="str">
        <f>IF('別紙様式2-3（６月以降分）'!AO402="","",'別紙様式2-3（６月以降分）'!AO402)</f>
        <v/>
      </c>
      <c r="AP402" s="1341" t="str">
        <f>IF('別紙様式2-3（６月以降分）'!AP402="","",'別紙様式2-3（６月以降分）'!AP402)</f>
        <v/>
      </c>
      <c r="AQ402" s="1490" t="str">
        <f>IF('別紙様式2-3（６月以降分）'!AQ402="","",'別紙様式2-3（６月以降分）'!AQ402)</f>
        <v/>
      </c>
      <c r="AR402" s="1493" t="str">
        <f>IF('別紙様式2-3（６月以降分）'!AR402="","",'別紙様式2-3（６月以降分）'!AR402)</f>
        <v/>
      </c>
      <c r="AS402" s="573" t="str">
        <f t="shared" ref="AS402" si="672">IF(AU404="","",IF(U404&lt;U402,"！加算の要件上は問題ありませんが、令和６年度当初の新加算の加算率と比較して、移行後の加算率が下がる計画になっています。",""))</f>
        <v/>
      </c>
      <c r="AT402" s="580"/>
      <c r="AU402" s="1309"/>
      <c r="AV402" s="558" t="str">
        <f>IF('別紙様式2-2（４・５月分）'!N305="","",'別紙様式2-2（４・５月分）'!N305)</f>
        <v/>
      </c>
      <c r="AW402" s="1313" t="str">
        <f>IF(SUM('別紙様式2-2（４・５月分）'!O305:O307)=0,"",SUM('別紙様式2-2（４・５月分）'!O305:O307))</f>
        <v/>
      </c>
      <c r="AX402" s="1482" t="str">
        <f>IFERROR(VLOOKUP(K402,【参考】数式用!$AH$2:$AI$34,2,FALSE),"")</f>
        <v/>
      </c>
      <c r="AY402" s="494"/>
      <c r="BD402" s="341"/>
      <c r="BE402" s="1311" t="str">
        <f>G402</f>
        <v/>
      </c>
      <c r="BF402" s="1311"/>
      <c r="BG402" s="1311"/>
    </row>
    <row r="403" spans="1:59" ht="15" customHeight="1">
      <c r="A403" s="1275"/>
      <c r="B403" s="1243"/>
      <c r="C403" s="1244"/>
      <c r="D403" s="1244"/>
      <c r="E403" s="1244"/>
      <c r="F403" s="1245"/>
      <c r="G403" s="1260"/>
      <c r="H403" s="1260"/>
      <c r="I403" s="1260"/>
      <c r="J403" s="1423"/>
      <c r="K403" s="1260"/>
      <c r="L403" s="1429"/>
      <c r="M403" s="1379" t="str">
        <f>IF('別紙様式2-2（４・５月分）'!P306="","",'別紙様式2-2（４・５月分）'!P306)</f>
        <v/>
      </c>
      <c r="N403" s="1400"/>
      <c r="O403" s="1406"/>
      <c r="P403" s="1407"/>
      <c r="Q403" s="1408"/>
      <c r="R403" s="1541"/>
      <c r="S403" s="1412"/>
      <c r="T403" s="1537"/>
      <c r="U403" s="1539"/>
      <c r="V403" s="1418"/>
      <c r="W403" s="1535"/>
      <c r="X403" s="1358"/>
      <c r="Y403" s="1535"/>
      <c r="Z403" s="1358"/>
      <c r="AA403" s="1535"/>
      <c r="AB403" s="1358"/>
      <c r="AC403" s="1535"/>
      <c r="AD403" s="1358"/>
      <c r="AE403" s="1358"/>
      <c r="AF403" s="1358"/>
      <c r="AG403" s="1360"/>
      <c r="AH403" s="1527"/>
      <c r="AI403" s="1529"/>
      <c r="AJ403" s="1531"/>
      <c r="AK403" s="1533"/>
      <c r="AL403" s="1522"/>
      <c r="AM403" s="1524"/>
      <c r="AN403" s="1342"/>
      <c r="AO403" s="1525"/>
      <c r="AP403" s="1342"/>
      <c r="AQ403" s="1491"/>
      <c r="AR403" s="1494"/>
      <c r="AS403" s="1492" t="str">
        <f t="shared" ref="AS403" si="673">IF(AU404="","",IF(OR(AA404="",AA404&lt;&gt;7,AC404="",AC404&lt;&gt;3),"！算定期間の終わりが令和７年３月になっていません。年度内の廃止予定等がなければ、算定対象月を令和７年３月にしてください。",""))</f>
        <v/>
      </c>
      <c r="AT403" s="580"/>
      <c r="AU403" s="1311"/>
      <c r="AV403" s="1312" t="str">
        <f>IF('別紙様式2-2（４・５月分）'!N306="","",'別紙様式2-2（４・５月分）'!N306)</f>
        <v/>
      </c>
      <c r="AW403" s="1313"/>
      <c r="AX403" s="1483"/>
      <c r="AY403" s="431"/>
      <c r="BD403" s="341"/>
      <c r="BE403" s="1311" t="str">
        <f>G402</f>
        <v/>
      </c>
      <c r="BF403" s="1311"/>
      <c r="BG403" s="1311"/>
    </row>
    <row r="404" spans="1:59" ht="15" customHeight="1">
      <c r="A404" s="1303"/>
      <c r="B404" s="1243"/>
      <c r="C404" s="1244"/>
      <c r="D404" s="1244"/>
      <c r="E404" s="1244"/>
      <c r="F404" s="1245"/>
      <c r="G404" s="1260"/>
      <c r="H404" s="1260"/>
      <c r="I404" s="1260"/>
      <c r="J404" s="1423"/>
      <c r="K404" s="1260"/>
      <c r="L404" s="1429"/>
      <c r="M404" s="1380"/>
      <c r="N404" s="1401"/>
      <c r="O404" s="1381" t="s">
        <v>2025</v>
      </c>
      <c r="P404" s="1433" t="str">
        <f>IFERROR(VLOOKUP('別紙様式2-2（４・５月分）'!AQ305,【参考】数式用!$AR$5:$AT$22,3,FALSE),"")</f>
        <v/>
      </c>
      <c r="Q404" s="1385" t="s">
        <v>2036</v>
      </c>
      <c r="R404" s="1517" t="str">
        <f>IFERROR(VLOOKUP(K402,【参考】数式用!$A$5:$AB$37,MATCH(P404,【参考】数式用!$B$4:$AB$4,0)+1,0),"")</f>
        <v/>
      </c>
      <c r="S404" s="1389" t="s">
        <v>2109</v>
      </c>
      <c r="T404" s="1519"/>
      <c r="U404" s="1515" t="str">
        <f>IFERROR(VLOOKUP(K402,【参考】数式用!$A$5:$AB$37,MATCH(T404,【参考】数式用!$B$4:$AB$4,0)+1,0),"")</f>
        <v/>
      </c>
      <c r="V404" s="1395" t="s">
        <v>15</v>
      </c>
      <c r="W404" s="1513"/>
      <c r="X404" s="1371" t="s">
        <v>10</v>
      </c>
      <c r="Y404" s="1513"/>
      <c r="Z404" s="1371" t="s">
        <v>38</v>
      </c>
      <c r="AA404" s="1513"/>
      <c r="AB404" s="1371" t="s">
        <v>10</v>
      </c>
      <c r="AC404" s="1513"/>
      <c r="AD404" s="1371" t="s">
        <v>2020</v>
      </c>
      <c r="AE404" s="1371" t="s">
        <v>20</v>
      </c>
      <c r="AF404" s="1371" t="str">
        <f>IF(W404&gt;=1,(AA404*12+AC404)-(W404*12+Y404)+1,"")</f>
        <v/>
      </c>
      <c r="AG404" s="1367" t="s">
        <v>33</v>
      </c>
      <c r="AH404" s="1373" t="str">
        <f t="shared" ref="AH404" si="674">IFERROR(ROUNDDOWN(ROUND(L402*U404,0),0)*AF404,"")</f>
        <v/>
      </c>
      <c r="AI404" s="1507" t="str">
        <f t="shared" ref="AI404" si="675">IFERROR(ROUNDDOWN(ROUND((L402*(U404-AW402)),0),0)*AF404,"")</f>
        <v/>
      </c>
      <c r="AJ404" s="1377" t="str">
        <f>IFERROR(ROUNDDOWN(ROUNDDOWN(ROUND(L402*VLOOKUP(K402,【参考】数式用!$A$5:$AB$27,MATCH("新加算Ⅳ",【参考】数式用!$B$4:$AB$4,0)+1,0),0),0)*AF404*0.5,0),"")</f>
        <v/>
      </c>
      <c r="AK404" s="1509"/>
      <c r="AL404" s="1511" t="str">
        <f>IFERROR(IF('別紙様式2-2（４・５月分）'!P404="ベア加算","", IF(OR(T404="新加算Ⅰ",T404="新加算Ⅱ",T404="新加算Ⅲ",T404="新加算Ⅳ"),ROUNDDOWN(ROUND(L402*VLOOKUP(K402,【参考】数式用!$A$5:$I$27,MATCH("ベア加算",【参考】数式用!$B$4:$I$4,0)+1,0),0),0)*AF404,"")),"")</f>
        <v/>
      </c>
      <c r="AM404" s="1503"/>
      <c r="AN404" s="1484"/>
      <c r="AO404" s="1505"/>
      <c r="AP404" s="1484"/>
      <c r="AQ404" s="1486"/>
      <c r="AR404" s="1488"/>
      <c r="AS404" s="1492"/>
      <c r="AT404" s="452"/>
      <c r="AU404" s="1311" t="str">
        <f>IF(AND(AA402&lt;&gt;7,AC402&lt;&gt;3),"V列に色付け","")</f>
        <v/>
      </c>
      <c r="AV404" s="1312"/>
      <c r="AW404" s="1313"/>
      <c r="AX404" s="577"/>
      <c r="AY404" s="1230" t="str">
        <f>IF(AL404&lt;&gt;"",IF(AM404="○","入力済","未入力"),"")</f>
        <v/>
      </c>
      <c r="AZ404" s="1230" t="str">
        <f>IF(OR(T404="新加算Ⅰ",T404="新加算Ⅱ",T404="新加算Ⅲ",T404="新加算Ⅳ",T404="新加算Ⅴ（１）",T404="新加算Ⅴ（２）",T404="新加算Ⅴ（３）",T404="新加算ⅠⅤ（４）",T404="新加算Ⅴ（５）",T404="新加算Ⅴ（６）",T404="新加算Ⅴ（８）",T404="新加算Ⅴ（11）"),IF(OR(AN404="○",AN404="令和６年度中に満たす"),"入力済","未入力"),"")</f>
        <v/>
      </c>
      <c r="BA404" s="1230" t="str">
        <f>IF(OR(T404="新加算Ⅴ（７）",T404="新加算Ⅴ（９）",T404="新加算Ⅴ（10）",T404="新加算Ⅴ（12）",T404="新加算Ⅴ（13）",T404="新加算Ⅴ（14）"),IF(OR(AO404="○",AO404="令和６年度中に満たす"),"入力済","未入力"),"")</f>
        <v/>
      </c>
      <c r="BB404" s="1230" t="str">
        <f>IF(OR(T404="新加算Ⅰ",T404="新加算Ⅱ",T404="新加算Ⅲ",T404="新加算Ⅴ（１）",T404="新加算Ⅴ（３）",T404="新加算Ⅴ（８）"),IF(OR(AP404="○",AP404="令和６年度中に満たす"),"入力済","未入力"),"")</f>
        <v/>
      </c>
      <c r="BC404" s="1481" t="str">
        <f t="shared" ref="BC404" si="676">IF(OR(T404="新加算Ⅰ",T404="新加算Ⅱ",T404="新加算Ⅴ（１）",T404="新加算Ⅴ（２）",T404="新加算Ⅴ（３）",T404="新加算Ⅴ（４）",T404="新加算Ⅴ（５）",T404="新加算Ⅴ（６）",T404="新加算Ⅴ（７）",T404="新加算Ⅴ（９）",T404="新加算Ⅴ（10）",T404="新加算Ⅴ（12）"),IF(AQ404&lt;&gt;"",1,""),"")</f>
        <v/>
      </c>
      <c r="BD404" s="1311" t="str">
        <f>IF(OR(T404="新加算Ⅰ",T404="新加算Ⅴ（１）",T404="新加算Ⅴ（２）",T404="新加算Ⅴ（５）",T404="新加算Ⅴ（７）",T404="新加算Ⅴ（10）"),IF(AR404="","未入力","入力済"),"")</f>
        <v/>
      </c>
      <c r="BE404" s="1311" t="str">
        <f>G402</f>
        <v/>
      </c>
      <c r="BF404" s="1311"/>
      <c r="BG404" s="1311"/>
    </row>
    <row r="405" spans="1:59" ht="30" customHeight="1" thickBot="1">
      <c r="A405" s="1276"/>
      <c r="B405" s="1419"/>
      <c r="C405" s="1420"/>
      <c r="D405" s="1420"/>
      <c r="E405" s="1420"/>
      <c r="F405" s="1421"/>
      <c r="G405" s="1261"/>
      <c r="H405" s="1261"/>
      <c r="I405" s="1261"/>
      <c r="J405" s="1424"/>
      <c r="K405" s="1261"/>
      <c r="L405" s="1430"/>
      <c r="M405" s="556" t="str">
        <f>IF('別紙様式2-2（４・５月分）'!P307="","",'別紙様式2-2（４・５月分）'!P307)</f>
        <v/>
      </c>
      <c r="N405" s="1402"/>
      <c r="O405" s="1382"/>
      <c r="P405" s="1434"/>
      <c r="Q405" s="1386"/>
      <c r="R405" s="1518"/>
      <c r="S405" s="1390"/>
      <c r="T405" s="1520"/>
      <c r="U405" s="1516"/>
      <c r="V405" s="1396"/>
      <c r="W405" s="1514"/>
      <c r="X405" s="1372"/>
      <c r="Y405" s="1514"/>
      <c r="Z405" s="1372"/>
      <c r="AA405" s="1514"/>
      <c r="AB405" s="1372"/>
      <c r="AC405" s="1514"/>
      <c r="AD405" s="1372"/>
      <c r="AE405" s="1372"/>
      <c r="AF405" s="1372"/>
      <c r="AG405" s="1368"/>
      <c r="AH405" s="1374"/>
      <c r="AI405" s="1508"/>
      <c r="AJ405" s="1378"/>
      <c r="AK405" s="1510"/>
      <c r="AL405" s="1512"/>
      <c r="AM405" s="1504"/>
      <c r="AN405" s="1485"/>
      <c r="AO405" s="1506"/>
      <c r="AP405" s="1485"/>
      <c r="AQ405" s="1487"/>
      <c r="AR405" s="1489"/>
      <c r="AS405" s="578" t="str">
        <f t="shared" ref="AS405" si="677">IF(AU404="","",IF(OR(T404="",AND(M405="ベア加算なし",OR(T404="新加算Ⅰ",T404="新加算Ⅱ",T404="新加算Ⅲ",T404="新加算Ⅳ"),AM404=""),AND(OR(T404="新加算Ⅰ",T404="新加算Ⅱ",T404="新加算Ⅲ",T404="新加算Ⅳ"),AN404=""),AND(OR(T404="新加算Ⅰ",T404="新加算Ⅱ",T404="新加算Ⅲ"),AP404=""),AND(OR(T404="新加算Ⅰ",T404="新加算Ⅱ"),AQ404=""),AND(OR(T404="新加算Ⅰ"),AR404="")),"！記入が必要な欄（ピンク色のセル）に空欄があります。空欄を埋めてください。",""))</f>
        <v/>
      </c>
      <c r="AT405" s="452"/>
      <c r="AU405" s="1311"/>
      <c r="AV405" s="558" t="str">
        <f>IF('別紙様式2-2（４・５月分）'!N307="","",'別紙様式2-2（４・５月分）'!N307)</f>
        <v/>
      </c>
      <c r="AW405" s="1313"/>
      <c r="AX405" s="579"/>
      <c r="AY405" s="1230" t="str">
        <f>IF(OR(T405="新加算Ⅰ",T405="新加算Ⅱ",T405="新加算Ⅲ",T405="新加算Ⅳ",T405="新加算Ⅴ（１）",T405="新加算Ⅴ（２）",T405="新加算Ⅴ（３）",T405="新加算ⅠⅤ（４）",T405="新加算Ⅴ（５）",T405="新加算Ⅴ（６）",T405="新加算Ⅴ（８）",T405="新加算Ⅴ（11）"),IF(AI405="○","","未入力"),"")</f>
        <v/>
      </c>
      <c r="AZ405" s="1230" t="str">
        <f>IF(OR(U405="新加算Ⅰ",U405="新加算Ⅱ",U405="新加算Ⅲ",U405="新加算Ⅳ",U405="新加算Ⅴ（１）",U405="新加算Ⅴ（２）",U405="新加算Ⅴ（３）",U405="新加算ⅠⅤ（４）",U405="新加算Ⅴ（５）",U405="新加算Ⅴ（６）",U405="新加算Ⅴ（８）",U405="新加算Ⅴ（11）"),IF(AJ405="○","","未入力"),"")</f>
        <v/>
      </c>
      <c r="BA405" s="1230" t="str">
        <f>IF(OR(U405="新加算Ⅴ（７）",U405="新加算Ⅴ（９）",U405="新加算Ⅴ（10）",U405="新加算Ⅴ（12）",U405="新加算Ⅴ（13）",U405="新加算Ⅴ（14）"),IF(AK405="○","","未入力"),"")</f>
        <v/>
      </c>
      <c r="BB405" s="1230" t="str">
        <f>IF(OR(U405="新加算Ⅰ",U405="新加算Ⅱ",U405="新加算Ⅲ",U405="新加算Ⅴ（１）",U405="新加算Ⅴ（３）",U405="新加算Ⅴ（８）"),IF(AL405="○","","未入力"),"")</f>
        <v/>
      </c>
      <c r="BC405" s="1481" t="str">
        <f t="shared" ref="BC405" si="678">IF(OR(U405="新加算Ⅰ",U405="新加算Ⅱ",U405="新加算Ⅴ（１）",U405="新加算Ⅴ（２）",U405="新加算Ⅴ（３）",U405="新加算Ⅴ（４）",U405="新加算Ⅴ（５）",U405="新加算Ⅴ（６）",U405="新加算Ⅴ（７）",U405="新加算Ⅴ（９）",U405="新加算Ⅴ（10）",U405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405" s="1311" t="str">
        <f>IF(AND(T405&lt;&gt;"（参考）令和７年度の移行予定",OR(U405="新加算Ⅰ",U405="新加算Ⅴ（１）",U405="新加算Ⅴ（２）",U405="新加算Ⅴ（５）",U405="新加算Ⅴ（７）",U405="新加算Ⅴ（10）")),IF(AN405="","未入力",IF(AN405="いずれも取得していない","要件を満たさない","")),"")</f>
        <v/>
      </c>
      <c r="BE405" s="1311" t="str">
        <f>G402</f>
        <v/>
      </c>
      <c r="BF405" s="1311"/>
      <c r="BG405" s="1311"/>
    </row>
    <row r="406" spans="1:59" ht="30" customHeight="1">
      <c r="A406" s="1274">
        <v>99</v>
      </c>
      <c r="B406" s="1243" t="str">
        <f>IF(基本情報入力シート!C152="","",基本情報入力シート!C152)</f>
        <v/>
      </c>
      <c r="C406" s="1244"/>
      <c r="D406" s="1244"/>
      <c r="E406" s="1244"/>
      <c r="F406" s="1245"/>
      <c r="G406" s="1260" t="str">
        <f>IF(基本情報入力シート!M152="","",基本情報入力シート!M152)</f>
        <v/>
      </c>
      <c r="H406" s="1260" t="str">
        <f>IF(基本情報入力シート!R152="","",基本情報入力シート!R152)</f>
        <v/>
      </c>
      <c r="I406" s="1260" t="str">
        <f>IF(基本情報入力シート!W152="","",基本情報入力シート!W152)</f>
        <v/>
      </c>
      <c r="J406" s="1423" t="str">
        <f>IF(基本情報入力シート!X152="","",基本情報入力シート!X152)</f>
        <v/>
      </c>
      <c r="K406" s="1260" t="str">
        <f>IF(基本情報入力シート!Y152="","",基本情報入力シート!Y152)</f>
        <v/>
      </c>
      <c r="L406" s="1429" t="str">
        <f>IF(基本情報入力シート!AB152="","",基本情報入力シート!AB152)</f>
        <v/>
      </c>
      <c r="M406" s="553" t="str">
        <f>IF('別紙様式2-2（４・５月分）'!P308="","",'別紙様式2-2（４・５月分）'!P308)</f>
        <v/>
      </c>
      <c r="N406" s="1399" t="str">
        <f>IF(SUM('別紙様式2-2（４・５月分）'!Q308:Q310)=0,"",SUM('別紙様式2-2（４・５月分）'!Q308:Q310))</f>
        <v/>
      </c>
      <c r="O406" s="1403" t="str">
        <f>IFERROR(VLOOKUP('別紙様式2-2（４・５月分）'!AQ308,【参考】数式用!$AR$5:$AS$22,2,FALSE),"")</f>
        <v/>
      </c>
      <c r="P406" s="1404"/>
      <c r="Q406" s="1405"/>
      <c r="R406" s="1540" t="str">
        <f>IFERROR(VLOOKUP(K406,【参考】数式用!$A$5:$AB$37,MATCH(O406,【参考】数式用!$B$4:$AB$4,0)+1,0),"")</f>
        <v/>
      </c>
      <c r="S406" s="1411" t="s">
        <v>2102</v>
      </c>
      <c r="T406" s="1536" t="str">
        <f>IF('別紙様式2-3（６月以降分）'!T406="","",'別紙様式2-3（６月以降分）'!T406)</f>
        <v/>
      </c>
      <c r="U406" s="1538" t="str">
        <f>IFERROR(VLOOKUP(K406,【参考】数式用!$A$5:$AB$37,MATCH(T406,【参考】数式用!$B$4:$AB$4,0)+1,0),"")</f>
        <v/>
      </c>
      <c r="V406" s="1417" t="s">
        <v>15</v>
      </c>
      <c r="W406" s="1534">
        <f>'別紙様式2-3（６月以降分）'!W406</f>
        <v>6</v>
      </c>
      <c r="X406" s="1357" t="s">
        <v>10</v>
      </c>
      <c r="Y406" s="1534">
        <f>'別紙様式2-3（６月以降分）'!Y406</f>
        <v>6</v>
      </c>
      <c r="Z406" s="1357" t="s">
        <v>38</v>
      </c>
      <c r="AA406" s="1534">
        <f>'別紙様式2-3（６月以降分）'!AA406</f>
        <v>7</v>
      </c>
      <c r="AB406" s="1357" t="s">
        <v>10</v>
      </c>
      <c r="AC406" s="1534">
        <f>'別紙様式2-3（６月以降分）'!AC406</f>
        <v>3</v>
      </c>
      <c r="AD406" s="1357" t="s">
        <v>2020</v>
      </c>
      <c r="AE406" s="1357" t="s">
        <v>20</v>
      </c>
      <c r="AF406" s="1357">
        <f>IF(W406&gt;=1,(AA406*12+AC406)-(W406*12+Y406)+1,"")</f>
        <v>10</v>
      </c>
      <c r="AG406" s="1359" t="s">
        <v>33</v>
      </c>
      <c r="AH406" s="1526" t="str">
        <f>'別紙様式2-3（６月以降分）'!AH406</f>
        <v/>
      </c>
      <c r="AI406" s="1528" t="str">
        <f>'別紙様式2-3（６月以降分）'!AI406</f>
        <v/>
      </c>
      <c r="AJ406" s="1530">
        <f>'別紙様式2-3（６月以降分）'!AJ406</f>
        <v>0</v>
      </c>
      <c r="AK406" s="1532" t="str">
        <f>IF('別紙様式2-3（６月以降分）'!AK406="","",'別紙様式2-3（６月以降分）'!AK406)</f>
        <v/>
      </c>
      <c r="AL406" s="1521">
        <f>'別紙様式2-3（６月以降分）'!AL406</f>
        <v>0</v>
      </c>
      <c r="AM406" s="1523" t="str">
        <f>IF('別紙様式2-3（６月以降分）'!AM406="","",'別紙様式2-3（６月以降分）'!AM406)</f>
        <v/>
      </c>
      <c r="AN406" s="1341" t="str">
        <f>IF('別紙様式2-3（６月以降分）'!AN406="","",'別紙様式2-3（６月以降分）'!AN406)</f>
        <v/>
      </c>
      <c r="AO406" s="1339" t="str">
        <f>IF('別紙様式2-3（６月以降分）'!AO406="","",'別紙様式2-3（６月以降分）'!AO406)</f>
        <v/>
      </c>
      <c r="AP406" s="1341" t="str">
        <f>IF('別紙様式2-3（６月以降分）'!AP406="","",'別紙様式2-3（６月以降分）'!AP406)</f>
        <v/>
      </c>
      <c r="AQ406" s="1490" t="str">
        <f>IF('別紙様式2-3（６月以降分）'!AQ406="","",'別紙様式2-3（６月以降分）'!AQ406)</f>
        <v/>
      </c>
      <c r="AR406" s="1493" t="str">
        <f>IF('別紙様式2-3（６月以降分）'!AR406="","",'別紙様式2-3（６月以降分）'!AR406)</f>
        <v/>
      </c>
      <c r="AS406" s="573" t="str">
        <f t="shared" ref="AS406" si="679">IF(AU408="","",IF(U408&lt;U406,"！加算の要件上は問題ありませんが、令和６年度当初の新加算の加算率と比較して、移行後の加算率が下がる計画になっています。",""))</f>
        <v/>
      </c>
      <c r="AT406" s="580"/>
      <c r="AU406" s="1309"/>
      <c r="AV406" s="558" t="str">
        <f>IF('別紙様式2-2（４・５月分）'!N308="","",'別紙様式2-2（４・５月分）'!N308)</f>
        <v/>
      </c>
      <c r="AW406" s="1313" t="str">
        <f>IF(SUM('別紙様式2-2（４・５月分）'!O308:O310)=0,"",SUM('別紙様式2-2（４・５月分）'!O308:O310))</f>
        <v/>
      </c>
      <c r="AX406" s="1482" t="str">
        <f>IFERROR(VLOOKUP(K406,【参考】数式用!$AH$2:$AI$34,2,FALSE),"")</f>
        <v/>
      </c>
      <c r="AY406" s="494"/>
      <c r="BD406" s="341"/>
      <c r="BE406" s="1311" t="str">
        <f>G406</f>
        <v/>
      </c>
      <c r="BF406" s="1311"/>
      <c r="BG406" s="1311"/>
    </row>
    <row r="407" spans="1:59" ht="15" customHeight="1">
      <c r="A407" s="1275"/>
      <c r="B407" s="1243"/>
      <c r="C407" s="1244"/>
      <c r="D407" s="1244"/>
      <c r="E407" s="1244"/>
      <c r="F407" s="1245"/>
      <c r="G407" s="1260"/>
      <c r="H407" s="1260"/>
      <c r="I407" s="1260"/>
      <c r="J407" s="1423"/>
      <c r="K407" s="1260"/>
      <c r="L407" s="1429"/>
      <c r="M407" s="1379" t="str">
        <f>IF('別紙様式2-2（４・５月分）'!P309="","",'別紙様式2-2（４・５月分）'!P309)</f>
        <v/>
      </c>
      <c r="N407" s="1400"/>
      <c r="O407" s="1406"/>
      <c r="P407" s="1407"/>
      <c r="Q407" s="1408"/>
      <c r="R407" s="1541"/>
      <c r="S407" s="1412"/>
      <c r="T407" s="1537"/>
      <c r="U407" s="1539"/>
      <c r="V407" s="1418"/>
      <c r="W407" s="1535"/>
      <c r="X407" s="1358"/>
      <c r="Y407" s="1535"/>
      <c r="Z407" s="1358"/>
      <c r="AA407" s="1535"/>
      <c r="AB407" s="1358"/>
      <c r="AC407" s="1535"/>
      <c r="AD407" s="1358"/>
      <c r="AE407" s="1358"/>
      <c r="AF407" s="1358"/>
      <c r="AG407" s="1360"/>
      <c r="AH407" s="1527"/>
      <c r="AI407" s="1529"/>
      <c r="AJ407" s="1531"/>
      <c r="AK407" s="1533"/>
      <c r="AL407" s="1522"/>
      <c r="AM407" s="1524"/>
      <c r="AN407" s="1342"/>
      <c r="AO407" s="1525"/>
      <c r="AP407" s="1342"/>
      <c r="AQ407" s="1491"/>
      <c r="AR407" s="1494"/>
      <c r="AS407" s="1492" t="str">
        <f t="shared" ref="AS407" si="680">IF(AU408="","",IF(OR(AA408="",AA408&lt;&gt;7,AC408="",AC408&lt;&gt;3),"！算定期間の終わりが令和７年３月になっていません。年度内の廃止予定等がなければ、算定対象月を令和７年３月にしてください。",""))</f>
        <v/>
      </c>
      <c r="AT407" s="580"/>
      <c r="AU407" s="1311"/>
      <c r="AV407" s="1312" t="str">
        <f>IF('別紙様式2-2（４・５月分）'!N309="","",'別紙様式2-2（４・５月分）'!N309)</f>
        <v/>
      </c>
      <c r="AW407" s="1313"/>
      <c r="AX407" s="1483"/>
      <c r="AY407" s="431"/>
      <c r="BD407" s="341"/>
      <c r="BE407" s="1311" t="str">
        <f>G406</f>
        <v/>
      </c>
      <c r="BF407" s="1311"/>
      <c r="BG407" s="1311"/>
    </row>
    <row r="408" spans="1:59" ht="15" customHeight="1">
      <c r="A408" s="1303"/>
      <c r="B408" s="1243"/>
      <c r="C408" s="1244"/>
      <c r="D408" s="1244"/>
      <c r="E408" s="1244"/>
      <c r="F408" s="1245"/>
      <c r="G408" s="1260"/>
      <c r="H408" s="1260"/>
      <c r="I408" s="1260"/>
      <c r="J408" s="1423"/>
      <c r="K408" s="1260"/>
      <c r="L408" s="1429"/>
      <c r="M408" s="1380"/>
      <c r="N408" s="1401"/>
      <c r="O408" s="1381" t="s">
        <v>2025</v>
      </c>
      <c r="P408" s="1433" t="str">
        <f>IFERROR(VLOOKUP('別紙様式2-2（４・５月分）'!AQ308,【参考】数式用!$AR$5:$AT$22,3,FALSE),"")</f>
        <v/>
      </c>
      <c r="Q408" s="1385" t="s">
        <v>2036</v>
      </c>
      <c r="R408" s="1517" t="str">
        <f>IFERROR(VLOOKUP(K406,【参考】数式用!$A$5:$AB$37,MATCH(P408,【参考】数式用!$B$4:$AB$4,0)+1,0),"")</f>
        <v/>
      </c>
      <c r="S408" s="1389" t="s">
        <v>2109</v>
      </c>
      <c r="T408" s="1519"/>
      <c r="U408" s="1515" t="str">
        <f>IFERROR(VLOOKUP(K406,【参考】数式用!$A$5:$AB$37,MATCH(T408,【参考】数式用!$B$4:$AB$4,0)+1,0),"")</f>
        <v/>
      </c>
      <c r="V408" s="1395" t="s">
        <v>15</v>
      </c>
      <c r="W408" s="1513"/>
      <c r="X408" s="1371" t="s">
        <v>10</v>
      </c>
      <c r="Y408" s="1513"/>
      <c r="Z408" s="1371" t="s">
        <v>38</v>
      </c>
      <c r="AA408" s="1513"/>
      <c r="AB408" s="1371" t="s">
        <v>10</v>
      </c>
      <c r="AC408" s="1513"/>
      <c r="AD408" s="1371" t="s">
        <v>2020</v>
      </c>
      <c r="AE408" s="1371" t="s">
        <v>20</v>
      </c>
      <c r="AF408" s="1371" t="str">
        <f>IF(W408&gt;=1,(AA408*12+AC408)-(W408*12+Y408)+1,"")</f>
        <v/>
      </c>
      <c r="AG408" s="1367" t="s">
        <v>33</v>
      </c>
      <c r="AH408" s="1373" t="str">
        <f t="shared" ref="AH408" si="681">IFERROR(ROUNDDOWN(ROUND(L406*U408,0),0)*AF408,"")</f>
        <v/>
      </c>
      <c r="AI408" s="1507" t="str">
        <f t="shared" ref="AI408" si="682">IFERROR(ROUNDDOWN(ROUND((L406*(U408-AW406)),0),0)*AF408,"")</f>
        <v/>
      </c>
      <c r="AJ408" s="1377" t="str">
        <f>IFERROR(ROUNDDOWN(ROUNDDOWN(ROUND(L406*VLOOKUP(K406,【参考】数式用!$A$5:$AB$27,MATCH("新加算Ⅳ",【参考】数式用!$B$4:$AB$4,0)+1,0),0),0)*AF408*0.5,0),"")</f>
        <v/>
      </c>
      <c r="AK408" s="1509"/>
      <c r="AL408" s="1511" t="str">
        <f>IFERROR(IF('別紙様式2-2（４・５月分）'!P408="ベア加算","", IF(OR(T408="新加算Ⅰ",T408="新加算Ⅱ",T408="新加算Ⅲ",T408="新加算Ⅳ"),ROUNDDOWN(ROUND(L406*VLOOKUP(K406,【参考】数式用!$A$5:$I$27,MATCH("ベア加算",【参考】数式用!$B$4:$I$4,0)+1,0),0),0)*AF408,"")),"")</f>
        <v/>
      </c>
      <c r="AM408" s="1503"/>
      <c r="AN408" s="1484"/>
      <c r="AO408" s="1505"/>
      <c r="AP408" s="1484"/>
      <c r="AQ408" s="1486"/>
      <c r="AR408" s="1488"/>
      <c r="AS408" s="1492"/>
      <c r="AT408" s="452"/>
      <c r="AU408" s="1311" t="str">
        <f>IF(AND(AA406&lt;&gt;7,AC406&lt;&gt;3),"V列に色付け","")</f>
        <v/>
      </c>
      <c r="AV408" s="1312"/>
      <c r="AW408" s="1313"/>
      <c r="AX408" s="577"/>
      <c r="AY408" s="1230" t="str">
        <f>IF(AL408&lt;&gt;"",IF(AM408="○","入力済","未入力"),"")</f>
        <v/>
      </c>
      <c r="AZ408" s="1230" t="str">
        <f>IF(OR(T408="新加算Ⅰ",T408="新加算Ⅱ",T408="新加算Ⅲ",T408="新加算Ⅳ",T408="新加算Ⅴ（１）",T408="新加算Ⅴ（２）",T408="新加算Ⅴ（３）",T408="新加算ⅠⅤ（４）",T408="新加算Ⅴ（５）",T408="新加算Ⅴ（６）",T408="新加算Ⅴ（８）",T408="新加算Ⅴ（11）"),IF(OR(AN408="○",AN408="令和６年度中に満たす"),"入力済","未入力"),"")</f>
        <v/>
      </c>
      <c r="BA408" s="1230" t="str">
        <f>IF(OR(T408="新加算Ⅴ（７）",T408="新加算Ⅴ（９）",T408="新加算Ⅴ（10）",T408="新加算Ⅴ（12）",T408="新加算Ⅴ（13）",T408="新加算Ⅴ（14）"),IF(OR(AO408="○",AO408="令和６年度中に満たす"),"入力済","未入力"),"")</f>
        <v/>
      </c>
      <c r="BB408" s="1230" t="str">
        <f>IF(OR(T408="新加算Ⅰ",T408="新加算Ⅱ",T408="新加算Ⅲ",T408="新加算Ⅴ（１）",T408="新加算Ⅴ（３）",T408="新加算Ⅴ（８）"),IF(OR(AP408="○",AP408="令和６年度中に満たす"),"入力済","未入力"),"")</f>
        <v/>
      </c>
      <c r="BC408" s="1481" t="str">
        <f t="shared" ref="BC408" si="683">IF(OR(T408="新加算Ⅰ",T408="新加算Ⅱ",T408="新加算Ⅴ（１）",T408="新加算Ⅴ（２）",T408="新加算Ⅴ（３）",T408="新加算Ⅴ（４）",T408="新加算Ⅴ（５）",T408="新加算Ⅴ（６）",T408="新加算Ⅴ（７）",T408="新加算Ⅴ（９）",T408="新加算Ⅴ（10）",T408="新加算Ⅴ（12）"),IF(AQ408&lt;&gt;"",1,""),"")</f>
        <v/>
      </c>
      <c r="BD408" s="1311" t="str">
        <f>IF(OR(T408="新加算Ⅰ",T408="新加算Ⅴ（１）",T408="新加算Ⅴ（２）",T408="新加算Ⅴ（５）",T408="新加算Ⅴ（７）",T408="新加算Ⅴ（10）"),IF(AR408="","未入力","入力済"),"")</f>
        <v/>
      </c>
      <c r="BE408" s="1311" t="str">
        <f>G406</f>
        <v/>
      </c>
      <c r="BF408" s="1311"/>
      <c r="BG408" s="1311"/>
    </row>
    <row r="409" spans="1:59" ht="30" customHeight="1" thickBot="1">
      <c r="A409" s="1276"/>
      <c r="B409" s="1419"/>
      <c r="C409" s="1420"/>
      <c r="D409" s="1420"/>
      <c r="E409" s="1420"/>
      <c r="F409" s="1421"/>
      <c r="G409" s="1261"/>
      <c r="H409" s="1261"/>
      <c r="I409" s="1261"/>
      <c r="J409" s="1424"/>
      <c r="K409" s="1261"/>
      <c r="L409" s="1430"/>
      <c r="M409" s="556" t="str">
        <f>IF('別紙様式2-2（４・５月分）'!P310="","",'別紙様式2-2（４・５月分）'!P310)</f>
        <v/>
      </c>
      <c r="N409" s="1402"/>
      <c r="O409" s="1382"/>
      <c r="P409" s="1434"/>
      <c r="Q409" s="1386"/>
      <c r="R409" s="1518"/>
      <c r="S409" s="1390"/>
      <c r="T409" s="1520"/>
      <c r="U409" s="1516"/>
      <c r="V409" s="1396"/>
      <c r="W409" s="1514"/>
      <c r="X409" s="1372"/>
      <c r="Y409" s="1514"/>
      <c r="Z409" s="1372"/>
      <c r="AA409" s="1514"/>
      <c r="AB409" s="1372"/>
      <c r="AC409" s="1514"/>
      <c r="AD409" s="1372"/>
      <c r="AE409" s="1372"/>
      <c r="AF409" s="1372"/>
      <c r="AG409" s="1368"/>
      <c r="AH409" s="1374"/>
      <c r="AI409" s="1508"/>
      <c r="AJ409" s="1378"/>
      <c r="AK409" s="1510"/>
      <c r="AL409" s="1512"/>
      <c r="AM409" s="1504"/>
      <c r="AN409" s="1485"/>
      <c r="AO409" s="1506"/>
      <c r="AP409" s="1485"/>
      <c r="AQ409" s="1487"/>
      <c r="AR409" s="1489"/>
      <c r="AS409" s="578" t="str">
        <f t="shared" ref="AS409" si="684">IF(AU408="","",IF(OR(T408="",AND(M409="ベア加算なし",OR(T408="新加算Ⅰ",T408="新加算Ⅱ",T408="新加算Ⅲ",T408="新加算Ⅳ"),AM408=""),AND(OR(T408="新加算Ⅰ",T408="新加算Ⅱ",T408="新加算Ⅲ",T408="新加算Ⅳ"),AN408=""),AND(OR(T408="新加算Ⅰ",T408="新加算Ⅱ",T408="新加算Ⅲ"),AP408=""),AND(OR(T408="新加算Ⅰ",T408="新加算Ⅱ"),AQ408=""),AND(OR(T408="新加算Ⅰ"),AR408="")),"！記入が必要な欄（ピンク色のセル）に空欄があります。空欄を埋めてください。",""))</f>
        <v/>
      </c>
      <c r="AT409" s="452"/>
      <c r="AU409" s="1311"/>
      <c r="AV409" s="558" t="str">
        <f>IF('別紙様式2-2（４・５月分）'!N310="","",'別紙様式2-2（４・５月分）'!N310)</f>
        <v/>
      </c>
      <c r="AW409" s="1313"/>
      <c r="AX409" s="579"/>
      <c r="AY409" s="1230" t="str">
        <f>IF(OR(T409="新加算Ⅰ",T409="新加算Ⅱ",T409="新加算Ⅲ",T409="新加算Ⅳ",T409="新加算Ⅴ（１）",T409="新加算Ⅴ（２）",T409="新加算Ⅴ（３）",T409="新加算ⅠⅤ（４）",T409="新加算Ⅴ（５）",T409="新加算Ⅴ（６）",T409="新加算Ⅴ（８）",T409="新加算Ⅴ（11）"),IF(AI409="○","","未入力"),"")</f>
        <v/>
      </c>
      <c r="AZ409" s="1230" t="str">
        <f>IF(OR(U409="新加算Ⅰ",U409="新加算Ⅱ",U409="新加算Ⅲ",U409="新加算Ⅳ",U409="新加算Ⅴ（１）",U409="新加算Ⅴ（２）",U409="新加算Ⅴ（３）",U409="新加算ⅠⅤ（４）",U409="新加算Ⅴ（５）",U409="新加算Ⅴ（６）",U409="新加算Ⅴ（８）",U409="新加算Ⅴ（11）"),IF(AJ409="○","","未入力"),"")</f>
        <v/>
      </c>
      <c r="BA409" s="1230" t="str">
        <f>IF(OR(U409="新加算Ⅴ（７）",U409="新加算Ⅴ（９）",U409="新加算Ⅴ（10）",U409="新加算Ⅴ（12）",U409="新加算Ⅴ（13）",U409="新加算Ⅴ（14）"),IF(AK409="○","","未入力"),"")</f>
        <v/>
      </c>
      <c r="BB409" s="1230" t="str">
        <f>IF(OR(U409="新加算Ⅰ",U409="新加算Ⅱ",U409="新加算Ⅲ",U409="新加算Ⅴ（１）",U409="新加算Ⅴ（３）",U409="新加算Ⅴ（８）"),IF(AL409="○","","未入力"),"")</f>
        <v/>
      </c>
      <c r="BC409" s="1481" t="str">
        <f t="shared" ref="BC409" si="685">IF(OR(U409="新加算Ⅰ",U409="新加算Ⅱ",U409="新加算Ⅴ（１）",U409="新加算Ⅴ（２）",U409="新加算Ⅴ（３）",U409="新加算Ⅴ（４）",U409="新加算Ⅴ（５）",U409="新加算Ⅴ（６）",U409="新加算Ⅴ（７）",U409="新加算Ⅴ（９）",U409="新加算Ⅴ（10）",U409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409" s="1311" t="str">
        <f>IF(AND(T409&lt;&gt;"（参考）令和７年度の移行予定",OR(U409="新加算Ⅰ",U409="新加算Ⅴ（１）",U409="新加算Ⅴ（２）",U409="新加算Ⅴ（５）",U409="新加算Ⅴ（７）",U409="新加算Ⅴ（10）")),IF(AN409="","未入力",IF(AN409="いずれも取得していない","要件を満たさない","")),"")</f>
        <v/>
      </c>
      <c r="BE409" s="1311" t="str">
        <f>G406</f>
        <v/>
      </c>
      <c r="BF409" s="1311"/>
      <c r="BG409" s="1311"/>
    </row>
    <row r="410" spans="1:59" ht="30" customHeight="1">
      <c r="A410" s="1301">
        <v>100</v>
      </c>
      <c r="B410" s="1240" t="str">
        <f>IF(基本情報入力シート!C153="","",基本情報入力シート!C153)</f>
        <v/>
      </c>
      <c r="C410" s="1241"/>
      <c r="D410" s="1241"/>
      <c r="E410" s="1241"/>
      <c r="F410" s="1242"/>
      <c r="G410" s="1259" t="str">
        <f>IF(基本情報入力シート!M153="","",基本情報入力シート!M153)</f>
        <v/>
      </c>
      <c r="H410" s="1259" t="str">
        <f>IF(基本情報入力シート!R153="","",基本情報入力シート!R153)</f>
        <v/>
      </c>
      <c r="I410" s="1259" t="str">
        <f>IF(基本情報入力シート!W153="","",基本情報入力シート!W153)</f>
        <v/>
      </c>
      <c r="J410" s="1422" t="str">
        <f>IF(基本情報入力シート!X153="","",基本情報入力シート!X153)</f>
        <v/>
      </c>
      <c r="K410" s="1259" t="str">
        <f>IF(基本情報入力シート!Y153="","",基本情報入力シート!Y153)</f>
        <v/>
      </c>
      <c r="L410" s="1435" t="str">
        <f>IF(基本情報入力シート!AB153="","",基本情報入力シート!AB153)</f>
        <v/>
      </c>
      <c r="M410" s="553" t="str">
        <f>IF('別紙様式2-2（４・５月分）'!P311="","",'別紙様式2-2（４・５月分）'!P311)</f>
        <v/>
      </c>
      <c r="N410" s="1399" t="str">
        <f>IF(SUM('別紙様式2-2（４・５月分）'!Q311:Q313)=0,"",SUM('別紙様式2-2（４・５月分）'!Q311:Q313))</f>
        <v/>
      </c>
      <c r="O410" s="1403" t="str">
        <f>IFERROR(VLOOKUP('別紙様式2-2（４・５月分）'!AQ311,【参考】数式用!$AR$5:$AS$22,2,FALSE),"")</f>
        <v/>
      </c>
      <c r="P410" s="1404"/>
      <c r="Q410" s="1405"/>
      <c r="R410" s="1540" t="str">
        <f>IFERROR(VLOOKUP(K410,【参考】数式用!$A$5:$AB$37,MATCH(O410,【参考】数式用!$B$4:$AB$4,0)+1,0),"")</f>
        <v/>
      </c>
      <c r="S410" s="1411" t="s">
        <v>2102</v>
      </c>
      <c r="T410" s="1536" t="str">
        <f>IF('別紙様式2-3（６月以降分）'!T410="","",'別紙様式2-3（６月以降分）'!T410)</f>
        <v/>
      </c>
      <c r="U410" s="1538" t="str">
        <f>IFERROR(VLOOKUP(K410,【参考】数式用!$A$5:$AB$37,MATCH(T410,【参考】数式用!$B$4:$AB$4,0)+1,0),"")</f>
        <v/>
      </c>
      <c r="V410" s="1417" t="s">
        <v>15</v>
      </c>
      <c r="W410" s="1534">
        <f>'別紙様式2-3（６月以降分）'!W410</f>
        <v>6</v>
      </c>
      <c r="X410" s="1357" t="s">
        <v>10</v>
      </c>
      <c r="Y410" s="1534">
        <f>'別紙様式2-3（６月以降分）'!Y410</f>
        <v>6</v>
      </c>
      <c r="Z410" s="1357" t="s">
        <v>38</v>
      </c>
      <c r="AA410" s="1534">
        <f>'別紙様式2-3（６月以降分）'!AA410</f>
        <v>7</v>
      </c>
      <c r="AB410" s="1357" t="s">
        <v>10</v>
      </c>
      <c r="AC410" s="1534">
        <f>'別紙様式2-3（６月以降分）'!AC410</f>
        <v>3</v>
      </c>
      <c r="AD410" s="1357" t="s">
        <v>2020</v>
      </c>
      <c r="AE410" s="1357" t="s">
        <v>20</v>
      </c>
      <c r="AF410" s="1357">
        <f>IF(W410&gt;=1,(AA410*12+AC410)-(W410*12+Y410)+1,"")</f>
        <v>10</v>
      </c>
      <c r="AG410" s="1359" t="s">
        <v>33</v>
      </c>
      <c r="AH410" s="1526" t="str">
        <f>'別紙様式2-3（６月以降分）'!AH410</f>
        <v/>
      </c>
      <c r="AI410" s="1528" t="str">
        <f>'別紙様式2-3（６月以降分）'!AI410</f>
        <v/>
      </c>
      <c r="AJ410" s="1530">
        <f>'別紙様式2-3（６月以降分）'!AJ410</f>
        <v>0</v>
      </c>
      <c r="AK410" s="1532" t="str">
        <f>IF('別紙様式2-3（６月以降分）'!AK410="","",'別紙様式2-3（６月以降分）'!AK410)</f>
        <v/>
      </c>
      <c r="AL410" s="1521">
        <f>'別紙様式2-3（６月以降分）'!AL410</f>
        <v>0</v>
      </c>
      <c r="AM410" s="1523" t="str">
        <f>IF('別紙様式2-3（６月以降分）'!AM410="","",'別紙様式2-3（６月以降分）'!AM410)</f>
        <v/>
      </c>
      <c r="AN410" s="1341" t="str">
        <f>IF('別紙様式2-3（６月以降分）'!AN410="","",'別紙様式2-3（６月以降分）'!AN410)</f>
        <v/>
      </c>
      <c r="AO410" s="1339" t="str">
        <f>IF('別紙様式2-3（６月以降分）'!AO410="","",'別紙様式2-3（６月以降分）'!AO410)</f>
        <v/>
      </c>
      <c r="AP410" s="1341" t="str">
        <f>IF('別紙様式2-3（６月以降分）'!AP410="","",'別紙様式2-3（６月以降分）'!AP410)</f>
        <v/>
      </c>
      <c r="AQ410" s="1490" t="str">
        <f>IF('別紙様式2-3（６月以降分）'!AQ410="","",'別紙様式2-3（６月以降分）'!AQ410)</f>
        <v/>
      </c>
      <c r="AR410" s="1493" t="str">
        <f>IF('別紙様式2-3（６月以降分）'!AR410="","",'別紙様式2-3（６月以降分）'!AR410)</f>
        <v/>
      </c>
      <c r="AS410" s="573" t="str">
        <f t="shared" ref="AS410" si="686">IF(AU412="","",IF(U412&lt;U410,"！加算の要件上は問題ありませんが、令和６年度当初の新加算の加算率と比較して、移行後の加算率が下がる計画になっています。",""))</f>
        <v/>
      </c>
      <c r="AT410" s="580"/>
      <c r="AU410" s="1309"/>
      <c r="AV410" s="558" t="str">
        <f>IF('別紙様式2-2（４・５月分）'!N311="","",'別紙様式2-2（４・５月分）'!N311)</f>
        <v/>
      </c>
      <c r="AW410" s="1313" t="str">
        <f>IF(SUM('別紙様式2-2（４・５月分）'!O311:O313)=0,"",SUM('別紙様式2-2（４・５月分）'!O311:O313))</f>
        <v/>
      </c>
      <c r="AX410" s="1482" t="str">
        <f>IFERROR(VLOOKUP(K410,【参考】数式用!$AH$2:$AI$34,2,FALSE),"")</f>
        <v/>
      </c>
      <c r="AY410" s="494"/>
      <c r="BD410" s="341"/>
      <c r="BE410" s="1311" t="str">
        <f>G410</f>
        <v/>
      </c>
      <c r="BF410" s="1311"/>
      <c r="BG410" s="1311"/>
    </row>
    <row r="411" spans="1:59" ht="15" customHeight="1">
      <c r="A411" s="1275"/>
      <c r="B411" s="1243"/>
      <c r="C411" s="1244"/>
      <c r="D411" s="1244"/>
      <c r="E411" s="1244"/>
      <c r="F411" s="1245"/>
      <c r="G411" s="1260"/>
      <c r="H411" s="1260"/>
      <c r="I411" s="1260"/>
      <c r="J411" s="1423"/>
      <c r="K411" s="1260"/>
      <c r="L411" s="1429"/>
      <c r="M411" s="1379" t="str">
        <f>IF('別紙様式2-2（４・５月分）'!P312="","",'別紙様式2-2（４・５月分）'!P312)</f>
        <v/>
      </c>
      <c r="N411" s="1400"/>
      <c r="O411" s="1406"/>
      <c r="P411" s="1407"/>
      <c r="Q411" s="1408"/>
      <c r="R411" s="1541"/>
      <c r="S411" s="1412"/>
      <c r="T411" s="1537"/>
      <c r="U411" s="1539"/>
      <c r="V411" s="1418"/>
      <c r="W411" s="1535"/>
      <c r="X411" s="1358"/>
      <c r="Y411" s="1535"/>
      <c r="Z411" s="1358"/>
      <c r="AA411" s="1535"/>
      <c r="AB411" s="1358"/>
      <c r="AC411" s="1535"/>
      <c r="AD411" s="1358"/>
      <c r="AE411" s="1358"/>
      <c r="AF411" s="1358"/>
      <c r="AG411" s="1360"/>
      <c r="AH411" s="1527"/>
      <c r="AI411" s="1529"/>
      <c r="AJ411" s="1531"/>
      <c r="AK411" s="1533"/>
      <c r="AL411" s="1522"/>
      <c r="AM411" s="1524"/>
      <c r="AN411" s="1342"/>
      <c r="AO411" s="1525"/>
      <c r="AP411" s="1342"/>
      <c r="AQ411" s="1491"/>
      <c r="AR411" s="1494"/>
      <c r="AS411" s="1492" t="str">
        <f t="shared" ref="AS411" si="687">IF(AU412="","",IF(OR(AA412="",AA412&lt;&gt;7,AC412="",AC412&lt;&gt;3),"！算定期間の終わりが令和７年３月になっていません。年度内の廃止予定等がなければ、算定対象月を令和７年３月にしてください。",""))</f>
        <v/>
      </c>
      <c r="AT411" s="580"/>
      <c r="AU411" s="1311"/>
      <c r="AV411" s="1312" t="str">
        <f>IF('別紙様式2-2（４・５月分）'!N312="","",'別紙様式2-2（４・５月分）'!N312)</f>
        <v/>
      </c>
      <c r="AW411" s="1313"/>
      <c r="AX411" s="1483"/>
      <c r="AY411" s="431"/>
      <c r="BD411" s="341"/>
      <c r="BE411" s="1311" t="str">
        <f>G410</f>
        <v/>
      </c>
      <c r="BF411" s="1311"/>
      <c r="BG411" s="1311"/>
    </row>
    <row r="412" spans="1:59" ht="15" customHeight="1">
      <c r="A412" s="1303"/>
      <c r="B412" s="1243"/>
      <c r="C412" s="1244"/>
      <c r="D412" s="1244"/>
      <c r="E412" s="1244"/>
      <c r="F412" s="1245"/>
      <c r="G412" s="1260"/>
      <c r="H412" s="1260"/>
      <c r="I412" s="1260"/>
      <c r="J412" s="1423"/>
      <c r="K412" s="1260"/>
      <c r="L412" s="1429"/>
      <c r="M412" s="1380"/>
      <c r="N412" s="1401"/>
      <c r="O412" s="1381" t="s">
        <v>2025</v>
      </c>
      <c r="P412" s="1433" t="str">
        <f>IFERROR(VLOOKUP('別紙様式2-2（４・５月分）'!AQ311,【参考】数式用!$AR$5:$AT$22,3,FALSE),"")</f>
        <v/>
      </c>
      <c r="Q412" s="1385" t="s">
        <v>2036</v>
      </c>
      <c r="R412" s="1517" t="str">
        <f>IFERROR(VLOOKUP(K410,【参考】数式用!$A$5:$AB$37,MATCH(P412,【参考】数式用!$B$4:$AB$4,0)+1,0),"")</f>
        <v/>
      </c>
      <c r="S412" s="1389" t="s">
        <v>2109</v>
      </c>
      <c r="T412" s="1519"/>
      <c r="U412" s="1515" t="str">
        <f>IFERROR(VLOOKUP(K410,【参考】数式用!$A$5:$AB$37,MATCH(T412,【参考】数式用!$B$4:$AB$4,0)+1,0),"")</f>
        <v/>
      </c>
      <c r="V412" s="1395" t="s">
        <v>15</v>
      </c>
      <c r="W412" s="1513"/>
      <c r="X412" s="1371" t="s">
        <v>10</v>
      </c>
      <c r="Y412" s="1513"/>
      <c r="Z412" s="1371" t="s">
        <v>38</v>
      </c>
      <c r="AA412" s="1513"/>
      <c r="AB412" s="1371" t="s">
        <v>10</v>
      </c>
      <c r="AC412" s="1513"/>
      <c r="AD412" s="1371" t="s">
        <v>2020</v>
      </c>
      <c r="AE412" s="1371" t="s">
        <v>20</v>
      </c>
      <c r="AF412" s="1371" t="str">
        <f>IF(W412&gt;=1,(AA412*12+AC412)-(W412*12+Y412)+1,"")</f>
        <v/>
      </c>
      <c r="AG412" s="1367" t="s">
        <v>33</v>
      </c>
      <c r="AH412" s="1373" t="str">
        <f t="shared" ref="AH412" si="688">IFERROR(ROUNDDOWN(ROUND(L410*U412,0),0)*AF412,"")</f>
        <v/>
      </c>
      <c r="AI412" s="1507" t="str">
        <f t="shared" ref="AI412" si="689">IFERROR(ROUNDDOWN(ROUND((L410*(U412-AW410)),0),0)*AF412,"")</f>
        <v/>
      </c>
      <c r="AJ412" s="1377" t="str">
        <f>IFERROR(ROUNDDOWN(ROUNDDOWN(ROUND(L410*VLOOKUP(K410,【参考】数式用!$A$5:$AB$27,MATCH("新加算Ⅳ",【参考】数式用!$B$4:$AB$4,0)+1,0),0),0)*AF412*0.5,0),"")</f>
        <v/>
      </c>
      <c r="AK412" s="1509"/>
      <c r="AL412" s="1511" t="str">
        <f>IFERROR(IF('別紙様式2-2（４・５月分）'!P412="ベア加算","", IF(OR(T412="新加算Ⅰ",T412="新加算Ⅱ",T412="新加算Ⅲ",T412="新加算Ⅳ"),ROUNDDOWN(ROUND(L410*VLOOKUP(K410,【参考】数式用!$A$5:$I$27,MATCH("ベア加算",【参考】数式用!$B$4:$I$4,0)+1,0),0),0)*AF412,"")),"")</f>
        <v/>
      </c>
      <c r="AM412" s="1503"/>
      <c r="AN412" s="1484"/>
      <c r="AO412" s="1505"/>
      <c r="AP412" s="1484"/>
      <c r="AQ412" s="1486"/>
      <c r="AR412" s="1488"/>
      <c r="AS412" s="1492"/>
      <c r="AT412" s="452"/>
      <c r="AU412" s="1311" t="str">
        <f>IF(AND(AA410&lt;&gt;7,AC410&lt;&gt;3),"V列に色付け","")</f>
        <v/>
      </c>
      <c r="AV412" s="1312"/>
      <c r="AW412" s="1313"/>
      <c r="AX412" s="577"/>
      <c r="AY412" s="1230" t="str">
        <f>IF(AL412&lt;&gt;"",IF(AM412="○","入力済","未入力"),"")</f>
        <v/>
      </c>
      <c r="AZ412" s="1230" t="str">
        <f>IF(OR(T412="新加算Ⅰ",T412="新加算Ⅱ",T412="新加算Ⅲ",T412="新加算Ⅳ",T412="新加算Ⅴ（１）",T412="新加算Ⅴ（２）",T412="新加算Ⅴ（３）",T412="新加算ⅠⅤ（４）",T412="新加算Ⅴ（５）",T412="新加算Ⅴ（６）",T412="新加算Ⅴ（８）",T412="新加算Ⅴ（11）"),IF(OR(AN412="○",AN412="令和６年度中に満たす"),"入力済","未入力"),"")</f>
        <v/>
      </c>
      <c r="BA412" s="1230" t="str">
        <f>IF(OR(T412="新加算Ⅴ（７）",T412="新加算Ⅴ（９）",T412="新加算Ⅴ（10）",T412="新加算Ⅴ（12）",T412="新加算Ⅴ（13）",T412="新加算Ⅴ（14）"),IF(OR(AO412="○",AO412="令和６年度中に満たす"),"入力済","未入力"),"")</f>
        <v/>
      </c>
      <c r="BB412" s="1230" t="str">
        <f>IF(OR(T412="新加算Ⅰ",T412="新加算Ⅱ",T412="新加算Ⅲ",T412="新加算Ⅴ（１）",T412="新加算Ⅴ（３）",T412="新加算Ⅴ（８）"),IF(OR(AP412="○",AP412="令和６年度中に満たす"),"入力済","未入力"),"")</f>
        <v/>
      </c>
      <c r="BC412" s="1481" t="str">
        <f>IF(OR(T412="新加算Ⅰ",T412="新加算Ⅱ",T412="新加算Ⅴ（１）",T412="新加算Ⅴ（２）",T412="新加算Ⅴ（３）",T412="新加算Ⅴ（４）",T412="新加算Ⅴ（５）",T412="新加算Ⅴ（６）",T412="新加算Ⅴ（７）",T412="新加算Ⅴ（９）",T412="新加算Ⅴ（10）",T412="新加算Ⅴ（12）"),IF(AQ412&lt;&gt;"",1,""),"")</f>
        <v/>
      </c>
      <c r="BD412" s="1311" t="str">
        <f>IF(OR(T412="新加算Ⅰ",T412="新加算Ⅴ（１）",T412="新加算Ⅴ（２）",T412="新加算Ⅴ（５）",T412="新加算Ⅴ（７）",T412="新加算Ⅴ（10）"),IF(AR412="","未入力","入力済"),"")</f>
        <v/>
      </c>
      <c r="BE412" s="1311" t="str">
        <f>G410</f>
        <v/>
      </c>
      <c r="BF412" s="1311"/>
      <c r="BG412" s="1311"/>
    </row>
    <row r="413" spans="1:59" ht="30" customHeight="1" thickBot="1">
      <c r="A413" s="1276"/>
      <c r="B413" s="1419"/>
      <c r="C413" s="1420"/>
      <c r="D413" s="1420"/>
      <c r="E413" s="1420"/>
      <c r="F413" s="1421"/>
      <c r="G413" s="1261"/>
      <c r="H413" s="1261"/>
      <c r="I413" s="1261"/>
      <c r="J413" s="1424"/>
      <c r="K413" s="1261"/>
      <c r="L413" s="1430"/>
      <c r="M413" s="556" t="str">
        <f>IF('別紙様式2-2（４・５月分）'!P313="","",'別紙様式2-2（４・５月分）'!P313)</f>
        <v/>
      </c>
      <c r="N413" s="1402"/>
      <c r="O413" s="1382"/>
      <c r="P413" s="1434"/>
      <c r="Q413" s="1386"/>
      <c r="R413" s="1518"/>
      <c r="S413" s="1390"/>
      <c r="T413" s="1520"/>
      <c r="U413" s="1516"/>
      <c r="V413" s="1396"/>
      <c r="W413" s="1514"/>
      <c r="X413" s="1372"/>
      <c r="Y413" s="1514"/>
      <c r="Z413" s="1372"/>
      <c r="AA413" s="1514"/>
      <c r="AB413" s="1372"/>
      <c r="AC413" s="1514"/>
      <c r="AD413" s="1372"/>
      <c r="AE413" s="1372"/>
      <c r="AF413" s="1372"/>
      <c r="AG413" s="1368"/>
      <c r="AH413" s="1374"/>
      <c r="AI413" s="1508"/>
      <c r="AJ413" s="1378"/>
      <c r="AK413" s="1510"/>
      <c r="AL413" s="1512"/>
      <c r="AM413" s="1504"/>
      <c r="AN413" s="1485"/>
      <c r="AO413" s="1506"/>
      <c r="AP413" s="1485"/>
      <c r="AQ413" s="1487"/>
      <c r="AR413" s="1489"/>
      <c r="AS413" s="578" t="str">
        <f t="shared" ref="AS413" si="690">IF(AU412="","",IF(OR(T412="",AND(M413="ベア加算なし",OR(T412="新加算Ⅰ",T412="新加算Ⅱ",T412="新加算Ⅲ",T412="新加算Ⅳ"),AM412=""),AND(OR(T412="新加算Ⅰ",T412="新加算Ⅱ",T412="新加算Ⅲ",T412="新加算Ⅳ"),AN412=""),AND(OR(T412="新加算Ⅰ",T412="新加算Ⅱ",T412="新加算Ⅲ"),AP412=""),AND(OR(T412="新加算Ⅰ",T412="新加算Ⅱ"),AQ412=""),AND(OR(T412="新加算Ⅰ"),AR412="")),"！記入が必要な欄（ピンク色のセル）に空欄があります。空欄を埋めてください。",""))</f>
        <v/>
      </c>
      <c r="AT413" s="452"/>
      <c r="AU413" s="1311"/>
      <c r="AV413" s="558" t="str">
        <f>IF('別紙様式2-2（４・５月分）'!N313="","",'別紙様式2-2（４・５月分）'!N313)</f>
        <v/>
      </c>
      <c r="AW413" s="1313"/>
      <c r="AX413" s="579"/>
      <c r="AY413" s="1230" t="str">
        <f>IF(OR(T413="新加算Ⅰ",T413="新加算Ⅱ",T413="新加算Ⅲ",T413="新加算Ⅳ",T413="新加算Ⅴ（１）",T413="新加算Ⅴ（２）",T413="新加算Ⅴ（３）",T413="新加算ⅠⅤ（４）",T413="新加算Ⅴ（５）",T413="新加算Ⅴ（６）",T413="新加算Ⅴ（８）",T413="新加算Ⅴ（11）"),IF(AI413="○","","未入力"),"")</f>
        <v/>
      </c>
      <c r="AZ413" s="1230" t="str">
        <f>IF(OR(U413="新加算Ⅰ",U413="新加算Ⅱ",U413="新加算Ⅲ",U413="新加算Ⅳ",U413="新加算Ⅴ（１）",U413="新加算Ⅴ（２）",U413="新加算Ⅴ（３）",U413="新加算ⅠⅤ（４）",U413="新加算Ⅴ（５）",U413="新加算Ⅴ（６）",U413="新加算Ⅴ（８）",U413="新加算Ⅴ（11）"),IF(AJ413="○","","未入力"),"")</f>
        <v/>
      </c>
      <c r="BA413" s="1230" t="str">
        <f>IF(OR(U413="新加算Ⅴ（７）",U413="新加算Ⅴ（９）",U413="新加算Ⅴ（10）",U413="新加算Ⅴ（12）",U413="新加算Ⅴ（13）",U413="新加算Ⅴ（14）"),IF(AK413="○","","未入力"),"")</f>
        <v/>
      </c>
      <c r="BB413" s="1230" t="str">
        <f>IF(OR(U413="新加算Ⅰ",U413="新加算Ⅱ",U413="新加算Ⅲ",U413="新加算Ⅴ（１）",U413="新加算Ⅴ（３）",U413="新加算Ⅴ（８）"),IF(AL413="○","","未入力"),"")</f>
        <v/>
      </c>
      <c r="BC413" s="1481" t="str">
        <f t="shared" ref="BC413" si="691">IF(OR(U413="新加算Ⅰ",U413="新加算Ⅱ",U413="新加算Ⅴ（１）",U413="新加算Ⅴ（２）",U413="新加算Ⅴ（３）",U413="新加算Ⅴ（４）",U413="新加算Ⅴ（５）",U413="新加算Ⅴ（６）",U413="新加算Ⅴ（７）",U413="新加算Ⅴ（９）",U413="新加算Ⅴ（10）",U413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413" s="1311" t="str">
        <f>IF(AND(T413&lt;&gt;"（参考）令和７年度の移行予定",OR(U413="新加算Ⅰ",U413="新加算Ⅴ（１）",U413="新加算Ⅴ（２）",U413="新加算Ⅴ（５）",U413="新加算Ⅴ（７）",U413="新加算Ⅴ（10）")),IF(AN413="","未入力",IF(AN413="いずれも取得していない","要件を満たさない","")),"")</f>
        <v/>
      </c>
      <c r="BE413" s="1311" t="str">
        <f>G410</f>
        <v/>
      </c>
      <c r="BF413" s="1311"/>
      <c r="BG413" s="1311"/>
    </row>
    <row r="414" spans="1:59">
      <c r="BC414" s="87"/>
      <c r="BD414" s="87"/>
      <c r="BE414" s="87"/>
      <c r="BF414" s="87"/>
      <c r="BG414" s="87"/>
    </row>
  </sheetData>
  <sheetProtection formatCells="0" formatColumns="0" formatRows="0" sort="0" autoFilter="0"/>
  <autoFilter ref="A13:BG414" xr:uid="{42170303-3B42-4951-94A3-1C04BB55D1DF}">
    <filterColumn colId="1" showButton="0"/>
    <filterColumn colId="2" showButton="0"/>
    <filterColumn colId="3" showButton="0"/>
    <filterColumn colId="4" showButton="0"/>
    <filterColumn colId="14" showButton="0"/>
    <filterColumn colId="15" showButton="0"/>
    <filterColumn colId="21"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56" showButton="0"/>
    <filterColumn colId="57" showButton="0"/>
  </autoFilter>
  <mergeCells count="8437">
    <mergeCell ref="BE12:BG13"/>
    <mergeCell ref="A5:K5"/>
    <mergeCell ref="B6:K6"/>
    <mergeCell ref="B7:K7"/>
    <mergeCell ref="B8:K8"/>
    <mergeCell ref="AS347:AS348"/>
    <mergeCell ref="AS351:AS352"/>
    <mergeCell ref="AS355:AS356"/>
    <mergeCell ref="AS359:AS360"/>
    <mergeCell ref="AS363:AS364"/>
    <mergeCell ref="AS367:AS368"/>
    <mergeCell ref="AS371:AS372"/>
    <mergeCell ref="AS375:AS376"/>
    <mergeCell ref="AS379:AS380"/>
    <mergeCell ref="AS383:AS384"/>
    <mergeCell ref="AS387:AS388"/>
    <mergeCell ref="AS391:AS392"/>
    <mergeCell ref="AS207:AS208"/>
    <mergeCell ref="AS211:AS212"/>
    <mergeCell ref="AS215:AS216"/>
    <mergeCell ref="AS219:AS220"/>
    <mergeCell ref="AS223:AS224"/>
    <mergeCell ref="AS227:AS228"/>
    <mergeCell ref="AS231:AS232"/>
    <mergeCell ref="AS235:AS236"/>
    <mergeCell ref="AS239:AS240"/>
    <mergeCell ref="AS243:AS244"/>
    <mergeCell ref="AS247:AS248"/>
    <mergeCell ref="AS251:AS252"/>
    <mergeCell ref="AS255:AS256"/>
    <mergeCell ref="AS259:AS260"/>
    <mergeCell ref="AS263:AS264"/>
    <mergeCell ref="AS103:AS104"/>
    <mergeCell ref="AS107:AS108"/>
    <mergeCell ref="AS111:AS112"/>
    <mergeCell ref="AS115:AS116"/>
    <mergeCell ref="AS119:AS120"/>
    <mergeCell ref="AS395:AS396"/>
    <mergeCell ref="AS399:AS400"/>
    <mergeCell ref="AS403:AS404"/>
    <mergeCell ref="AS407:AS408"/>
    <mergeCell ref="AS411:AS412"/>
    <mergeCell ref="AS279:AS280"/>
    <mergeCell ref="AS283:AS284"/>
    <mergeCell ref="AS287:AS288"/>
    <mergeCell ref="AS291:AS292"/>
    <mergeCell ref="AS295:AS296"/>
    <mergeCell ref="AS299:AS300"/>
    <mergeCell ref="AS303:AS304"/>
    <mergeCell ref="AS307:AS308"/>
    <mergeCell ref="AS311:AS312"/>
    <mergeCell ref="AS315:AS316"/>
    <mergeCell ref="AS319:AS320"/>
    <mergeCell ref="AS323:AS324"/>
    <mergeCell ref="AS327:AS328"/>
    <mergeCell ref="AS331:AS332"/>
    <mergeCell ref="AS335:AS336"/>
    <mergeCell ref="AS339:AS340"/>
    <mergeCell ref="AS343:AS344"/>
    <mergeCell ref="AS47:AS48"/>
    <mergeCell ref="AV43:AV44"/>
    <mergeCell ref="AS267:AS268"/>
    <mergeCell ref="AU96:AU97"/>
    <mergeCell ref="AU86:AU87"/>
    <mergeCell ref="AV79:AV80"/>
    <mergeCell ref="AS271:AS272"/>
    <mergeCell ref="AU88:AU89"/>
    <mergeCell ref="AU92:AU93"/>
    <mergeCell ref="AU90:AU91"/>
    <mergeCell ref="AS151:AS152"/>
    <mergeCell ref="AS155:AS156"/>
    <mergeCell ref="AS159:AS160"/>
    <mergeCell ref="AS163:AS164"/>
    <mergeCell ref="AS167:AS168"/>
    <mergeCell ref="AS171:AS172"/>
    <mergeCell ref="AS175:AS176"/>
    <mergeCell ref="AS179:AS180"/>
    <mergeCell ref="AS183:AS184"/>
    <mergeCell ref="AS187:AS188"/>
    <mergeCell ref="AS191:AS192"/>
    <mergeCell ref="AS195:AS196"/>
    <mergeCell ref="AS199:AS200"/>
    <mergeCell ref="AS203:AS204"/>
    <mergeCell ref="AS135:AS136"/>
    <mergeCell ref="AS139:AS140"/>
    <mergeCell ref="AS143:AS144"/>
    <mergeCell ref="AS147:AS148"/>
    <mergeCell ref="AS87:AS88"/>
    <mergeCell ref="AS91:AS92"/>
    <mergeCell ref="AS95:AS96"/>
    <mergeCell ref="AS99:AS100"/>
    <mergeCell ref="AU20:AU21"/>
    <mergeCell ref="AO18:AO19"/>
    <mergeCell ref="AP18:AP19"/>
    <mergeCell ref="Z22:Z23"/>
    <mergeCell ref="AA22:AA23"/>
    <mergeCell ref="AB22:AB23"/>
    <mergeCell ref="AC22:AC23"/>
    <mergeCell ref="AU14:AU15"/>
    <mergeCell ref="AU22:AU23"/>
    <mergeCell ref="AU24:AU25"/>
    <mergeCell ref="AU18:AU19"/>
    <mergeCell ref="AU28:AU29"/>
    <mergeCell ref="AU32:AU33"/>
    <mergeCell ref="AU30:AU31"/>
    <mergeCell ref="AU26:AU27"/>
    <mergeCell ref="AU40:AU41"/>
    <mergeCell ref="AU44:AU45"/>
    <mergeCell ref="AU42:AU43"/>
    <mergeCell ref="AU38:AU39"/>
    <mergeCell ref="AR14:AR15"/>
    <mergeCell ref="AJ26:AJ27"/>
    <mergeCell ref="AK26:AK27"/>
    <mergeCell ref="Z26:Z27"/>
    <mergeCell ref="AA26:AA27"/>
    <mergeCell ref="AB26:AB27"/>
    <mergeCell ref="AC26:AC27"/>
    <mergeCell ref="AD26:AD27"/>
    <mergeCell ref="AE26:AE27"/>
    <mergeCell ref="AN30:AN31"/>
    <mergeCell ref="AH30:AH31"/>
    <mergeCell ref="AI30:AI31"/>
    <mergeCell ref="AJ30:AJ31"/>
    <mergeCell ref="AU56:AU57"/>
    <mergeCell ref="AU54:AU55"/>
    <mergeCell ref="AU50:AU51"/>
    <mergeCell ref="AU64:AU65"/>
    <mergeCell ref="AU68:AU69"/>
    <mergeCell ref="AU66:AU67"/>
    <mergeCell ref="AU62:AU63"/>
    <mergeCell ref="AU76:AU77"/>
    <mergeCell ref="AU80:AU81"/>
    <mergeCell ref="AU78:AU79"/>
    <mergeCell ref="AU74:AU75"/>
    <mergeCell ref="AS63:AS64"/>
    <mergeCell ref="AS67:AS68"/>
    <mergeCell ref="AS71:AS72"/>
    <mergeCell ref="AS75:AS76"/>
    <mergeCell ref="AS79:AS80"/>
    <mergeCell ref="AU60:AU61"/>
    <mergeCell ref="AS55:AS56"/>
    <mergeCell ref="AS59:AS60"/>
    <mergeCell ref="AU72:AU73"/>
    <mergeCell ref="AU52:AU53"/>
    <mergeCell ref="A9:L11"/>
    <mergeCell ref="A14:A17"/>
    <mergeCell ref="B14:F17"/>
    <mergeCell ref="G14:G17"/>
    <mergeCell ref="H14:H17"/>
    <mergeCell ref="I14:I17"/>
    <mergeCell ref="J14:J17"/>
    <mergeCell ref="K14:K17"/>
    <mergeCell ref="U12:U13"/>
    <mergeCell ref="V12:AG13"/>
    <mergeCell ref="AH12:AH13"/>
    <mergeCell ref="AS123:AS124"/>
    <mergeCell ref="AS127:AS128"/>
    <mergeCell ref="G18:G21"/>
    <mergeCell ref="H18:H21"/>
    <mergeCell ref="I18:I21"/>
    <mergeCell ref="J18:J21"/>
    <mergeCell ref="K18:K21"/>
    <mergeCell ref="L18:L21"/>
    <mergeCell ref="AM16:AM17"/>
    <mergeCell ref="AN16:AN17"/>
    <mergeCell ref="AO16:AO17"/>
    <mergeCell ref="AS31:AS32"/>
    <mergeCell ref="AS23:AS24"/>
    <mergeCell ref="AS27:AS28"/>
    <mergeCell ref="AS35:AS36"/>
    <mergeCell ref="AS39:AS40"/>
    <mergeCell ref="AS43:AS44"/>
    <mergeCell ref="AF14:AF15"/>
    <mergeCell ref="AG14:AG15"/>
    <mergeCell ref="AH14:AH15"/>
    <mergeCell ref="A18:A21"/>
    <mergeCell ref="B18:F21"/>
    <mergeCell ref="L14:L17"/>
    <mergeCell ref="AO20:AO21"/>
    <mergeCell ref="AP20:AP21"/>
    <mergeCell ref="AQ20:AQ21"/>
    <mergeCell ref="AR20:AR21"/>
    <mergeCell ref="Y18:Y19"/>
    <mergeCell ref="Z18:Z19"/>
    <mergeCell ref="AA18:AA19"/>
    <mergeCell ref="N18:N21"/>
    <mergeCell ref="A3:C3"/>
    <mergeCell ref="D3:J3"/>
    <mergeCell ref="AI14:AI15"/>
    <mergeCell ref="AJ14:AJ15"/>
    <mergeCell ref="AK14:AK15"/>
    <mergeCell ref="Z14:Z15"/>
    <mergeCell ref="AA14:AA15"/>
    <mergeCell ref="AB14:AB15"/>
    <mergeCell ref="AC14:AC15"/>
    <mergeCell ref="AD14:AD15"/>
    <mergeCell ref="AE14:AE15"/>
    <mergeCell ref="T14:T15"/>
    <mergeCell ref="U14:U15"/>
    <mergeCell ref="V14:V15"/>
    <mergeCell ref="W14:W15"/>
    <mergeCell ref="X14:X15"/>
    <mergeCell ref="Y14:Y15"/>
    <mergeCell ref="N14:N17"/>
    <mergeCell ref="O14:Q15"/>
    <mergeCell ref="R14:R15"/>
    <mergeCell ref="S12:T13"/>
    <mergeCell ref="A12:A13"/>
    <mergeCell ref="B12:F13"/>
    <mergeCell ref="G12:G13"/>
    <mergeCell ref="H12:I12"/>
    <mergeCell ref="J12:J13"/>
    <mergeCell ref="K12:K13"/>
    <mergeCell ref="L12:L13"/>
    <mergeCell ref="AL12:AM12"/>
    <mergeCell ref="AN12:AO12"/>
    <mergeCell ref="AI12:AI13"/>
    <mergeCell ref="AJ12:AK12"/>
    <mergeCell ref="M12:M13"/>
    <mergeCell ref="N12:N13"/>
    <mergeCell ref="O12:Q13"/>
    <mergeCell ref="R12:R13"/>
    <mergeCell ref="M15:M16"/>
    <mergeCell ref="O16:O17"/>
    <mergeCell ref="P16:P17"/>
    <mergeCell ref="Q16:Q17"/>
    <mergeCell ref="R16:R17"/>
    <mergeCell ref="S16:S17"/>
    <mergeCell ref="T16:T17"/>
    <mergeCell ref="AL14:AL15"/>
    <mergeCell ref="AM14:AM15"/>
    <mergeCell ref="AN14:AN15"/>
    <mergeCell ref="AO14:AO15"/>
    <mergeCell ref="AP14:AP15"/>
    <mergeCell ref="AG16:AG17"/>
    <mergeCell ref="AH16:AH17"/>
    <mergeCell ref="AI16:AI17"/>
    <mergeCell ref="AJ16:AJ17"/>
    <mergeCell ref="AK16:AK17"/>
    <mergeCell ref="AL16:AL17"/>
    <mergeCell ref="AA16:AA17"/>
    <mergeCell ref="AB16:AB17"/>
    <mergeCell ref="AC16:AC17"/>
    <mergeCell ref="AD16:AD17"/>
    <mergeCell ref="AE16:AE17"/>
    <mergeCell ref="AF16:AF17"/>
    <mergeCell ref="U16:U17"/>
    <mergeCell ref="S14:S15"/>
    <mergeCell ref="V16:V17"/>
    <mergeCell ref="W16:W17"/>
    <mergeCell ref="X16:X17"/>
    <mergeCell ref="Y16:Y17"/>
    <mergeCell ref="Z16:Z17"/>
    <mergeCell ref="M19:M20"/>
    <mergeCell ref="O20:O21"/>
    <mergeCell ref="P20:P21"/>
    <mergeCell ref="Q20:Q21"/>
    <mergeCell ref="R20:R21"/>
    <mergeCell ref="S20:S21"/>
    <mergeCell ref="T20:T21"/>
    <mergeCell ref="U20:U21"/>
    <mergeCell ref="V20:V21"/>
    <mergeCell ref="AN18:AN19"/>
    <mergeCell ref="AH18:AH19"/>
    <mergeCell ref="AI18:AI19"/>
    <mergeCell ref="AJ18:AJ19"/>
    <mergeCell ref="AK18:AK19"/>
    <mergeCell ref="AL18:AL19"/>
    <mergeCell ref="AM18:AM19"/>
    <mergeCell ref="AB18:AB19"/>
    <mergeCell ref="AC18:AC19"/>
    <mergeCell ref="AD18:AD19"/>
    <mergeCell ref="AE18:AE19"/>
    <mergeCell ref="AF18:AF19"/>
    <mergeCell ref="AG18:AG19"/>
    <mergeCell ref="V18:V19"/>
    <mergeCell ref="W18:W19"/>
    <mergeCell ref="X18:X19"/>
    <mergeCell ref="T18:T19"/>
    <mergeCell ref="U18:U19"/>
    <mergeCell ref="AN20:AN21"/>
    <mergeCell ref="AC20:AC21"/>
    <mergeCell ref="O18:Q19"/>
    <mergeCell ref="R18:R19"/>
    <mergeCell ref="S18:S19"/>
    <mergeCell ref="R22:R23"/>
    <mergeCell ref="S22:S23"/>
    <mergeCell ref="T22:T23"/>
    <mergeCell ref="U22:U23"/>
    <mergeCell ref="V22:V23"/>
    <mergeCell ref="W22:W23"/>
    <mergeCell ref="N22:N25"/>
    <mergeCell ref="O22:Q23"/>
    <mergeCell ref="AQ24:AQ25"/>
    <mergeCell ref="AR24:AR25"/>
    <mergeCell ref="AQ22:AQ23"/>
    <mergeCell ref="AR22:AR23"/>
    <mergeCell ref="AD20:AD21"/>
    <mergeCell ref="AE20:AE21"/>
    <mergeCell ref="AF20:AF21"/>
    <mergeCell ref="AG20:AG21"/>
    <mergeCell ref="AH20:AH21"/>
    <mergeCell ref="W20:W21"/>
    <mergeCell ref="X20:X21"/>
    <mergeCell ref="Y20:Y21"/>
    <mergeCell ref="Z20:Z21"/>
    <mergeCell ref="AA20:AA21"/>
    <mergeCell ref="AB20:AB21"/>
    <mergeCell ref="AI20:AI21"/>
    <mergeCell ref="AJ20:AJ21"/>
    <mergeCell ref="AK20:AK21"/>
    <mergeCell ref="AL20:AL21"/>
    <mergeCell ref="AM20:AM21"/>
    <mergeCell ref="K22:K25"/>
    <mergeCell ref="L22:L25"/>
    <mergeCell ref="AP22:AP23"/>
    <mergeCell ref="A22:A25"/>
    <mergeCell ref="B22:F25"/>
    <mergeCell ref="G22:G25"/>
    <mergeCell ref="H22:H25"/>
    <mergeCell ref="I22:I25"/>
    <mergeCell ref="AM26:AM27"/>
    <mergeCell ref="AN26:AN27"/>
    <mergeCell ref="AO26:AO27"/>
    <mergeCell ref="AP26:AP27"/>
    <mergeCell ref="M23:M24"/>
    <mergeCell ref="O24:O25"/>
    <mergeCell ref="P24:P25"/>
    <mergeCell ref="Q24:Q25"/>
    <mergeCell ref="R24:R25"/>
    <mergeCell ref="AJ22:AJ23"/>
    <mergeCell ref="AK22:AK23"/>
    <mergeCell ref="AL22:AL23"/>
    <mergeCell ref="AM22:AM23"/>
    <mergeCell ref="AN22:AN23"/>
    <mergeCell ref="AO22:AO23"/>
    <mergeCell ref="AD22:AD23"/>
    <mergeCell ref="AE22:AE23"/>
    <mergeCell ref="AF22:AF23"/>
    <mergeCell ref="AG22:AG23"/>
    <mergeCell ref="AH22:AH23"/>
    <mergeCell ref="AI22:AI23"/>
    <mergeCell ref="X22:X23"/>
    <mergeCell ref="Y22:Y23"/>
    <mergeCell ref="A26:A29"/>
    <mergeCell ref="B26:F29"/>
    <mergeCell ref="G26:G29"/>
    <mergeCell ref="H26:H29"/>
    <mergeCell ref="I26:I29"/>
    <mergeCell ref="J26:J29"/>
    <mergeCell ref="K26:K29"/>
    <mergeCell ref="AK24:AK25"/>
    <mergeCell ref="AL24:AL25"/>
    <mergeCell ref="AM24:AM25"/>
    <mergeCell ref="AN24:AN25"/>
    <mergeCell ref="AO24:AO25"/>
    <mergeCell ref="AP24:AP25"/>
    <mergeCell ref="AE24:AE25"/>
    <mergeCell ref="AF24:AF25"/>
    <mergeCell ref="AG24:AG25"/>
    <mergeCell ref="AH24:AH25"/>
    <mergeCell ref="AI24:AI25"/>
    <mergeCell ref="AJ24:AJ25"/>
    <mergeCell ref="Y24:Y25"/>
    <mergeCell ref="Z24:Z25"/>
    <mergeCell ref="AA24:AA25"/>
    <mergeCell ref="AB24:AB25"/>
    <mergeCell ref="AC24:AC25"/>
    <mergeCell ref="AD24:AD25"/>
    <mergeCell ref="S24:S25"/>
    <mergeCell ref="T24:T25"/>
    <mergeCell ref="U24:U25"/>
    <mergeCell ref="V24:V25"/>
    <mergeCell ref="W24:W25"/>
    <mergeCell ref="X24:X25"/>
    <mergeCell ref="J22:J25"/>
    <mergeCell ref="L26:L29"/>
    <mergeCell ref="W30:W31"/>
    <mergeCell ref="X30:X31"/>
    <mergeCell ref="Y30:Y31"/>
    <mergeCell ref="Z30:Z31"/>
    <mergeCell ref="AA30:AA31"/>
    <mergeCell ref="N30:N33"/>
    <mergeCell ref="O30:Q31"/>
    <mergeCell ref="R30:R31"/>
    <mergeCell ref="S30:S31"/>
    <mergeCell ref="T30:T31"/>
    <mergeCell ref="U30:U31"/>
    <mergeCell ref="AO30:AO31"/>
    <mergeCell ref="AP30:AP31"/>
    <mergeCell ref="AQ30:AQ31"/>
    <mergeCell ref="AR30:AR31"/>
    <mergeCell ref="X32:X33"/>
    <mergeCell ref="AB30:AB31"/>
    <mergeCell ref="M27:M28"/>
    <mergeCell ref="O28:O29"/>
    <mergeCell ref="P28:P29"/>
    <mergeCell ref="Q28:Q29"/>
    <mergeCell ref="R28:R29"/>
    <mergeCell ref="S28:S29"/>
    <mergeCell ref="T28:T29"/>
    <mergeCell ref="AL26:AL27"/>
    <mergeCell ref="AI26:AI27"/>
    <mergeCell ref="AM28:AM29"/>
    <mergeCell ref="AN28:AN29"/>
    <mergeCell ref="AO28:AO29"/>
    <mergeCell ref="AP28:AP29"/>
    <mergeCell ref="AQ28:AQ29"/>
    <mergeCell ref="AR28:AR29"/>
    <mergeCell ref="AG28:AG29"/>
    <mergeCell ref="AH28:AH29"/>
    <mergeCell ref="AI28:AI29"/>
    <mergeCell ref="AJ28:AJ29"/>
    <mergeCell ref="AK28:AK29"/>
    <mergeCell ref="AL28:AL29"/>
    <mergeCell ref="AA28:AA29"/>
    <mergeCell ref="AB28:AB29"/>
    <mergeCell ref="AC28:AC29"/>
    <mergeCell ref="AD28:AD29"/>
    <mergeCell ref="AE28:AE29"/>
    <mergeCell ref="AF28:AF29"/>
    <mergeCell ref="M31:M32"/>
    <mergeCell ref="O32:O33"/>
    <mergeCell ref="P32:P33"/>
    <mergeCell ref="Q32:Q33"/>
    <mergeCell ref="R32:R33"/>
    <mergeCell ref="S32:S33"/>
    <mergeCell ref="T32:T33"/>
    <mergeCell ref="U32:U33"/>
    <mergeCell ref="V32:V33"/>
    <mergeCell ref="A30:A33"/>
    <mergeCell ref="B30:F33"/>
    <mergeCell ref="G30:G33"/>
    <mergeCell ref="H30:H33"/>
    <mergeCell ref="I30:I33"/>
    <mergeCell ref="J30:J33"/>
    <mergeCell ref="K30:K33"/>
    <mergeCell ref="L30:L33"/>
    <mergeCell ref="V30:V31"/>
    <mergeCell ref="AA34:AA35"/>
    <mergeCell ref="AB34:AB35"/>
    <mergeCell ref="AC34:AC35"/>
    <mergeCell ref="R34:R35"/>
    <mergeCell ref="S34:S35"/>
    <mergeCell ref="T34:T35"/>
    <mergeCell ref="U34:U35"/>
    <mergeCell ref="V34:V35"/>
    <mergeCell ref="W34:W35"/>
    <mergeCell ref="T26:T27"/>
    <mergeCell ref="U26:U27"/>
    <mergeCell ref="V26:V27"/>
    <mergeCell ref="W26:W27"/>
    <mergeCell ref="X26:X27"/>
    <mergeCell ref="Y26:Y27"/>
    <mergeCell ref="N26:N29"/>
    <mergeCell ref="O26:Q27"/>
    <mergeCell ref="R26:R27"/>
    <mergeCell ref="S26:S27"/>
    <mergeCell ref="Z28:Z29"/>
    <mergeCell ref="Y32:Y33"/>
    <mergeCell ref="Z32:Z33"/>
    <mergeCell ref="AA32:AA33"/>
    <mergeCell ref="AB32:AB33"/>
    <mergeCell ref="U28:U29"/>
    <mergeCell ref="V28:V29"/>
    <mergeCell ref="W28:W29"/>
    <mergeCell ref="X28:X29"/>
    <mergeCell ref="Y28:Y29"/>
    <mergeCell ref="N34:N37"/>
    <mergeCell ref="O34:Q35"/>
    <mergeCell ref="W32:W33"/>
    <mergeCell ref="AR36:AR37"/>
    <mergeCell ref="AU36:AU37"/>
    <mergeCell ref="AQ26:AQ27"/>
    <mergeCell ref="AF26:AF27"/>
    <mergeCell ref="AG26:AG27"/>
    <mergeCell ref="AH26:AH27"/>
    <mergeCell ref="AI32:AI33"/>
    <mergeCell ref="AJ32:AJ33"/>
    <mergeCell ref="AK32:AK33"/>
    <mergeCell ref="AL32:AL33"/>
    <mergeCell ref="AM32:AM33"/>
    <mergeCell ref="AN32:AN33"/>
    <mergeCell ref="AC32:AC33"/>
    <mergeCell ref="AD32:AD33"/>
    <mergeCell ref="AE32:AE33"/>
    <mergeCell ref="AF32:AF33"/>
    <mergeCell ref="AG32:AG33"/>
    <mergeCell ref="AH32:AH33"/>
    <mergeCell ref="AK30:AK31"/>
    <mergeCell ref="AL30:AL31"/>
    <mergeCell ref="AM30:AM31"/>
    <mergeCell ref="AC30:AC31"/>
    <mergeCell ref="AD30:AD31"/>
    <mergeCell ref="AE30:AE31"/>
    <mergeCell ref="AF30:AF31"/>
    <mergeCell ref="AG30:AG31"/>
    <mergeCell ref="AR26:AR27"/>
    <mergeCell ref="AO32:AO33"/>
    <mergeCell ref="AP32:AP33"/>
    <mergeCell ref="AQ32:AQ33"/>
    <mergeCell ref="AR32:AR33"/>
    <mergeCell ref="K34:K37"/>
    <mergeCell ref="L34:L37"/>
    <mergeCell ref="AP34:AP35"/>
    <mergeCell ref="A34:A37"/>
    <mergeCell ref="B34:F37"/>
    <mergeCell ref="G34:G37"/>
    <mergeCell ref="H34:H37"/>
    <mergeCell ref="I34:I37"/>
    <mergeCell ref="AQ34:AQ35"/>
    <mergeCell ref="AR34:AR35"/>
    <mergeCell ref="AU34:AU35"/>
    <mergeCell ref="M35:M36"/>
    <mergeCell ref="O36:O37"/>
    <mergeCell ref="P36:P37"/>
    <mergeCell ref="Q36:Q37"/>
    <mergeCell ref="R36:R37"/>
    <mergeCell ref="AJ34:AJ35"/>
    <mergeCell ref="AK34:AK35"/>
    <mergeCell ref="AL34:AL35"/>
    <mergeCell ref="AM34:AM35"/>
    <mergeCell ref="AN34:AN35"/>
    <mergeCell ref="AO34:AO35"/>
    <mergeCell ref="AD34:AD35"/>
    <mergeCell ref="AE34:AE35"/>
    <mergeCell ref="AF34:AF35"/>
    <mergeCell ref="AG34:AG35"/>
    <mergeCell ref="AH34:AH35"/>
    <mergeCell ref="AI34:AI35"/>
    <mergeCell ref="X34:X35"/>
    <mergeCell ref="Y34:Y35"/>
    <mergeCell ref="Z34:Z35"/>
    <mergeCell ref="AQ36:AQ37"/>
    <mergeCell ref="A38:A41"/>
    <mergeCell ref="B38:F41"/>
    <mergeCell ref="G38:G41"/>
    <mergeCell ref="H38:H41"/>
    <mergeCell ref="I38:I41"/>
    <mergeCell ref="J38:J41"/>
    <mergeCell ref="K38:K41"/>
    <mergeCell ref="AK36:AK37"/>
    <mergeCell ref="AL36:AL37"/>
    <mergeCell ref="AM36:AM37"/>
    <mergeCell ref="AN36:AN37"/>
    <mergeCell ref="AO36:AO37"/>
    <mergeCell ref="AP36:AP37"/>
    <mergeCell ref="AE36:AE37"/>
    <mergeCell ref="AF36:AF37"/>
    <mergeCell ref="AG36:AG37"/>
    <mergeCell ref="AH36:AH37"/>
    <mergeCell ref="AI36:AI37"/>
    <mergeCell ref="AJ36:AJ37"/>
    <mergeCell ref="Y36:Y37"/>
    <mergeCell ref="Z36:Z37"/>
    <mergeCell ref="AA36:AA37"/>
    <mergeCell ref="AB36:AB37"/>
    <mergeCell ref="AC36:AC37"/>
    <mergeCell ref="AD36:AD37"/>
    <mergeCell ref="S36:S37"/>
    <mergeCell ref="T36:T37"/>
    <mergeCell ref="U36:U37"/>
    <mergeCell ref="V36:V37"/>
    <mergeCell ref="W36:W37"/>
    <mergeCell ref="X36:X37"/>
    <mergeCell ref="J34:J37"/>
    <mergeCell ref="AI38:AI39"/>
    <mergeCell ref="AJ38:AJ39"/>
    <mergeCell ref="AK38:AK39"/>
    <mergeCell ref="Z38:Z39"/>
    <mergeCell ref="AA38:AA39"/>
    <mergeCell ref="AB38:AB39"/>
    <mergeCell ref="AC38:AC39"/>
    <mergeCell ref="AD38:AD39"/>
    <mergeCell ref="AE38:AE39"/>
    <mergeCell ref="T38:T39"/>
    <mergeCell ref="U38:U39"/>
    <mergeCell ref="V38:V39"/>
    <mergeCell ref="W38:W39"/>
    <mergeCell ref="X38:X39"/>
    <mergeCell ref="Y38:Y39"/>
    <mergeCell ref="N38:N41"/>
    <mergeCell ref="O38:Q39"/>
    <mergeCell ref="R38:R39"/>
    <mergeCell ref="S38:S39"/>
    <mergeCell ref="X40:X41"/>
    <mergeCell ref="Y40:Y41"/>
    <mergeCell ref="Z40:Z41"/>
    <mergeCell ref="L38:L41"/>
    <mergeCell ref="AO44:AO45"/>
    <mergeCell ref="AP44:AP45"/>
    <mergeCell ref="AQ44:AQ45"/>
    <mergeCell ref="AR44:AR45"/>
    <mergeCell ref="AO42:AO43"/>
    <mergeCell ref="AP42:AP43"/>
    <mergeCell ref="AQ42:AQ43"/>
    <mergeCell ref="AR42:AR43"/>
    <mergeCell ref="AR38:AR39"/>
    <mergeCell ref="M39:M40"/>
    <mergeCell ref="O40:O41"/>
    <mergeCell ref="P40:P41"/>
    <mergeCell ref="Q40:Q41"/>
    <mergeCell ref="R40:R41"/>
    <mergeCell ref="S40:S41"/>
    <mergeCell ref="T40:T41"/>
    <mergeCell ref="AL38:AL39"/>
    <mergeCell ref="AM38:AM39"/>
    <mergeCell ref="AN38:AN39"/>
    <mergeCell ref="AO38:AO39"/>
    <mergeCell ref="AP38:AP39"/>
    <mergeCell ref="AQ38:AQ39"/>
    <mergeCell ref="AF38:AF39"/>
    <mergeCell ref="AG38:AG39"/>
    <mergeCell ref="AH38:AH39"/>
    <mergeCell ref="AI44:AI45"/>
    <mergeCell ref="AJ44:AJ45"/>
    <mergeCell ref="T42:T43"/>
    <mergeCell ref="U42:U43"/>
    <mergeCell ref="P44:P45"/>
    <mergeCell ref="R44:R45"/>
    <mergeCell ref="A42:A45"/>
    <mergeCell ref="B42:F45"/>
    <mergeCell ref="G42:G45"/>
    <mergeCell ref="H42:H45"/>
    <mergeCell ref="I42:I45"/>
    <mergeCell ref="J42:J45"/>
    <mergeCell ref="K42:K45"/>
    <mergeCell ref="L42:L45"/>
    <mergeCell ref="AM40:AM41"/>
    <mergeCell ref="AN40:AN41"/>
    <mergeCell ref="AO40:AO41"/>
    <mergeCell ref="AP40:AP41"/>
    <mergeCell ref="AQ40:AQ41"/>
    <mergeCell ref="AR40:AR41"/>
    <mergeCell ref="AG40:AG41"/>
    <mergeCell ref="AH40:AH41"/>
    <mergeCell ref="AI40:AI41"/>
    <mergeCell ref="AJ40:AJ41"/>
    <mergeCell ref="AK40:AK41"/>
    <mergeCell ref="AL40:AL41"/>
    <mergeCell ref="AA40:AA41"/>
    <mergeCell ref="AB40:AB41"/>
    <mergeCell ref="AC40:AC41"/>
    <mergeCell ref="AD40:AD41"/>
    <mergeCell ref="AE40:AE41"/>
    <mergeCell ref="AF40:AF41"/>
    <mergeCell ref="U40:U41"/>
    <mergeCell ref="V40:V41"/>
    <mergeCell ref="W40:W41"/>
    <mergeCell ref="M43:M44"/>
    <mergeCell ref="O44:O45"/>
    <mergeCell ref="Q44:Q45"/>
    <mergeCell ref="S44:S45"/>
    <mergeCell ref="T44:T45"/>
    <mergeCell ref="U44:U45"/>
    <mergeCell ref="V44:V45"/>
    <mergeCell ref="AN42:AN43"/>
    <mergeCell ref="AH42:AH43"/>
    <mergeCell ref="AI42:AI43"/>
    <mergeCell ref="AJ42:AJ43"/>
    <mergeCell ref="AK42:AK43"/>
    <mergeCell ref="AL42:AL43"/>
    <mergeCell ref="AM42:AM43"/>
    <mergeCell ref="AB42:AB43"/>
    <mergeCell ref="AC42:AC43"/>
    <mergeCell ref="AD42:AD43"/>
    <mergeCell ref="AE42:AE43"/>
    <mergeCell ref="AF42:AF43"/>
    <mergeCell ref="AG42:AG43"/>
    <mergeCell ref="V42:V43"/>
    <mergeCell ref="W42:W43"/>
    <mergeCell ref="X42:X43"/>
    <mergeCell ref="Y42:Y43"/>
    <mergeCell ref="Z42:Z43"/>
    <mergeCell ref="AA42:AA43"/>
    <mergeCell ref="AL44:AL45"/>
    <mergeCell ref="N42:N45"/>
    <mergeCell ref="O42:Q43"/>
    <mergeCell ref="R42:R43"/>
    <mergeCell ref="S42:S43"/>
    <mergeCell ref="AA46:AA47"/>
    <mergeCell ref="AB46:AB47"/>
    <mergeCell ref="AC46:AC47"/>
    <mergeCell ref="R46:R47"/>
    <mergeCell ref="S46:S47"/>
    <mergeCell ref="T46:T47"/>
    <mergeCell ref="U46:U47"/>
    <mergeCell ref="V46:V47"/>
    <mergeCell ref="W46:W47"/>
    <mergeCell ref="N46:N49"/>
    <mergeCell ref="O46:Q47"/>
    <mergeCell ref="AQ48:AQ49"/>
    <mergeCell ref="AR48:AR49"/>
    <mergeCell ref="AM44:AM45"/>
    <mergeCell ref="AN44:AN45"/>
    <mergeCell ref="AC44:AC45"/>
    <mergeCell ref="AD44:AD45"/>
    <mergeCell ref="AE44:AE45"/>
    <mergeCell ref="AF44:AF45"/>
    <mergeCell ref="AG44:AG45"/>
    <mergeCell ref="AH44:AH45"/>
    <mergeCell ref="W44:W45"/>
    <mergeCell ref="X44:X45"/>
    <mergeCell ref="Y44:Y45"/>
    <mergeCell ref="Z44:Z45"/>
    <mergeCell ref="AA44:AA45"/>
    <mergeCell ref="AB44:AB45"/>
    <mergeCell ref="AK44:AK45"/>
    <mergeCell ref="K46:K49"/>
    <mergeCell ref="L46:L49"/>
    <mergeCell ref="AP46:AP47"/>
    <mergeCell ref="A46:A49"/>
    <mergeCell ref="B46:F49"/>
    <mergeCell ref="G46:G49"/>
    <mergeCell ref="H46:H49"/>
    <mergeCell ref="I46:I49"/>
    <mergeCell ref="AQ46:AQ47"/>
    <mergeCell ref="AR46:AR47"/>
    <mergeCell ref="AU46:AU47"/>
    <mergeCell ref="M47:M48"/>
    <mergeCell ref="O48:O49"/>
    <mergeCell ref="P48:P49"/>
    <mergeCell ref="Q48:Q49"/>
    <mergeCell ref="R48:R49"/>
    <mergeCell ref="AJ46:AJ47"/>
    <mergeCell ref="AK46:AK47"/>
    <mergeCell ref="AL46:AL47"/>
    <mergeCell ref="AM46:AM47"/>
    <mergeCell ref="AN46:AN47"/>
    <mergeCell ref="AO46:AO47"/>
    <mergeCell ref="AD46:AD47"/>
    <mergeCell ref="AE46:AE47"/>
    <mergeCell ref="AF46:AF47"/>
    <mergeCell ref="AG46:AG47"/>
    <mergeCell ref="AH46:AH47"/>
    <mergeCell ref="AI46:AI47"/>
    <mergeCell ref="X46:X47"/>
    <mergeCell ref="Y46:Y47"/>
    <mergeCell ref="Z46:Z47"/>
    <mergeCell ref="AU48:AU49"/>
    <mergeCell ref="A50:A53"/>
    <mergeCell ref="B50:F53"/>
    <mergeCell ref="G50:G53"/>
    <mergeCell ref="H50:H53"/>
    <mergeCell ref="I50:I53"/>
    <mergeCell ref="J50:J53"/>
    <mergeCell ref="K50:K53"/>
    <mergeCell ref="AK48:AK49"/>
    <mergeCell ref="AL48:AL49"/>
    <mergeCell ref="AM48:AM49"/>
    <mergeCell ref="AN48:AN49"/>
    <mergeCell ref="AO48:AO49"/>
    <mergeCell ref="AP48:AP49"/>
    <mergeCell ref="AE48:AE49"/>
    <mergeCell ref="AF48:AF49"/>
    <mergeCell ref="AG48:AG49"/>
    <mergeCell ref="AH48:AH49"/>
    <mergeCell ref="AI48:AI49"/>
    <mergeCell ref="AJ48:AJ49"/>
    <mergeCell ref="Y48:Y49"/>
    <mergeCell ref="Z48:Z49"/>
    <mergeCell ref="AA48:AA49"/>
    <mergeCell ref="AB48:AB49"/>
    <mergeCell ref="AC48:AC49"/>
    <mergeCell ref="AD48:AD49"/>
    <mergeCell ref="S48:S49"/>
    <mergeCell ref="T48:T49"/>
    <mergeCell ref="U48:U49"/>
    <mergeCell ref="V48:V49"/>
    <mergeCell ref="W48:W49"/>
    <mergeCell ref="X48:X49"/>
    <mergeCell ref="J46:J49"/>
    <mergeCell ref="AI50:AI51"/>
    <mergeCell ref="AJ50:AJ51"/>
    <mergeCell ref="AK50:AK51"/>
    <mergeCell ref="Z50:Z51"/>
    <mergeCell ref="AA50:AA51"/>
    <mergeCell ref="AB50:AB51"/>
    <mergeCell ref="AC50:AC51"/>
    <mergeCell ref="AD50:AD51"/>
    <mergeCell ref="AE50:AE51"/>
    <mergeCell ref="T50:T51"/>
    <mergeCell ref="U50:U51"/>
    <mergeCell ref="V50:V51"/>
    <mergeCell ref="W50:W51"/>
    <mergeCell ref="X50:X51"/>
    <mergeCell ref="Y50:Y51"/>
    <mergeCell ref="N50:N53"/>
    <mergeCell ref="O50:Q51"/>
    <mergeCell ref="R50:R51"/>
    <mergeCell ref="S50:S51"/>
    <mergeCell ref="X52:X53"/>
    <mergeCell ref="Y52:Y53"/>
    <mergeCell ref="Z52:Z53"/>
    <mergeCell ref="L50:L53"/>
    <mergeCell ref="AO56:AO57"/>
    <mergeCell ref="AP56:AP57"/>
    <mergeCell ref="AQ56:AQ57"/>
    <mergeCell ref="AR56:AR57"/>
    <mergeCell ref="AO54:AO55"/>
    <mergeCell ref="AP54:AP55"/>
    <mergeCell ref="AQ54:AQ55"/>
    <mergeCell ref="AR54:AR55"/>
    <mergeCell ref="AR50:AR51"/>
    <mergeCell ref="M51:M52"/>
    <mergeCell ref="O52:O53"/>
    <mergeCell ref="P52:P53"/>
    <mergeCell ref="Q52:Q53"/>
    <mergeCell ref="R52:R53"/>
    <mergeCell ref="S52:S53"/>
    <mergeCell ref="T52:T53"/>
    <mergeCell ref="AL50:AL51"/>
    <mergeCell ref="AM50:AM51"/>
    <mergeCell ref="AN50:AN51"/>
    <mergeCell ref="AO50:AO51"/>
    <mergeCell ref="AP50:AP51"/>
    <mergeCell ref="AQ50:AQ51"/>
    <mergeCell ref="AF50:AF51"/>
    <mergeCell ref="AG50:AG51"/>
    <mergeCell ref="AH50:AH51"/>
    <mergeCell ref="AI56:AI57"/>
    <mergeCell ref="AJ56:AJ57"/>
    <mergeCell ref="T54:T55"/>
    <mergeCell ref="U54:U55"/>
    <mergeCell ref="P56:P57"/>
    <mergeCell ref="R56:R57"/>
    <mergeCell ref="A54:A57"/>
    <mergeCell ref="B54:F57"/>
    <mergeCell ref="G54:G57"/>
    <mergeCell ref="H54:H57"/>
    <mergeCell ref="I54:I57"/>
    <mergeCell ref="J54:J57"/>
    <mergeCell ref="K54:K57"/>
    <mergeCell ref="L54:L57"/>
    <mergeCell ref="AM52:AM53"/>
    <mergeCell ref="AN52:AN53"/>
    <mergeCell ref="AO52:AO53"/>
    <mergeCell ref="AP52:AP53"/>
    <mergeCell ref="AQ52:AQ53"/>
    <mergeCell ref="AR52:AR53"/>
    <mergeCell ref="AG52:AG53"/>
    <mergeCell ref="AH52:AH53"/>
    <mergeCell ref="AI52:AI53"/>
    <mergeCell ref="AJ52:AJ53"/>
    <mergeCell ref="AK52:AK53"/>
    <mergeCell ref="AL52:AL53"/>
    <mergeCell ref="AA52:AA53"/>
    <mergeCell ref="AB52:AB53"/>
    <mergeCell ref="AC52:AC53"/>
    <mergeCell ref="AD52:AD53"/>
    <mergeCell ref="AE52:AE53"/>
    <mergeCell ref="AF52:AF53"/>
    <mergeCell ref="U52:U53"/>
    <mergeCell ref="V52:V53"/>
    <mergeCell ref="W52:W53"/>
    <mergeCell ref="M55:M56"/>
    <mergeCell ref="O56:O57"/>
    <mergeCell ref="Q56:Q57"/>
    <mergeCell ref="S56:S57"/>
    <mergeCell ref="T56:T57"/>
    <mergeCell ref="U56:U57"/>
    <mergeCell ref="V56:V57"/>
    <mergeCell ref="AN54:AN55"/>
    <mergeCell ref="AH54:AH55"/>
    <mergeCell ref="AI54:AI55"/>
    <mergeCell ref="AJ54:AJ55"/>
    <mergeCell ref="AK54:AK55"/>
    <mergeCell ref="AL54:AL55"/>
    <mergeCell ref="AM54:AM55"/>
    <mergeCell ref="AB54:AB55"/>
    <mergeCell ref="AC54:AC55"/>
    <mergeCell ref="AD54:AD55"/>
    <mergeCell ref="AE54:AE55"/>
    <mergeCell ref="AF54:AF55"/>
    <mergeCell ref="AG54:AG55"/>
    <mergeCell ref="V54:V55"/>
    <mergeCell ref="W54:W55"/>
    <mergeCell ref="X54:X55"/>
    <mergeCell ref="Y54:Y55"/>
    <mergeCell ref="Z54:Z55"/>
    <mergeCell ref="AA54:AA55"/>
    <mergeCell ref="AL56:AL57"/>
    <mergeCell ref="N54:N57"/>
    <mergeCell ref="O54:Q55"/>
    <mergeCell ref="R54:R55"/>
    <mergeCell ref="S54:S55"/>
    <mergeCell ref="AA58:AA59"/>
    <mergeCell ref="AB58:AB59"/>
    <mergeCell ref="AC58:AC59"/>
    <mergeCell ref="R58:R59"/>
    <mergeCell ref="S58:S59"/>
    <mergeCell ref="T58:T59"/>
    <mergeCell ref="U58:U59"/>
    <mergeCell ref="V58:V59"/>
    <mergeCell ref="W58:W59"/>
    <mergeCell ref="N58:N61"/>
    <mergeCell ref="O58:Q59"/>
    <mergeCell ref="AQ60:AQ61"/>
    <mergeCell ref="AR60:AR61"/>
    <mergeCell ref="AM56:AM57"/>
    <mergeCell ref="AN56:AN57"/>
    <mergeCell ref="AC56:AC57"/>
    <mergeCell ref="AD56:AD57"/>
    <mergeCell ref="AE56:AE57"/>
    <mergeCell ref="AF56:AF57"/>
    <mergeCell ref="AG56:AG57"/>
    <mergeCell ref="AH56:AH57"/>
    <mergeCell ref="W56:W57"/>
    <mergeCell ref="X56:X57"/>
    <mergeCell ref="Y56:Y57"/>
    <mergeCell ref="Z56:Z57"/>
    <mergeCell ref="AA56:AA57"/>
    <mergeCell ref="AB56:AB57"/>
    <mergeCell ref="AK56:AK57"/>
    <mergeCell ref="K58:K61"/>
    <mergeCell ref="L58:L61"/>
    <mergeCell ref="AP58:AP59"/>
    <mergeCell ref="A58:A61"/>
    <mergeCell ref="B58:F61"/>
    <mergeCell ref="G58:G61"/>
    <mergeCell ref="H58:H61"/>
    <mergeCell ref="I58:I61"/>
    <mergeCell ref="AQ58:AQ59"/>
    <mergeCell ref="AR58:AR59"/>
    <mergeCell ref="AU58:AU59"/>
    <mergeCell ref="M59:M60"/>
    <mergeCell ref="O60:O61"/>
    <mergeCell ref="P60:P61"/>
    <mergeCell ref="Q60:Q61"/>
    <mergeCell ref="R60:R61"/>
    <mergeCell ref="AJ58:AJ59"/>
    <mergeCell ref="AK58:AK59"/>
    <mergeCell ref="AL58:AL59"/>
    <mergeCell ref="AM58:AM59"/>
    <mergeCell ref="AN58:AN59"/>
    <mergeCell ref="AO58:AO59"/>
    <mergeCell ref="AD58:AD59"/>
    <mergeCell ref="AE58:AE59"/>
    <mergeCell ref="AF58:AF59"/>
    <mergeCell ref="AG58:AG59"/>
    <mergeCell ref="AH58:AH59"/>
    <mergeCell ref="AI58:AI59"/>
    <mergeCell ref="X58:X59"/>
    <mergeCell ref="Y58:Y59"/>
    <mergeCell ref="Z58:Z59"/>
    <mergeCell ref="A62:A65"/>
    <mergeCell ref="B62:F65"/>
    <mergeCell ref="G62:G65"/>
    <mergeCell ref="H62:H65"/>
    <mergeCell ref="I62:I65"/>
    <mergeCell ref="J62:J65"/>
    <mergeCell ref="K62:K65"/>
    <mergeCell ref="AK60:AK61"/>
    <mergeCell ref="AL60:AL61"/>
    <mergeCell ref="AM60:AM61"/>
    <mergeCell ref="AN60:AN61"/>
    <mergeCell ref="AO60:AO61"/>
    <mergeCell ref="AP60:AP61"/>
    <mergeCell ref="AE60:AE61"/>
    <mergeCell ref="AF60:AF61"/>
    <mergeCell ref="AG60:AG61"/>
    <mergeCell ref="AH60:AH61"/>
    <mergeCell ref="AI60:AI61"/>
    <mergeCell ref="AJ60:AJ61"/>
    <mergeCell ref="Y60:Y61"/>
    <mergeCell ref="Z60:Z61"/>
    <mergeCell ref="AA60:AA61"/>
    <mergeCell ref="AB60:AB61"/>
    <mergeCell ref="AC60:AC61"/>
    <mergeCell ref="AD60:AD61"/>
    <mergeCell ref="S60:S61"/>
    <mergeCell ref="T60:T61"/>
    <mergeCell ref="U60:U61"/>
    <mergeCell ref="V60:V61"/>
    <mergeCell ref="W60:W61"/>
    <mergeCell ref="X60:X61"/>
    <mergeCell ref="J58:J61"/>
    <mergeCell ref="AI62:AI63"/>
    <mergeCell ref="AJ62:AJ63"/>
    <mergeCell ref="AK62:AK63"/>
    <mergeCell ref="Z62:Z63"/>
    <mergeCell ref="AA62:AA63"/>
    <mergeCell ref="AB62:AB63"/>
    <mergeCell ref="AC62:AC63"/>
    <mergeCell ref="AD62:AD63"/>
    <mergeCell ref="AE62:AE63"/>
    <mergeCell ref="T62:T63"/>
    <mergeCell ref="U62:U63"/>
    <mergeCell ref="V62:V63"/>
    <mergeCell ref="W62:W63"/>
    <mergeCell ref="X62:X63"/>
    <mergeCell ref="Y62:Y63"/>
    <mergeCell ref="N62:N65"/>
    <mergeCell ref="O62:Q63"/>
    <mergeCell ref="R62:R63"/>
    <mergeCell ref="S62:S63"/>
    <mergeCell ref="X64:X65"/>
    <mergeCell ref="Y64:Y65"/>
    <mergeCell ref="Z64:Z65"/>
    <mergeCell ref="L62:L65"/>
    <mergeCell ref="AO68:AO69"/>
    <mergeCell ref="AP68:AP69"/>
    <mergeCell ref="AQ68:AQ69"/>
    <mergeCell ref="AR68:AR69"/>
    <mergeCell ref="AO66:AO67"/>
    <mergeCell ref="AP66:AP67"/>
    <mergeCell ref="AQ66:AQ67"/>
    <mergeCell ref="AR66:AR67"/>
    <mergeCell ref="AR62:AR63"/>
    <mergeCell ref="M63:M64"/>
    <mergeCell ref="O64:O65"/>
    <mergeCell ref="P64:P65"/>
    <mergeCell ref="Q64:Q65"/>
    <mergeCell ref="R64:R65"/>
    <mergeCell ref="S64:S65"/>
    <mergeCell ref="T64:T65"/>
    <mergeCell ref="AL62:AL63"/>
    <mergeCell ref="AM62:AM63"/>
    <mergeCell ref="AN62:AN63"/>
    <mergeCell ref="AO62:AO63"/>
    <mergeCell ref="AP62:AP63"/>
    <mergeCell ref="AQ62:AQ63"/>
    <mergeCell ref="AF62:AF63"/>
    <mergeCell ref="AG62:AG63"/>
    <mergeCell ref="AH62:AH63"/>
    <mergeCell ref="AI68:AI69"/>
    <mergeCell ref="AJ68:AJ69"/>
    <mergeCell ref="T66:T67"/>
    <mergeCell ref="U66:U67"/>
    <mergeCell ref="P68:P69"/>
    <mergeCell ref="R68:R69"/>
    <mergeCell ref="A66:A69"/>
    <mergeCell ref="B66:F69"/>
    <mergeCell ref="G66:G69"/>
    <mergeCell ref="H66:H69"/>
    <mergeCell ref="I66:I69"/>
    <mergeCell ref="J66:J69"/>
    <mergeCell ref="K66:K69"/>
    <mergeCell ref="L66:L69"/>
    <mergeCell ref="AM64:AM65"/>
    <mergeCell ref="AN64:AN65"/>
    <mergeCell ref="AO64:AO65"/>
    <mergeCell ref="AP64:AP65"/>
    <mergeCell ref="AQ64:AQ65"/>
    <mergeCell ref="AR64:AR65"/>
    <mergeCell ref="AG64:AG65"/>
    <mergeCell ref="AH64:AH65"/>
    <mergeCell ref="AI64:AI65"/>
    <mergeCell ref="AJ64:AJ65"/>
    <mergeCell ref="AK64:AK65"/>
    <mergeCell ref="AL64:AL65"/>
    <mergeCell ref="AA64:AA65"/>
    <mergeCell ref="AB64:AB65"/>
    <mergeCell ref="AC64:AC65"/>
    <mergeCell ref="AD64:AD65"/>
    <mergeCell ref="AE64:AE65"/>
    <mergeCell ref="AF64:AF65"/>
    <mergeCell ref="U64:U65"/>
    <mergeCell ref="V64:V65"/>
    <mergeCell ref="W64:W65"/>
    <mergeCell ref="M67:M68"/>
    <mergeCell ref="O68:O69"/>
    <mergeCell ref="Q68:Q69"/>
    <mergeCell ref="S68:S69"/>
    <mergeCell ref="T68:T69"/>
    <mergeCell ref="U68:U69"/>
    <mergeCell ref="V68:V69"/>
    <mergeCell ref="AN66:AN67"/>
    <mergeCell ref="AH66:AH67"/>
    <mergeCell ref="AI66:AI67"/>
    <mergeCell ref="AJ66:AJ67"/>
    <mergeCell ref="AK66:AK67"/>
    <mergeCell ref="AL66:AL67"/>
    <mergeCell ref="AM66:AM67"/>
    <mergeCell ref="AB66:AB67"/>
    <mergeCell ref="AC66:AC67"/>
    <mergeCell ref="AD66:AD67"/>
    <mergeCell ref="AE66:AE67"/>
    <mergeCell ref="AF66:AF67"/>
    <mergeCell ref="AG66:AG67"/>
    <mergeCell ref="V66:V67"/>
    <mergeCell ref="W66:W67"/>
    <mergeCell ref="X66:X67"/>
    <mergeCell ref="Y66:Y67"/>
    <mergeCell ref="Z66:Z67"/>
    <mergeCell ref="AA66:AA67"/>
    <mergeCell ref="AL68:AL69"/>
    <mergeCell ref="N66:N69"/>
    <mergeCell ref="O66:Q67"/>
    <mergeCell ref="R66:R67"/>
    <mergeCell ref="S66:S67"/>
    <mergeCell ref="AA70:AA71"/>
    <mergeCell ref="AB70:AB71"/>
    <mergeCell ref="AC70:AC71"/>
    <mergeCell ref="R70:R71"/>
    <mergeCell ref="S70:S71"/>
    <mergeCell ref="T70:T71"/>
    <mergeCell ref="U70:U71"/>
    <mergeCell ref="V70:V71"/>
    <mergeCell ref="W70:W71"/>
    <mergeCell ref="N70:N73"/>
    <mergeCell ref="O70:Q71"/>
    <mergeCell ref="AQ72:AQ73"/>
    <mergeCell ref="AR72:AR73"/>
    <mergeCell ref="AM68:AM69"/>
    <mergeCell ref="AN68:AN69"/>
    <mergeCell ref="AC68:AC69"/>
    <mergeCell ref="AD68:AD69"/>
    <mergeCell ref="AE68:AE69"/>
    <mergeCell ref="AF68:AF69"/>
    <mergeCell ref="AG68:AG69"/>
    <mergeCell ref="AH68:AH69"/>
    <mergeCell ref="W68:W69"/>
    <mergeCell ref="X68:X69"/>
    <mergeCell ref="Y68:Y69"/>
    <mergeCell ref="Z68:Z69"/>
    <mergeCell ref="AA68:AA69"/>
    <mergeCell ref="AB68:AB69"/>
    <mergeCell ref="AK68:AK69"/>
    <mergeCell ref="K70:K73"/>
    <mergeCell ref="L70:L73"/>
    <mergeCell ref="AP70:AP71"/>
    <mergeCell ref="A70:A73"/>
    <mergeCell ref="B70:F73"/>
    <mergeCell ref="G70:G73"/>
    <mergeCell ref="H70:H73"/>
    <mergeCell ref="I70:I73"/>
    <mergeCell ref="AQ70:AQ71"/>
    <mergeCell ref="AR70:AR71"/>
    <mergeCell ref="AU70:AU71"/>
    <mergeCell ref="M71:M72"/>
    <mergeCell ref="O72:O73"/>
    <mergeCell ref="P72:P73"/>
    <mergeCell ref="Q72:Q73"/>
    <mergeCell ref="R72:R73"/>
    <mergeCell ref="AJ70:AJ71"/>
    <mergeCell ref="AK70:AK71"/>
    <mergeCell ref="AL70:AL71"/>
    <mergeCell ref="AM70:AM71"/>
    <mergeCell ref="AN70:AN71"/>
    <mergeCell ref="AO70:AO71"/>
    <mergeCell ref="AD70:AD71"/>
    <mergeCell ref="AE70:AE71"/>
    <mergeCell ref="AF70:AF71"/>
    <mergeCell ref="AG70:AG71"/>
    <mergeCell ref="AH70:AH71"/>
    <mergeCell ref="AI70:AI71"/>
    <mergeCell ref="X70:X71"/>
    <mergeCell ref="Y70:Y71"/>
    <mergeCell ref="Z70:Z71"/>
    <mergeCell ref="A74:A77"/>
    <mergeCell ref="B74:F77"/>
    <mergeCell ref="G74:G77"/>
    <mergeCell ref="H74:H77"/>
    <mergeCell ref="I74:I77"/>
    <mergeCell ref="J74:J77"/>
    <mergeCell ref="K74:K77"/>
    <mergeCell ref="AK72:AK73"/>
    <mergeCell ref="AL72:AL73"/>
    <mergeCell ref="AM72:AM73"/>
    <mergeCell ref="AN72:AN73"/>
    <mergeCell ref="AO72:AO73"/>
    <mergeCell ref="AP72:AP73"/>
    <mergeCell ref="AE72:AE73"/>
    <mergeCell ref="AF72:AF73"/>
    <mergeCell ref="AG72:AG73"/>
    <mergeCell ref="AH72:AH73"/>
    <mergeCell ref="AI72:AI73"/>
    <mergeCell ref="AJ72:AJ73"/>
    <mergeCell ref="Y72:Y73"/>
    <mergeCell ref="Z72:Z73"/>
    <mergeCell ref="AA72:AA73"/>
    <mergeCell ref="AB72:AB73"/>
    <mergeCell ref="AC72:AC73"/>
    <mergeCell ref="AD72:AD73"/>
    <mergeCell ref="S72:S73"/>
    <mergeCell ref="T72:T73"/>
    <mergeCell ref="U72:U73"/>
    <mergeCell ref="V72:V73"/>
    <mergeCell ref="W72:W73"/>
    <mergeCell ref="X72:X73"/>
    <mergeCell ref="J70:J73"/>
    <mergeCell ref="AI74:AI75"/>
    <mergeCell ref="AJ74:AJ75"/>
    <mergeCell ref="AK74:AK75"/>
    <mergeCell ref="Z74:Z75"/>
    <mergeCell ref="AA74:AA75"/>
    <mergeCell ref="AB74:AB75"/>
    <mergeCell ref="AC74:AC75"/>
    <mergeCell ref="AD74:AD75"/>
    <mergeCell ref="AE74:AE75"/>
    <mergeCell ref="T74:T75"/>
    <mergeCell ref="U74:U75"/>
    <mergeCell ref="V74:V75"/>
    <mergeCell ref="W74:W75"/>
    <mergeCell ref="X74:X75"/>
    <mergeCell ref="Y74:Y75"/>
    <mergeCell ref="N74:N77"/>
    <mergeCell ref="O74:Q75"/>
    <mergeCell ref="R74:R75"/>
    <mergeCell ref="S74:S75"/>
    <mergeCell ref="X76:X77"/>
    <mergeCell ref="Y76:Y77"/>
    <mergeCell ref="Z76:Z77"/>
    <mergeCell ref="L74:L77"/>
    <mergeCell ref="AO80:AO81"/>
    <mergeCell ref="AP80:AP81"/>
    <mergeCell ref="AQ80:AQ81"/>
    <mergeCell ref="AR80:AR81"/>
    <mergeCell ref="AO78:AO79"/>
    <mergeCell ref="AP78:AP79"/>
    <mergeCell ref="AQ78:AQ79"/>
    <mergeCell ref="AR78:AR79"/>
    <mergeCell ref="AR74:AR75"/>
    <mergeCell ref="M75:M76"/>
    <mergeCell ref="O76:O77"/>
    <mergeCell ref="P76:P77"/>
    <mergeCell ref="Q76:Q77"/>
    <mergeCell ref="R76:R77"/>
    <mergeCell ref="S76:S77"/>
    <mergeCell ref="T76:T77"/>
    <mergeCell ref="AL74:AL75"/>
    <mergeCell ref="AM74:AM75"/>
    <mergeCell ref="AN74:AN75"/>
    <mergeCell ref="AO74:AO75"/>
    <mergeCell ref="AP74:AP75"/>
    <mergeCell ref="AQ74:AQ75"/>
    <mergeCell ref="AF74:AF75"/>
    <mergeCell ref="AG74:AG75"/>
    <mergeCell ref="AH74:AH75"/>
    <mergeCell ref="AI80:AI81"/>
    <mergeCell ref="AJ80:AJ81"/>
    <mergeCell ref="T78:T79"/>
    <mergeCell ref="U78:U79"/>
    <mergeCell ref="P80:P81"/>
    <mergeCell ref="R80:R81"/>
    <mergeCell ref="A78:A81"/>
    <mergeCell ref="B78:F81"/>
    <mergeCell ref="G78:G81"/>
    <mergeCell ref="H78:H81"/>
    <mergeCell ref="I78:I81"/>
    <mergeCell ref="J78:J81"/>
    <mergeCell ref="K78:K81"/>
    <mergeCell ref="L78:L81"/>
    <mergeCell ref="AM76:AM77"/>
    <mergeCell ref="AN76:AN77"/>
    <mergeCell ref="AO76:AO77"/>
    <mergeCell ref="AP76:AP77"/>
    <mergeCell ref="AQ76:AQ77"/>
    <mergeCell ref="AR76:AR77"/>
    <mergeCell ref="AG76:AG77"/>
    <mergeCell ref="AH76:AH77"/>
    <mergeCell ref="AI76:AI77"/>
    <mergeCell ref="AJ76:AJ77"/>
    <mergeCell ref="AK76:AK77"/>
    <mergeCell ref="AL76:AL77"/>
    <mergeCell ref="AA76:AA77"/>
    <mergeCell ref="AB76:AB77"/>
    <mergeCell ref="AC76:AC77"/>
    <mergeCell ref="AD76:AD77"/>
    <mergeCell ref="AE76:AE77"/>
    <mergeCell ref="AF76:AF77"/>
    <mergeCell ref="U76:U77"/>
    <mergeCell ref="V76:V77"/>
    <mergeCell ref="W76:W77"/>
    <mergeCell ref="M79:M80"/>
    <mergeCell ref="O80:O81"/>
    <mergeCell ref="Q80:Q81"/>
    <mergeCell ref="AJ84:AJ85"/>
    <mergeCell ref="Y84:Y85"/>
    <mergeCell ref="Z84:Z85"/>
    <mergeCell ref="S80:S81"/>
    <mergeCell ref="T80:T81"/>
    <mergeCell ref="U80:U81"/>
    <mergeCell ref="V80:V81"/>
    <mergeCell ref="AN78:AN79"/>
    <mergeCell ref="AH78:AH79"/>
    <mergeCell ref="AI78:AI79"/>
    <mergeCell ref="AJ78:AJ79"/>
    <mergeCell ref="AK78:AK79"/>
    <mergeCell ref="AL78:AL79"/>
    <mergeCell ref="AM78:AM79"/>
    <mergeCell ref="AB78:AB79"/>
    <mergeCell ref="AC78:AC79"/>
    <mergeCell ref="AD78:AD79"/>
    <mergeCell ref="AE78:AE79"/>
    <mergeCell ref="AF78:AF79"/>
    <mergeCell ref="AG78:AG79"/>
    <mergeCell ref="V78:V79"/>
    <mergeCell ref="W78:W79"/>
    <mergeCell ref="X78:X79"/>
    <mergeCell ref="Y78:Y79"/>
    <mergeCell ref="Z78:Z79"/>
    <mergeCell ref="AA78:AA79"/>
    <mergeCell ref="AP84:AP85"/>
    <mergeCell ref="AS83:AS84"/>
    <mergeCell ref="AK84:AK85"/>
    <mergeCell ref="AL84:AL85"/>
    <mergeCell ref="AM84:AM85"/>
    <mergeCell ref="AN84:AN85"/>
    <mergeCell ref="N78:N81"/>
    <mergeCell ref="O78:Q79"/>
    <mergeCell ref="R78:R79"/>
    <mergeCell ref="S78:S79"/>
    <mergeCell ref="AQ84:AQ85"/>
    <mergeCell ref="AR84:AR85"/>
    <mergeCell ref="AU84:AU85"/>
    <mergeCell ref="AM80:AM81"/>
    <mergeCell ref="AN80:AN81"/>
    <mergeCell ref="AC80:AC81"/>
    <mergeCell ref="AD80:AD81"/>
    <mergeCell ref="AE80:AE81"/>
    <mergeCell ref="AF80:AF81"/>
    <mergeCell ref="AG80:AG81"/>
    <mergeCell ref="AH80:AH81"/>
    <mergeCell ref="W80:W81"/>
    <mergeCell ref="X80:X81"/>
    <mergeCell ref="Y80:Y81"/>
    <mergeCell ref="Z80:Z81"/>
    <mergeCell ref="AA80:AA81"/>
    <mergeCell ref="AB80:AB81"/>
    <mergeCell ref="AK80:AK81"/>
    <mergeCell ref="AL80:AL81"/>
    <mergeCell ref="AP82:AP83"/>
    <mergeCell ref="AE84:AE85"/>
    <mergeCell ref="AF84:AF85"/>
    <mergeCell ref="A82:A85"/>
    <mergeCell ref="B82:F85"/>
    <mergeCell ref="G82:G85"/>
    <mergeCell ref="H82:H85"/>
    <mergeCell ref="I82:I85"/>
    <mergeCell ref="M87:M88"/>
    <mergeCell ref="O88:O89"/>
    <mergeCell ref="P88:P89"/>
    <mergeCell ref="Q88:Q89"/>
    <mergeCell ref="R88:R89"/>
    <mergeCell ref="S88:S89"/>
    <mergeCell ref="T88:T89"/>
    <mergeCell ref="Y86:Y87"/>
    <mergeCell ref="AQ82:AQ83"/>
    <mergeCell ref="AR82:AR83"/>
    <mergeCell ref="AU82:AU83"/>
    <mergeCell ref="M83:M84"/>
    <mergeCell ref="O84:O85"/>
    <mergeCell ref="P84:P85"/>
    <mergeCell ref="Q84:Q85"/>
    <mergeCell ref="R84:R85"/>
    <mergeCell ref="AJ82:AJ83"/>
    <mergeCell ref="AK82:AK83"/>
    <mergeCell ref="AL82:AL83"/>
    <mergeCell ref="AM82:AM83"/>
    <mergeCell ref="AN82:AN83"/>
    <mergeCell ref="AO82:AO83"/>
    <mergeCell ref="AD82:AD83"/>
    <mergeCell ref="AE82:AE83"/>
    <mergeCell ref="AF82:AF83"/>
    <mergeCell ref="AG82:AG83"/>
    <mergeCell ref="AH82:AH83"/>
    <mergeCell ref="N86:N89"/>
    <mergeCell ref="O86:Q87"/>
    <mergeCell ref="R86:R87"/>
    <mergeCell ref="S86:S87"/>
    <mergeCell ref="X88:X89"/>
    <mergeCell ref="AN86:AN87"/>
    <mergeCell ref="AO86:AO87"/>
    <mergeCell ref="A86:A89"/>
    <mergeCell ref="B86:F89"/>
    <mergeCell ref="G86:G89"/>
    <mergeCell ref="H86:H89"/>
    <mergeCell ref="I86:I89"/>
    <mergeCell ref="J86:J89"/>
    <mergeCell ref="K86:K89"/>
    <mergeCell ref="Y88:Y89"/>
    <mergeCell ref="Z88:Z89"/>
    <mergeCell ref="L86:L89"/>
    <mergeCell ref="AO84:AO85"/>
    <mergeCell ref="J82:J85"/>
    <mergeCell ref="K82:K85"/>
    <mergeCell ref="L82:L85"/>
    <mergeCell ref="R82:R83"/>
    <mergeCell ref="S82:S83"/>
    <mergeCell ref="T82:T83"/>
    <mergeCell ref="U82:U83"/>
    <mergeCell ref="V82:V83"/>
    <mergeCell ref="W82:W83"/>
    <mergeCell ref="N82:N85"/>
    <mergeCell ref="O82:Q83"/>
    <mergeCell ref="AA84:AA85"/>
    <mergeCell ref="AB84:AB85"/>
    <mergeCell ref="AC84:AC85"/>
    <mergeCell ref="AD84:AD85"/>
    <mergeCell ref="S84:S85"/>
    <mergeCell ref="T84:T85"/>
    <mergeCell ref="U84:U85"/>
    <mergeCell ref="V84:V85"/>
    <mergeCell ref="W84:W85"/>
    <mergeCell ref="X84:X85"/>
    <mergeCell ref="AI82:AI83"/>
    <mergeCell ref="X82:X83"/>
    <mergeCell ref="Y82:Y83"/>
    <mergeCell ref="Z82:Z83"/>
    <mergeCell ref="AA82:AA83"/>
    <mergeCell ref="AB82:AB83"/>
    <mergeCell ref="AC82:AC83"/>
    <mergeCell ref="AG84:AG85"/>
    <mergeCell ref="AH84:AH85"/>
    <mergeCell ref="AI84:AI85"/>
    <mergeCell ref="M91:M92"/>
    <mergeCell ref="AR92:AR93"/>
    <mergeCell ref="AO90:AO91"/>
    <mergeCell ref="AP90:AP91"/>
    <mergeCell ref="AQ90:AQ91"/>
    <mergeCell ref="AR90:AR91"/>
    <mergeCell ref="AR86:AR87"/>
    <mergeCell ref="O90:Q91"/>
    <mergeCell ref="R90:R91"/>
    <mergeCell ref="S90:S91"/>
    <mergeCell ref="T90:T91"/>
    <mergeCell ref="U90:U91"/>
    <mergeCell ref="AI86:AI87"/>
    <mergeCell ref="AJ86:AJ87"/>
    <mergeCell ref="AK86:AK87"/>
    <mergeCell ref="Z86:Z87"/>
    <mergeCell ref="AA86:AA87"/>
    <mergeCell ref="AB86:AB87"/>
    <mergeCell ref="AC86:AC87"/>
    <mergeCell ref="AD86:AD87"/>
    <mergeCell ref="AE86:AE87"/>
    <mergeCell ref="T86:T87"/>
    <mergeCell ref="U86:U87"/>
    <mergeCell ref="V86:V87"/>
    <mergeCell ref="W86:W87"/>
    <mergeCell ref="X86:X87"/>
    <mergeCell ref="Y92:Y93"/>
    <mergeCell ref="Z92:Z93"/>
    <mergeCell ref="AA92:AA93"/>
    <mergeCell ref="AB92:AB93"/>
    <mergeCell ref="Y90:Y91"/>
    <mergeCell ref="AL86:AL87"/>
    <mergeCell ref="Z90:Z91"/>
    <mergeCell ref="AA90:AA91"/>
    <mergeCell ref="A90:A93"/>
    <mergeCell ref="B90:F93"/>
    <mergeCell ref="G90:G93"/>
    <mergeCell ref="H90:H93"/>
    <mergeCell ref="I90:I93"/>
    <mergeCell ref="J90:J93"/>
    <mergeCell ref="K90:K93"/>
    <mergeCell ref="L90:L93"/>
    <mergeCell ref="AM88:AM89"/>
    <mergeCell ref="AN88:AN89"/>
    <mergeCell ref="AO88:AO89"/>
    <mergeCell ref="AP88:AP89"/>
    <mergeCell ref="AQ88:AQ89"/>
    <mergeCell ref="AR88:AR89"/>
    <mergeCell ref="AG88:AG89"/>
    <mergeCell ref="AH88:AH89"/>
    <mergeCell ref="AI88:AI89"/>
    <mergeCell ref="AJ88:AJ89"/>
    <mergeCell ref="AK88:AK89"/>
    <mergeCell ref="AL88:AL89"/>
    <mergeCell ref="AA88:AA89"/>
    <mergeCell ref="AB88:AB89"/>
    <mergeCell ref="AC88:AC89"/>
    <mergeCell ref="AD88:AD89"/>
    <mergeCell ref="AE88:AE89"/>
    <mergeCell ref="AF88:AF89"/>
    <mergeCell ref="U88:U89"/>
    <mergeCell ref="V88:V89"/>
    <mergeCell ref="W88:W89"/>
    <mergeCell ref="AO92:AO93"/>
    <mergeCell ref="AP86:AP87"/>
    <mergeCell ref="AQ86:AQ87"/>
    <mergeCell ref="AF86:AF87"/>
    <mergeCell ref="AG86:AG87"/>
    <mergeCell ref="AH86:AH87"/>
    <mergeCell ref="AI92:AI93"/>
    <mergeCell ref="AJ92:AJ93"/>
    <mergeCell ref="AK92:AK93"/>
    <mergeCell ref="AL92:AL93"/>
    <mergeCell ref="AM92:AM93"/>
    <mergeCell ref="AN92:AN93"/>
    <mergeCell ref="AC92:AC93"/>
    <mergeCell ref="AD92:AD93"/>
    <mergeCell ref="AE92:AE93"/>
    <mergeCell ref="AF92:AF93"/>
    <mergeCell ref="AG92:AG93"/>
    <mergeCell ref="AH92:AH93"/>
    <mergeCell ref="AP92:AP93"/>
    <mergeCell ref="AQ92:AQ93"/>
    <mergeCell ref="AN90:AN91"/>
    <mergeCell ref="AH90:AH91"/>
    <mergeCell ref="AI90:AI91"/>
    <mergeCell ref="AJ90:AJ91"/>
    <mergeCell ref="AK90:AK91"/>
    <mergeCell ref="AL90:AL91"/>
    <mergeCell ref="AM90:AM91"/>
    <mergeCell ref="AC90:AC91"/>
    <mergeCell ref="AD90:AD91"/>
    <mergeCell ref="AE90:AE91"/>
    <mergeCell ref="AF90:AF91"/>
    <mergeCell ref="AM86:AM87"/>
    <mergeCell ref="AA94:AA95"/>
    <mergeCell ref="AB94:AB95"/>
    <mergeCell ref="AC94:AC95"/>
    <mergeCell ref="R94:R95"/>
    <mergeCell ref="S94:S95"/>
    <mergeCell ref="T94:T95"/>
    <mergeCell ref="U94:U95"/>
    <mergeCell ref="V94:V95"/>
    <mergeCell ref="W94:W95"/>
    <mergeCell ref="N94:N97"/>
    <mergeCell ref="O94:Q95"/>
    <mergeCell ref="AQ96:AQ97"/>
    <mergeCell ref="AR96:AR97"/>
    <mergeCell ref="V96:V97"/>
    <mergeCell ref="W96:W97"/>
    <mergeCell ref="X96:X97"/>
    <mergeCell ref="N90:N93"/>
    <mergeCell ref="W92:W93"/>
    <mergeCell ref="X92:X93"/>
    <mergeCell ref="O92:O93"/>
    <mergeCell ref="P92:P93"/>
    <mergeCell ref="Q92:Q93"/>
    <mergeCell ref="R92:R93"/>
    <mergeCell ref="S92:S93"/>
    <mergeCell ref="T92:T93"/>
    <mergeCell ref="U92:U93"/>
    <mergeCell ref="V92:V93"/>
    <mergeCell ref="AB90:AB91"/>
    <mergeCell ref="AG90:AG91"/>
    <mergeCell ref="V90:V91"/>
    <mergeCell ref="W90:W91"/>
    <mergeCell ref="X90:X91"/>
    <mergeCell ref="J94:J97"/>
    <mergeCell ref="K94:K97"/>
    <mergeCell ref="L94:L97"/>
    <mergeCell ref="AP94:AP95"/>
    <mergeCell ref="A94:A97"/>
    <mergeCell ref="B94:F97"/>
    <mergeCell ref="G94:G97"/>
    <mergeCell ref="H94:H97"/>
    <mergeCell ref="I94:I97"/>
    <mergeCell ref="AQ94:AQ95"/>
    <mergeCell ref="AR94:AR95"/>
    <mergeCell ref="AU94:AU95"/>
    <mergeCell ref="M95:M96"/>
    <mergeCell ref="O96:O97"/>
    <mergeCell ref="P96:P97"/>
    <mergeCell ref="Q96:Q97"/>
    <mergeCell ref="R96:R97"/>
    <mergeCell ref="AJ94:AJ95"/>
    <mergeCell ref="AK94:AK95"/>
    <mergeCell ref="AL94:AL95"/>
    <mergeCell ref="AM94:AM95"/>
    <mergeCell ref="AN94:AN95"/>
    <mergeCell ref="AO94:AO95"/>
    <mergeCell ref="AD94:AD95"/>
    <mergeCell ref="AE94:AE95"/>
    <mergeCell ref="AF94:AF95"/>
    <mergeCell ref="AG94:AG95"/>
    <mergeCell ref="AH94:AH95"/>
    <mergeCell ref="AI94:AI95"/>
    <mergeCell ref="X94:X95"/>
    <mergeCell ref="Y94:Y95"/>
    <mergeCell ref="Z94:Z95"/>
    <mergeCell ref="N98:N101"/>
    <mergeCell ref="O98:Q99"/>
    <mergeCell ref="R98:R99"/>
    <mergeCell ref="S98:S99"/>
    <mergeCell ref="A98:A101"/>
    <mergeCell ref="B98:F101"/>
    <mergeCell ref="G98:G101"/>
    <mergeCell ref="H98:H101"/>
    <mergeCell ref="I98:I101"/>
    <mergeCell ref="J98:J101"/>
    <mergeCell ref="K98:K101"/>
    <mergeCell ref="AK96:AK97"/>
    <mergeCell ref="AL96:AL97"/>
    <mergeCell ref="AM96:AM97"/>
    <mergeCell ref="AN96:AN97"/>
    <mergeCell ref="AO96:AO97"/>
    <mergeCell ref="AP96:AP97"/>
    <mergeCell ref="AE96:AE97"/>
    <mergeCell ref="AF96:AF97"/>
    <mergeCell ref="AG96:AG97"/>
    <mergeCell ref="AH96:AH97"/>
    <mergeCell ref="AI96:AI97"/>
    <mergeCell ref="AJ96:AJ97"/>
    <mergeCell ref="Y96:Y97"/>
    <mergeCell ref="Z96:Z97"/>
    <mergeCell ref="AA96:AA97"/>
    <mergeCell ref="AB96:AB97"/>
    <mergeCell ref="AC96:AC97"/>
    <mergeCell ref="AD96:AD97"/>
    <mergeCell ref="S96:S97"/>
    <mergeCell ref="T96:T97"/>
    <mergeCell ref="U96:U97"/>
    <mergeCell ref="AF98:AF99"/>
    <mergeCell ref="AG98:AG99"/>
    <mergeCell ref="AH98:AH99"/>
    <mergeCell ref="AI98:AI99"/>
    <mergeCell ref="AJ98:AJ99"/>
    <mergeCell ref="AK98:AK99"/>
    <mergeCell ref="Z98:Z99"/>
    <mergeCell ref="AA98:AA99"/>
    <mergeCell ref="AB98:AB99"/>
    <mergeCell ref="AC98:AC99"/>
    <mergeCell ref="AD98:AD99"/>
    <mergeCell ref="AE98:AE99"/>
    <mergeCell ref="T98:T99"/>
    <mergeCell ref="U98:U99"/>
    <mergeCell ref="V98:V99"/>
    <mergeCell ref="W98:W99"/>
    <mergeCell ref="X98:X99"/>
    <mergeCell ref="Y98:Y99"/>
    <mergeCell ref="V100:V101"/>
    <mergeCell ref="W100:W101"/>
    <mergeCell ref="X100:X101"/>
    <mergeCell ref="Y100:Y101"/>
    <mergeCell ref="Z100:Z101"/>
    <mergeCell ref="L98:L101"/>
    <mergeCell ref="AO104:AO105"/>
    <mergeCell ref="AP104:AP105"/>
    <mergeCell ref="AQ104:AQ105"/>
    <mergeCell ref="AR104:AR105"/>
    <mergeCell ref="AU104:AU105"/>
    <mergeCell ref="AO102:AO103"/>
    <mergeCell ref="AP102:AP103"/>
    <mergeCell ref="AQ102:AQ103"/>
    <mergeCell ref="AR102:AR103"/>
    <mergeCell ref="AU102:AU103"/>
    <mergeCell ref="AR98:AR99"/>
    <mergeCell ref="AU98:AU99"/>
    <mergeCell ref="M99:M100"/>
    <mergeCell ref="O100:O101"/>
    <mergeCell ref="P100:P101"/>
    <mergeCell ref="Q100:Q101"/>
    <mergeCell ref="R100:R101"/>
    <mergeCell ref="S100:S101"/>
    <mergeCell ref="T100:T101"/>
    <mergeCell ref="AL98:AL99"/>
    <mergeCell ref="AM98:AM99"/>
    <mergeCell ref="AN98:AN99"/>
    <mergeCell ref="N102:N105"/>
    <mergeCell ref="AO98:AO99"/>
    <mergeCell ref="AP98:AP99"/>
    <mergeCell ref="AQ98:AQ99"/>
    <mergeCell ref="R102:R103"/>
    <mergeCell ref="S102:S103"/>
    <mergeCell ref="T102:T103"/>
    <mergeCell ref="U102:U103"/>
    <mergeCell ref="AU100:AU101"/>
    <mergeCell ref="A102:A105"/>
    <mergeCell ref="B102:F105"/>
    <mergeCell ref="G102:G105"/>
    <mergeCell ref="H102:H105"/>
    <mergeCell ref="I102:I105"/>
    <mergeCell ref="J102:J105"/>
    <mergeCell ref="K102:K105"/>
    <mergeCell ref="L102:L105"/>
    <mergeCell ref="AM100:AM101"/>
    <mergeCell ref="AN100:AN101"/>
    <mergeCell ref="AO100:AO101"/>
    <mergeCell ref="AP100:AP101"/>
    <mergeCell ref="AQ100:AQ101"/>
    <mergeCell ref="AR100:AR101"/>
    <mergeCell ref="AG100:AG101"/>
    <mergeCell ref="AH100:AH101"/>
    <mergeCell ref="AI100:AI101"/>
    <mergeCell ref="AJ100:AJ101"/>
    <mergeCell ref="AK100:AK101"/>
    <mergeCell ref="AL100:AL101"/>
    <mergeCell ref="AA100:AA101"/>
    <mergeCell ref="AB100:AB101"/>
    <mergeCell ref="AC100:AC101"/>
    <mergeCell ref="AD100:AD101"/>
    <mergeCell ref="AE100:AE101"/>
    <mergeCell ref="AF100:AF101"/>
    <mergeCell ref="U100:U101"/>
    <mergeCell ref="AA106:AA107"/>
    <mergeCell ref="AB106:AB107"/>
    <mergeCell ref="AC106:AC107"/>
    <mergeCell ref="M103:M104"/>
    <mergeCell ref="O104:O105"/>
    <mergeCell ref="P104:P105"/>
    <mergeCell ref="Q104:Q105"/>
    <mergeCell ref="R104:R105"/>
    <mergeCell ref="S104:S105"/>
    <mergeCell ref="T104:T105"/>
    <mergeCell ref="U104:U105"/>
    <mergeCell ref="V104:V105"/>
    <mergeCell ref="AN102:AN103"/>
    <mergeCell ref="AH102:AH103"/>
    <mergeCell ref="AI102:AI103"/>
    <mergeCell ref="AJ102:AJ103"/>
    <mergeCell ref="AK102:AK103"/>
    <mergeCell ref="AL102:AL103"/>
    <mergeCell ref="AM102:AM103"/>
    <mergeCell ref="AB102:AB103"/>
    <mergeCell ref="AC102:AC103"/>
    <mergeCell ref="AD102:AD103"/>
    <mergeCell ref="AE102:AE103"/>
    <mergeCell ref="AF102:AF103"/>
    <mergeCell ref="AG102:AG103"/>
    <mergeCell ref="V102:V103"/>
    <mergeCell ref="W102:W103"/>
    <mergeCell ref="X102:X103"/>
    <mergeCell ref="Y102:Y103"/>
    <mergeCell ref="Z102:Z103"/>
    <mergeCell ref="AA102:AA103"/>
    <mergeCell ref="O102:Q103"/>
    <mergeCell ref="AQ108:AQ109"/>
    <mergeCell ref="AR108:AR109"/>
    <mergeCell ref="V108:V109"/>
    <mergeCell ref="W108:W109"/>
    <mergeCell ref="X108:X109"/>
    <mergeCell ref="J106:J109"/>
    <mergeCell ref="K106:K109"/>
    <mergeCell ref="L106:L109"/>
    <mergeCell ref="AP106:AP107"/>
    <mergeCell ref="AU108:AU109"/>
    <mergeCell ref="AI104:AI105"/>
    <mergeCell ref="AJ104:AJ105"/>
    <mergeCell ref="AK104:AK105"/>
    <mergeCell ref="AL104:AL105"/>
    <mergeCell ref="AM104:AM105"/>
    <mergeCell ref="AN104:AN105"/>
    <mergeCell ref="AC104:AC105"/>
    <mergeCell ref="AD104:AD105"/>
    <mergeCell ref="AE104:AE105"/>
    <mergeCell ref="AF104:AF105"/>
    <mergeCell ref="AG104:AG105"/>
    <mergeCell ref="AH104:AH105"/>
    <mergeCell ref="W104:W105"/>
    <mergeCell ref="X104:X105"/>
    <mergeCell ref="Y104:Y105"/>
    <mergeCell ref="Z104:Z105"/>
    <mergeCell ref="AA104:AA105"/>
    <mergeCell ref="AB104:AB105"/>
    <mergeCell ref="AI106:AI107"/>
    <mergeCell ref="X106:X107"/>
    <mergeCell ref="Y106:Y107"/>
    <mergeCell ref="Z106:Z107"/>
    <mergeCell ref="A106:A109"/>
    <mergeCell ref="B106:F109"/>
    <mergeCell ref="G106:G109"/>
    <mergeCell ref="H106:H109"/>
    <mergeCell ref="I106:I109"/>
    <mergeCell ref="AQ106:AQ107"/>
    <mergeCell ref="AR106:AR107"/>
    <mergeCell ref="AU106:AU107"/>
    <mergeCell ref="M107:M108"/>
    <mergeCell ref="O108:O109"/>
    <mergeCell ref="P108:P109"/>
    <mergeCell ref="Q108:Q109"/>
    <mergeCell ref="R108:R109"/>
    <mergeCell ref="AJ106:AJ107"/>
    <mergeCell ref="AK106:AK107"/>
    <mergeCell ref="AL106:AL107"/>
    <mergeCell ref="AM106:AM107"/>
    <mergeCell ref="AN106:AN107"/>
    <mergeCell ref="AO106:AO107"/>
    <mergeCell ref="AD106:AD107"/>
    <mergeCell ref="AE106:AE107"/>
    <mergeCell ref="AF106:AF107"/>
    <mergeCell ref="AG106:AG107"/>
    <mergeCell ref="AH106:AH107"/>
    <mergeCell ref="R106:R107"/>
    <mergeCell ref="S106:S107"/>
    <mergeCell ref="T106:T107"/>
    <mergeCell ref="U106:U107"/>
    <mergeCell ref="V106:V107"/>
    <mergeCell ref="W106:W107"/>
    <mergeCell ref="N106:N109"/>
    <mergeCell ref="O106:Q107"/>
    <mergeCell ref="N110:N113"/>
    <mergeCell ref="O110:Q111"/>
    <mergeCell ref="R110:R111"/>
    <mergeCell ref="S110:S111"/>
    <mergeCell ref="A110:A113"/>
    <mergeCell ref="B110:F113"/>
    <mergeCell ref="G110:G113"/>
    <mergeCell ref="H110:H113"/>
    <mergeCell ref="I110:I113"/>
    <mergeCell ref="J110:J113"/>
    <mergeCell ref="K110:K113"/>
    <mergeCell ref="AK108:AK109"/>
    <mergeCell ref="AL108:AL109"/>
    <mergeCell ref="AM108:AM109"/>
    <mergeCell ref="AN108:AN109"/>
    <mergeCell ref="AO108:AO109"/>
    <mergeCell ref="AP108:AP109"/>
    <mergeCell ref="AE108:AE109"/>
    <mergeCell ref="AF108:AF109"/>
    <mergeCell ref="AG108:AG109"/>
    <mergeCell ref="AH108:AH109"/>
    <mergeCell ref="AI108:AI109"/>
    <mergeCell ref="AJ108:AJ109"/>
    <mergeCell ref="Y108:Y109"/>
    <mergeCell ref="Z108:Z109"/>
    <mergeCell ref="AA108:AA109"/>
    <mergeCell ref="AB108:AB109"/>
    <mergeCell ref="AC108:AC109"/>
    <mergeCell ref="AD108:AD109"/>
    <mergeCell ref="S108:S109"/>
    <mergeCell ref="T108:T109"/>
    <mergeCell ref="U108:U109"/>
    <mergeCell ref="AF110:AF111"/>
    <mergeCell ref="AG110:AG111"/>
    <mergeCell ref="AH110:AH111"/>
    <mergeCell ref="AI110:AI111"/>
    <mergeCell ref="AJ110:AJ111"/>
    <mergeCell ref="AK110:AK111"/>
    <mergeCell ref="Z110:Z111"/>
    <mergeCell ref="AA110:AA111"/>
    <mergeCell ref="AB110:AB111"/>
    <mergeCell ref="AC110:AC111"/>
    <mergeCell ref="AD110:AD111"/>
    <mergeCell ref="AE110:AE111"/>
    <mergeCell ref="T110:T111"/>
    <mergeCell ref="U110:U111"/>
    <mergeCell ref="V110:V111"/>
    <mergeCell ref="W110:W111"/>
    <mergeCell ref="X110:X111"/>
    <mergeCell ref="Y110:Y111"/>
    <mergeCell ref="V112:V113"/>
    <mergeCell ref="W112:W113"/>
    <mergeCell ref="X112:X113"/>
    <mergeCell ref="Y112:Y113"/>
    <mergeCell ref="Z112:Z113"/>
    <mergeCell ref="L110:L113"/>
    <mergeCell ref="AO116:AO117"/>
    <mergeCell ref="AP116:AP117"/>
    <mergeCell ref="AQ116:AQ117"/>
    <mergeCell ref="AR116:AR117"/>
    <mergeCell ref="AU116:AU117"/>
    <mergeCell ref="AO114:AO115"/>
    <mergeCell ref="AP114:AP115"/>
    <mergeCell ref="AQ114:AQ115"/>
    <mergeCell ref="AR114:AR115"/>
    <mergeCell ref="AU114:AU115"/>
    <mergeCell ref="AR110:AR111"/>
    <mergeCell ref="AU110:AU111"/>
    <mergeCell ref="M111:M112"/>
    <mergeCell ref="O112:O113"/>
    <mergeCell ref="P112:P113"/>
    <mergeCell ref="Q112:Q113"/>
    <mergeCell ref="R112:R113"/>
    <mergeCell ref="S112:S113"/>
    <mergeCell ref="T112:T113"/>
    <mergeCell ref="AL110:AL111"/>
    <mergeCell ref="AM110:AM111"/>
    <mergeCell ref="AN110:AN111"/>
    <mergeCell ref="N114:N117"/>
    <mergeCell ref="AO110:AO111"/>
    <mergeCell ref="AP110:AP111"/>
    <mergeCell ref="AQ110:AQ111"/>
    <mergeCell ref="R114:R115"/>
    <mergeCell ref="S114:S115"/>
    <mergeCell ref="T114:T115"/>
    <mergeCell ref="U114:U115"/>
    <mergeCell ref="AU112:AU113"/>
    <mergeCell ref="A114:A117"/>
    <mergeCell ref="B114:F117"/>
    <mergeCell ref="G114:G117"/>
    <mergeCell ref="H114:H117"/>
    <mergeCell ref="I114:I117"/>
    <mergeCell ref="J114:J117"/>
    <mergeCell ref="K114:K117"/>
    <mergeCell ref="L114:L117"/>
    <mergeCell ref="AM112:AM113"/>
    <mergeCell ref="AN112:AN113"/>
    <mergeCell ref="AO112:AO113"/>
    <mergeCell ref="AP112:AP113"/>
    <mergeCell ref="AQ112:AQ113"/>
    <mergeCell ref="AR112:AR113"/>
    <mergeCell ref="AG112:AG113"/>
    <mergeCell ref="AH112:AH113"/>
    <mergeCell ref="AI112:AI113"/>
    <mergeCell ref="AJ112:AJ113"/>
    <mergeCell ref="AK112:AK113"/>
    <mergeCell ref="AL112:AL113"/>
    <mergeCell ref="AA112:AA113"/>
    <mergeCell ref="AB112:AB113"/>
    <mergeCell ref="AC112:AC113"/>
    <mergeCell ref="AD112:AD113"/>
    <mergeCell ref="AE112:AE113"/>
    <mergeCell ref="AF112:AF113"/>
    <mergeCell ref="U112:U113"/>
    <mergeCell ref="AA118:AA119"/>
    <mergeCell ref="AB118:AB119"/>
    <mergeCell ref="AC118:AC119"/>
    <mergeCell ref="M115:M116"/>
    <mergeCell ref="O116:O117"/>
    <mergeCell ref="P116:P117"/>
    <mergeCell ref="Q116:Q117"/>
    <mergeCell ref="R116:R117"/>
    <mergeCell ref="S116:S117"/>
    <mergeCell ref="T116:T117"/>
    <mergeCell ref="U116:U117"/>
    <mergeCell ref="V116:V117"/>
    <mergeCell ref="AN114:AN115"/>
    <mergeCell ref="AH114:AH115"/>
    <mergeCell ref="AI114:AI115"/>
    <mergeCell ref="AJ114:AJ115"/>
    <mergeCell ref="AK114:AK115"/>
    <mergeCell ref="AL114:AL115"/>
    <mergeCell ref="AM114:AM115"/>
    <mergeCell ref="AB114:AB115"/>
    <mergeCell ref="AC114:AC115"/>
    <mergeCell ref="AD114:AD115"/>
    <mergeCell ref="AE114:AE115"/>
    <mergeCell ref="AF114:AF115"/>
    <mergeCell ref="AG114:AG115"/>
    <mergeCell ref="V114:V115"/>
    <mergeCell ref="W114:W115"/>
    <mergeCell ref="X114:X115"/>
    <mergeCell ref="Y114:Y115"/>
    <mergeCell ref="Z114:Z115"/>
    <mergeCell ref="AA114:AA115"/>
    <mergeCell ref="O114:Q115"/>
    <mergeCell ref="AQ120:AQ121"/>
    <mergeCell ref="AR120:AR121"/>
    <mergeCell ref="V120:V121"/>
    <mergeCell ref="W120:W121"/>
    <mergeCell ref="X120:X121"/>
    <mergeCell ref="J118:J121"/>
    <mergeCell ref="K118:K121"/>
    <mergeCell ref="L118:L121"/>
    <mergeCell ref="AP118:AP119"/>
    <mergeCell ref="AU120:AU121"/>
    <mergeCell ref="AI116:AI117"/>
    <mergeCell ref="AJ116:AJ117"/>
    <mergeCell ref="AK116:AK117"/>
    <mergeCell ref="AL116:AL117"/>
    <mergeCell ref="AM116:AM117"/>
    <mergeCell ref="AN116:AN117"/>
    <mergeCell ref="AC116:AC117"/>
    <mergeCell ref="AD116:AD117"/>
    <mergeCell ref="AE116:AE117"/>
    <mergeCell ref="AF116:AF117"/>
    <mergeCell ref="AG116:AG117"/>
    <mergeCell ref="AH116:AH117"/>
    <mergeCell ref="W116:W117"/>
    <mergeCell ref="X116:X117"/>
    <mergeCell ref="Y116:Y117"/>
    <mergeCell ref="Z116:Z117"/>
    <mergeCell ref="AA116:AA117"/>
    <mergeCell ref="AB116:AB117"/>
    <mergeCell ref="AI118:AI119"/>
    <mergeCell ref="X118:X119"/>
    <mergeCell ref="Y118:Y119"/>
    <mergeCell ref="Z118:Z119"/>
    <mergeCell ref="A118:A121"/>
    <mergeCell ref="B118:F121"/>
    <mergeCell ref="G118:G121"/>
    <mergeCell ref="H118:H121"/>
    <mergeCell ref="I118:I121"/>
    <mergeCell ref="AQ118:AQ119"/>
    <mergeCell ref="AR118:AR119"/>
    <mergeCell ref="AU118:AU119"/>
    <mergeCell ref="M119:M120"/>
    <mergeCell ref="O120:O121"/>
    <mergeCell ref="P120:P121"/>
    <mergeCell ref="Q120:Q121"/>
    <mergeCell ref="R120:R121"/>
    <mergeCell ref="AJ118:AJ119"/>
    <mergeCell ref="AK118:AK119"/>
    <mergeCell ref="AL118:AL119"/>
    <mergeCell ref="AM118:AM119"/>
    <mergeCell ref="AN118:AN119"/>
    <mergeCell ref="AO118:AO119"/>
    <mergeCell ref="AD118:AD119"/>
    <mergeCell ref="AE118:AE119"/>
    <mergeCell ref="AF118:AF119"/>
    <mergeCell ref="AG118:AG119"/>
    <mergeCell ref="AH118:AH119"/>
    <mergeCell ref="R118:R119"/>
    <mergeCell ref="S118:S119"/>
    <mergeCell ref="T118:T119"/>
    <mergeCell ref="U118:U119"/>
    <mergeCell ref="V118:V119"/>
    <mergeCell ref="W118:W119"/>
    <mergeCell ref="N118:N121"/>
    <mergeCell ref="O118:Q119"/>
    <mergeCell ref="N122:N125"/>
    <mergeCell ref="O122:Q123"/>
    <mergeCell ref="R122:R123"/>
    <mergeCell ref="S122:S123"/>
    <mergeCell ref="A122:A125"/>
    <mergeCell ref="B122:F125"/>
    <mergeCell ref="G122:G125"/>
    <mergeCell ref="H122:H125"/>
    <mergeCell ref="I122:I125"/>
    <mergeCell ref="J122:J125"/>
    <mergeCell ref="K122:K125"/>
    <mergeCell ref="AK120:AK121"/>
    <mergeCell ref="AL120:AL121"/>
    <mergeCell ref="AM120:AM121"/>
    <mergeCell ref="AN120:AN121"/>
    <mergeCell ref="AO120:AO121"/>
    <mergeCell ref="AP120:AP121"/>
    <mergeCell ref="AE120:AE121"/>
    <mergeCell ref="AF120:AF121"/>
    <mergeCell ref="AG120:AG121"/>
    <mergeCell ref="AH120:AH121"/>
    <mergeCell ref="AI120:AI121"/>
    <mergeCell ref="AJ120:AJ121"/>
    <mergeCell ref="Y120:Y121"/>
    <mergeCell ref="Z120:Z121"/>
    <mergeCell ref="AA120:AA121"/>
    <mergeCell ref="AB120:AB121"/>
    <mergeCell ref="AC120:AC121"/>
    <mergeCell ref="AD120:AD121"/>
    <mergeCell ref="S120:S121"/>
    <mergeCell ref="T120:T121"/>
    <mergeCell ref="U120:U121"/>
    <mergeCell ref="AQ122:AQ123"/>
    <mergeCell ref="AF122:AF123"/>
    <mergeCell ref="AG122:AG123"/>
    <mergeCell ref="AH122:AH123"/>
    <mergeCell ref="AI122:AI123"/>
    <mergeCell ref="AJ122:AJ123"/>
    <mergeCell ref="AK122:AK123"/>
    <mergeCell ref="Z122:Z123"/>
    <mergeCell ref="AA122:AA123"/>
    <mergeCell ref="AB122:AB123"/>
    <mergeCell ref="AC122:AC123"/>
    <mergeCell ref="AD122:AD123"/>
    <mergeCell ref="AE122:AE123"/>
    <mergeCell ref="T122:T123"/>
    <mergeCell ref="U122:U123"/>
    <mergeCell ref="V122:V123"/>
    <mergeCell ref="W122:W123"/>
    <mergeCell ref="X122:X123"/>
    <mergeCell ref="Y122:Y123"/>
    <mergeCell ref="U124:U125"/>
    <mergeCell ref="V124:V125"/>
    <mergeCell ref="W124:W125"/>
    <mergeCell ref="X124:X125"/>
    <mergeCell ref="Y124:Y125"/>
    <mergeCell ref="Z124:Z125"/>
    <mergeCell ref="L122:L125"/>
    <mergeCell ref="AO128:AO129"/>
    <mergeCell ref="AP128:AP129"/>
    <mergeCell ref="AQ128:AQ129"/>
    <mergeCell ref="AR128:AR129"/>
    <mergeCell ref="AU128:AU129"/>
    <mergeCell ref="AO126:AO127"/>
    <mergeCell ref="AP126:AP127"/>
    <mergeCell ref="AQ126:AQ127"/>
    <mergeCell ref="AR126:AR127"/>
    <mergeCell ref="AU126:AU127"/>
    <mergeCell ref="AR122:AR123"/>
    <mergeCell ref="AU122:AU123"/>
    <mergeCell ref="M123:M124"/>
    <mergeCell ref="O124:O125"/>
    <mergeCell ref="P124:P125"/>
    <mergeCell ref="Q124:Q125"/>
    <mergeCell ref="R124:R125"/>
    <mergeCell ref="S124:S125"/>
    <mergeCell ref="T124:T125"/>
    <mergeCell ref="AL122:AL123"/>
    <mergeCell ref="AM122:AM123"/>
    <mergeCell ref="AA126:AA127"/>
    <mergeCell ref="AN122:AN123"/>
    <mergeCell ref="AO122:AO123"/>
    <mergeCell ref="AP122:AP123"/>
    <mergeCell ref="O126:Q127"/>
    <mergeCell ref="R126:R127"/>
    <mergeCell ref="S126:S127"/>
    <mergeCell ref="T126:T127"/>
    <mergeCell ref="U126:U127"/>
    <mergeCell ref="AU124:AU125"/>
    <mergeCell ref="A126:A129"/>
    <mergeCell ref="B126:F129"/>
    <mergeCell ref="G126:G129"/>
    <mergeCell ref="H126:H129"/>
    <mergeCell ref="I126:I129"/>
    <mergeCell ref="J126:J129"/>
    <mergeCell ref="K126:K129"/>
    <mergeCell ref="L126:L129"/>
    <mergeCell ref="AM124:AM125"/>
    <mergeCell ref="AN124:AN125"/>
    <mergeCell ref="AO124:AO125"/>
    <mergeCell ref="AP124:AP125"/>
    <mergeCell ref="AQ124:AQ125"/>
    <mergeCell ref="AR124:AR125"/>
    <mergeCell ref="AG124:AG125"/>
    <mergeCell ref="AH124:AH125"/>
    <mergeCell ref="AI124:AI125"/>
    <mergeCell ref="AJ124:AJ125"/>
    <mergeCell ref="AK124:AK125"/>
    <mergeCell ref="AL124:AL125"/>
    <mergeCell ref="AA124:AA125"/>
    <mergeCell ref="AB124:AB125"/>
    <mergeCell ref="AC124:AC125"/>
    <mergeCell ref="AD124:AD125"/>
    <mergeCell ref="AE124:AE125"/>
    <mergeCell ref="AF124:AF125"/>
    <mergeCell ref="Z130:Z131"/>
    <mergeCell ref="AA130:AA131"/>
    <mergeCell ref="AB130:AB131"/>
    <mergeCell ref="AC130:AC131"/>
    <mergeCell ref="M127:M128"/>
    <mergeCell ref="O128:O129"/>
    <mergeCell ref="P128:P129"/>
    <mergeCell ref="Q128:Q129"/>
    <mergeCell ref="R128:R129"/>
    <mergeCell ref="S128:S129"/>
    <mergeCell ref="T128:T129"/>
    <mergeCell ref="U128:U129"/>
    <mergeCell ref="V128:V129"/>
    <mergeCell ref="AN126:AN127"/>
    <mergeCell ref="AH126:AH127"/>
    <mergeCell ref="AI126:AI127"/>
    <mergeCell ref="AJ126:AJ127"/>
    <mergeCell ref="AK126:AK127"/>
    <mergeCell ref="AL126:AL127"/>
    <mergeCell ref="AM126:AM127"/>
    <mergeCell ref="AB126:AB127"/>
    <mergeCell ref="AC126:AC127"/>
    <mergeCell ref="AD126:AD127"/>
    <mergeCell ref="AE126:AE127"/>
    <mergeCell ref="AF126:AF127"/>
    <mergeCell ref="AG126:AG127"/>
    <mergeCell ref="V126:V127"/>
    <mergeCell ref="W126:W127"/>
    <mergeCell ref="X126:X127"/>
    <mergeCell ref="Y126:Y127"/>
    <mergeCell ref="Z126:Z127"/>
    <mergeCell ref="N126:N129"/>
    <mergeCell ref="AQ132:AQ133"/>
    <mergeCell ref="AR132:AR133"/>
    <mergeCell ref="V132:V133"/>
    <mergeCell ref="W132:W133"/>
    <mergeCell ref="X132:X133"/>
    <mergeCell ref="J130:J133"/>
    <mergeCell ref="K130:K133"/>
    <mergeCell ref="L130:L133"/>
    <mergeCell ref="AP130:AP131"/>
    <mergeCell ref="AU132:AU133"/>
    <mergeCell ref="AI128:AI129"/>
    <mergeCell ref="AJ128:AJ129"/>
    <mergeCell ref="AK128:AK129"/>
    <mergeCell ref="AL128:AL129"/>
    <mergeCell ref="AM128:AM129"/>
    <mergeCell ref="AN128:AN129"/>
    <mergeCell ref="AC128:AC129"/>
    <mergeCell ref="AD128:AD129"/>
    <mergeCell ref="AE128:AE129"/>
    <mergeCell ref="AF128:AF129"/>
    <mergeCell ref="AG128:AG129"/>
    <mergeCell ref="AH128:AH129"/>
    <mergeCell ref="W128:W129"/>
    <mergeCell ref="X128:X129"/>
    <mergeCell ref="Y128:Y129"/>
    <mergeCell ref="Z128:Z129"/>
    <mergeCell ref="AA128:AA129"/>
    <mergeCell ref="AB128:AB129"/>
    <mergeCell ref="AS131:AS132"/>
    <mergeCell ref="AI130:AI131"/>
    <mergeCell ref="X130:X131"/>
    <mergeCell ref="Y130:Y131"/>
    <mergeCell ref="A130:A133"/>
    <mergeCell ref="B130:F133"/>
    <mergeCell ref="G130:G133"/>
    <mergeCell ref="H130:H133"/>
    <mergeCell ref="I130:I133"/>
    <mergeCell ref="AQ130:AQ131"/>
    <mergeCell ref="AR130:AR131"/>
    <mergeCell ref="AU130:AU131"/>
    <mergeCell ref="M131:M132"/>
    <mergeCell ref="O132:O133"/>
    <mergeCell ref="P132:P133"/>
    <mergeCell ref="Q132:Q133"/>
    <mergeCell ref="R132:R133"/>
    <mergeCell ref="AJ130:AJ131"/>
    <mergeCell ref="AK130:AK131"/>
    <mergeCell ref="AL130:AL131"/>
    <mergeCell ref="AM130:AM131"/>
    <mergeCell ref="AN130:AN131"/>
    <mergeCell ref="AO130:AO131"/>
    <mergeCell ref="AD130:AD131"/>
    <mergeCell ref="AE130:AE131"/>
    <mergeCell ref="AF130:AF131"/>
    <mergeCell ref="AG130:AG131"/>
    <mergeCell ref="AH130:AH131"/>
    <mergeCell ref="R130:R131"/>
    <mergeCell ref="S130:S131"/>
    <mergeCell ref="T130:T131"/>
    <mergeCell ref="U130:U131"/>
    <mergeCell ref="V130:V131"/>
    <mergeCell ref="W130:W131"/>
    <mergeCell ref="N130:N133"/>
    <mergeCell ref="O130:Q131"/>
    <mergeCell ref="N134:N137"/>
    <mergeCell ref="O134:Q135"/>
    <mergeCell ref="R134:R135"/>
    <mergeCell ref="S134:S135"/>
    <mergeCell ref="A134:A137"/>
    <mergeCell ref="B134:F137"/>
    <mergeCell ref="G134:G137"/>
    <mergeCell ref="H134:H137"/>
    <mergeCell ref="I134:I137"/>
    <mergeCell ref="J134:J137"/>
    <mergeCell ref="K134:K137"/>
    <mergeCell ref="AK132:AK133"/>
    <mergeCell ref="AL132:AL133"/>
    <mergeCell ref="AM132:AM133"/>
    <mergeCell ref="AN132:AN133"/>
    <mergeCell ref="AO132:AO133"/>
    <mergeCell ref="AP132:AP133"/>
    <mergeCell ref="AE132:AE133"/>
    <mergeCell ref="AF132:AF133"/>
    <mergeCell ref="AG132:AG133"/>
    <mergeCell ref="AH132:AH133"/>
    <mergeCell ref="AI132:AI133"/>
    <mergeCell ref="AJ132:AJ133"/>
    <mergeCell ref="Y132:Y133"/>
    <mergeCell ref="Z132:Z133"/>
    <mergeCell ref="AA132:AA133"/>
    <mergeCell ref="AB132:AB133"/>
    <mergeCell ref="AC132:AC133"/>
    <mergeCell ref="AD132:AD133"/>
    <mergeCell ref="S132:S133"/>
    <mergeCell ref="T132:T133"/>
    <mergeCell ref="U132:U133"/>
    <mergeCell ref="AF134:AF135"/>
    <mergeCell ref="AG134:AG135"/>
    <mergeCell ref="AH134:AH135"/>
    <mergeCell ref="AI134:AI135"/>
    <mergeCell ref="AJ134:AJ135"/>
    <mergeCell ref="AK134:AK135"/>
    <mergeCell ref="Z134:Z135"/>
    <mergeCell ref="AA134:AA135"/>
    <mergeCell ref="AB134:AB135"/>
    <mergeCell ref="AC134:AC135"/>
    <mergeCell ref="AD134:AD135"/>
    <mergeCell ref="AE134:AE135"/>
    <mergeCell ref="T134:T135"/>
    <mergeCell ref="U134:U135"/>
    <mergeCell ref="V134:V135"/>
    <mergeCell ref="W134:W135"/>
    <mergeCell ref="X134:X135"/>
    <mergeCell ref="Y134:Y135"/>
    <mergeCell ref="V136:V137"/>
    <mergeCell ref="W136:W137"/>
    <mergeCell ref="X136:X137"/>
    <mergeCell ref="Y136:Y137"/>
    <mergeCell ref="Z136:Z137"/>
    <mergeCell ref="L134:L137"/>
    <mergeCell ref="AO140:AO141"/>
    <mergeCell ref="AP140:AP141"/>
    <mergeCell ref="AQ140:AQ141"/>
    <mergeCell ref="AR140:AR141"/>
    <mergeCell ref="AU140:AU141"/>
    <mergeCell ref="AO138:AO139"/>
    <mergeCell ref="AP138:AP139"/>
    <mergeCell ref="AQ138:AQ139"/>
    <mergeCell ref="AR138:AR139"/>
    <mergeCell ref="AU138:AU139"/>
    <mergeCell ref="AR134:AR135"/>
    <mergeCell ref="AU134:AU135"/>
    <mergeCell ref="M135:M136"/>
    <mergeCell ref="O136:O137"/>
    <mergeCell ref="P136:P137"/>
    <mergeCell ref="Q136:Q137"/>
    <mergeCell ref="R136:R137"/>
    <mergeCell ref="S136:S137"/>
    <mergeCell ref="T136:T137"/>
    <mergeCell ref="AL134:AL135"/>
    <mergeCell ref="AM134:AM135"/>
    <mergeCell ref="AN134:AN135"/>
    <mergeCell ref="N138:N141"/>
    <mergeCell ref="AO134:AO135"/>
    <mergeCell ref="AP134:AP135"/>
    <mergeCell ref="AQ134:AQ135"/>
    <mergeCell ref="R138:R139"/>
    <mergeCell ref="S138:S139"/>
    <mergeCell ref="T138:T139"/>
    <mergeCell ref="U138:U139"/>
    <mergeCell ref="AU136:AU137"/>
    <mergeCell ref="A138:A141"/>
    <mergeCell ref="B138:F141"/>
    <mergeCell ref="G138:G141"/>
    <mergeCell ref="H138:H141"/>
    <mergeCell ref="I138:I141"/>
    <mergeCell ref="J138:J141"/>
    <mergeCell ref="K138:K141"/>
    <mergeCell ref="L138:L141"/>
    <mergeCell ref="AM136:AM137"/>
    <mergeCell ref="AN136:AN137"/>
    <mergeCell ref="AO136:AO137"/>
    <mergeCell ref="AP136:AP137"/>
    <mergeCell ref="AQ136:AQ137"/>
    <mergeCell ref="AR136:AR137"/>
    <mergeCell ref="AG136:AG137"/>
    <mergeCell ref="AH136:AH137"/>
    <mergeCell ref="AI136:AI137"/>
    <mergeCell ref="AJ136:AJ137"/>
    <mergeCell ref="AK136:AK137"/>
    <mergeCell ref="AL136:AL137"/>
    <mergeCell ref="AA136:AA137"/>
    <mergeCell ref="AB136:AB137"/>
    <mergeCell ref="AC136:AC137"/>
    <mergeCell ref="AD136:AD137"/>
    <mergeCell ref="AE136:AE137"/>
    <mergeCell ref="AF136:AF137"/>
    <mergeCell ref="U136:U137"/>
    <mergeCell ref="AA142:AA143"/>
    <mergeCell ref="AB142:AB143"/>
    <mergeCell ref="AC142:AC143"/>
    <mergeCell ref="M139:M140"/>
    <mergeCell ref="O140:O141"/>
    <mergeCell ref="P140:P141"/>
    <mergeCell ref="Q140:Q141"/>
    <mergeCell ref="R140:R141"/>
    <mergeCell ref="S140:S141"/>
    <mergeCell ref="T140:T141"/>
    <mergeCell ref="U140:U141"/>
    <mergeCell ref="V140:V141"/>
    <mergeCell ref="AN138:AN139"/>
    <mergeCell ref="AH138:AH139"/>
    <mergeCell ref="AI138:AI139"/>
    <mergeCell ref="AJ138:AJ139"/>
    <mergeCell ref="AK138:AK139"/>
    <mergeCell ref="AL138:AL139"/>
    <mergeCell ref="AM138:AM139"/>
    <mergeCell ref="AB138:AB139"/>
    <mergeCell ref="AC138:AC139"/>
    <mergeCell ref="AD138:AD139"/>
    <mergeCell ref="AE138:AE139"/>
    <mergeCell ref="AF138:AF139"/>
    <mergeCell ref="AG138:AG139"/>
    <mergeCell ref="V138:V139"/>
    <mergeCell ref="W138:W139"/>
    <mergeCell ref="X138:X139"/>
    <mergeCell ref="Y138:Y139"/>
    <mergeCell ref="Z138:Z139"/>
    <mergeCell ref="AA138:AA139"/>
    <mergeCell ref="O138:Q139"/>
    <mergeCell ref="AQ144:AQ145"/>
    <mergeCell ref="AR144:AR145"/>
    <mergeCell ref="V144:V145"/>
    <mergeCell ref="W144:W145"/>
    <mergeCell ref="X144:X145"/>
    <mergeCell ref="J142:J145"/>
    <mergeCell ref="K142:K145"/>
    <mergeCell ref="L142:L145"/>
    <mergeCell ref="AP142:AP143"/>
    <mergeCell ref="AU144:AU145"/>
    <mergeCell ref="AI140:AI141"/>
    <mergeCell ref="AJ140:AJ141"/>
    <mergeCell ref="AK140:AK141"/>
    <mergeCell ref="AL140:AL141"/>
    <mergeCell ref="AM140:AM141"/>
    <mergeCell ref="AN140:AN141"/>
    <mergeCell ref="AC140:AC141"/>
    <mergeCell ref="AD140:AD141"/>
    <mergeCell ref="AE140:AE141"/>
    <mergeCell ref="AF140:AF141"/>
    <mergeCell ref="AG140:AG141"/>
    <mergeCell ref="AH140:AH141"/>
    <mergeCell ref="W140:W141"/>
    <mergeCell ref="X140:X141"/>
    <mergeCell ref="Y140:Y141"/>
    <mergeCell ref="Z140:Z141"/>
    <mergeCell ref="AA140:AA141"/>
    <mergeCell ref="AB140:AB141"/>
    <mergeCell ref="AI142:AI143"/>
    <mergeCell ref="X142:X143"/>
    <mergeCell ref="Y142:Y143"/>
    <mergeCell ref="Z142:Z143"/>
    <mergeCell ref="A142:A145"/>
    <mergeCell ref="B142:F145"/>
    <mergeCell ref="G142:G145"/>
    <mergeCell ref="H142:H145"/>
    <mergeCell ref="I142:I145"/>
    <mergeCell ref="AQ142:AQ143"/>
    <mergeCell ref="AR142:AR143"/>
    <mergeCell ref="AU142:AU143"/>
    <mergeCell ref="M143:M144"/>
    <mergeCell ref="O144:O145"/>
    <mergeCell ref="P144:P145"/>
    <mergeCell ref="Q144:Q145"/>
    <mergeCell ref="R144:R145"/>
    <mergeCell ref="AJ142:AJ143"/>
    <mergeCell ref="AK142:AK143"/>
    <mergeCell ref="AL142:AL143"/>
    <mergeCell ref="AM142:AM143"/>
    <mergeCell ref="AN142:AN143"/>
    <mergeCell ref="AO142:AO143"/>
    <mergeCell ref="AD142:AD143"/>
    <mergeCell ref="AE142:AE143"/>
    <mergeCell ref="AF142:AF143"/>
    <mergeCell ref="AG142:AG143"/>
    <mergeCell ref="AH142:AH143"/>
    <mergeCell ref="R142:R143"/>
    <mergeCell ref="S142:S143"/>
    <mergeCell ref="T142:T143"/>
    <mergeCell ref="U142:U143"/>
    <mergeCell ref="V142:V143"/>
    <mergeCell ref="W142:W143"/>
    <mergeCell ref="N142:N145"/>
    <mergeCell ref="O142:Q143"/>
    <mergeCell ref="N146:N149"/>
    <mergeCell ref="O146:Q147"/>
    <mergeCell ref="R146:R147"/>
    <mergeCell ref="S146:S147"/>
    <mergeCell ref="A146:A149"/>
    <mergeCell ref="B146:F149"/>
    <mergeCell ref="G146:G149"/>
    <mergeCell ref="H146:H149"/>
    <mergeCell ref="I146:I149"/>
    <mergeCell ref="J146:J149"/>
    <mergeCell ref="K146:K149"/>
    <mergeCell ref="AK144:AK145"/>
    <mergeCell ref="AL144:AL145"/>
    <mergeCell ref="AM144:AM145"/>
    <mergeCell ref="AN144:AN145"/>
    <mergeCell ref="AO144:AO145"/>
    <mergeCell ref="AP144:AP145"/>
    <mergeCell ref="AE144:AE145"/>
    <mergeCell ref="AF144:AF145"/>
    <mergeCell ref="AG144:AG145"/>
    <mergeCell ref="AH144:AH145"/>
    <mergeCell ref="AI144:AI145"/>
    <mergeCell ref="AJ144:AJ145"/>
    <mergeCell ref="Y144:Y145"/>
    <mergeCell ref="Z144:Z145"/>
    <mergeCell ref="AA144:AA145"/>
    <mergeCell ref="AB144:AB145"/>
    <mergeCell ref="AC144:AC145"/>
    <mergeCell ref="AD144:AD145"/>
    <mergeCell ref="S144:S145"/>
    <mergeCell ref="T144:T145"/>
    <mergeCell ref="U144:U145"/>
    <mergeCell ref="AF146:AF147"/>
    <mergeCell ref="AG146:AG147"/>
    <mergeCell ref="AH146:AH147"/>
    <mergeCell ref="AI146:AI147"/>
    <mergeCell ref="AJ146:AJ147"/>
    <mergeCell ref="AK146:AK147"/>
    <mergeCell ref="Z146:Z147"/>
    <mergeCell ref="AA146:AA147"/>
    <mergeCell ref="AB146:AB147"/>
    <mergeCell ref="AC146:AC147"/>
    <mergeCell ref="AD146:AD147"/>
    <mergeCell ref="AE146:AE147"/>
    <mergeCell ref="T146:T147"/>
    <mergeCell ref="U146:U147"/>
    <mergeCell ref="V146:V147"/>
    <mergeCell ref="W146:W147"/>
    <mergeCell ref="X146:X147"/>
    <mergeCell ref="Y146:Y147"/>
    <mergeCell ref="V148:V149"/>
    <mergeCell ref="W148:W149"/>
    <mergeCell ref="X148:X149"/>
    <mergeCell ref="Y148:Y149"/>
    <mergeCell ref="Z148:Z149"/>
    <mergeCell ref="L146:L149"/>
    <mergeCell ref="AO152:AO153"/>
    <mergeCell ref="AP152:AP153"/>
    <mergeCell ref="AQ152:AQ153"/>
    <mergeCell ref="AR152:AR153"/>
    <mergeCell ref="AU152:AU153"/>
    <mergeCell ref="AO150:AO151"/>
    <mergeCell ref="AP150:AP151"/>
    <mergeCell ref="AQ150:AQ151"/>
    <mergeCell ref="AR150:AR151"/>
    <mergeCell ref="AU150:AU151"/>
    <mergeCell ref="AR146:AR147"/>
    <mergeCell ref="AU146:AU147"/>
    <mergeCell ref="M147:M148"/>
    <mergeCell ref="O148:O149"/>
    <mergeCell ref="P148:P149"/>
    <mergeCell ref="Q148:Q149"/>
    <mergeCell ref="R148:R149"/>
    <mergeCell ref="S148:S149"/>
    <mergeCell ref="T148:T149"/>
    <mergeCell ref="AL146:AL147"/>
    <mergeCell ref="AM146:AM147"/>
    <mergeCell ref="AN146:AN147"/>
    <mergeCell ref="N150:N153"/>
    <mergeCell ref="AO146:AO147"/>
    <mergeCell ref="AP146:AP147"/>
    <mergeCell ref="AQ146:AQ147"/>
    <mergeCell ref="R150:R151"/>
    <mergeCell ref="S150:S151"/>
    <mergeCell ref="T150:T151"/>
    <mergeCell ref="U150:U151"/>
    <mergeCell ref="AU148:AU149"/>
    <mergeCell ref="A150:A153"/>
    <mergeCell ref="B150:F153"/>
    <mergeCell ref="G150:G153"/>
    <mergeCell ref="H150:H153"/>
    <mergeCell ref="I150:I153"/>
    <mergeCell ref="J150:J153"/>
    <mergeCell ref="K150:K153"/>
    <mergeCell ref="L150:L153"/>
    <mergeCell ref="AM148:AM149"/>
    <mergeCell ref="AN148:AN149"/>
    <mergeCell ref="AO148:AO149"/>
    <mergeCell ref="AP148:AP149"/>
    <mergeCell ref="AQ148:AQ149"/>
    <mergeCell ref="AR148:AR149"/>
    <mergeCell ref="AG148:AG149"/>
    <mergeCell ref="AH148:AH149"/>
    <mergeCell ref="AI148:AI149"/>
    <mergeCell ref="AJ148:AJ149"/>
    <mergeCell ref="AK148:AK149"/>
    <mergeCell ref="AL148:AL149"/>
    <mergeCell ref="AA148:AA149"/>
    <mergeCell ref="AB148:AB149"/>
    <mergeCell ref="AC148:AC149"/>
    <mergeCell ref="AD148:AD149"/>
    <mergeCell ref="AE148:AE149"/>
    <mergeCell ref="AF148:AF149"/>
    <mergeCell ref="U148:U149"/>
    <mergeCell ref="AA154:AA155"/>
    <mergeCell ref="AB154:AB155"/>
    <mergeCell ref="AC154:AC155"/>
    <mergeCell ref="M151:M152"/>
    <mergeCell ref="O152:O153"/>
    <mergeCell ref="P152:P153"/>
    <mergeCell ref="Q152:Q153"/>
    <mergeCell ref="R152:R153"/>
    <mergeCell ref="S152:S153"/>
    <mergeCell ref="T152:T153"/>
    <mergeCell ref="U152:U153"/>
    <mergeCell ref="V152:V153"/>
    <mergeCell ref="AN150:AN151"/>
    <mergeCell ref="AH150:AH151"/>
    <mergeCell ref="AI150:AI151"/>
    <mergeCell ref="AJ150:AJ151"/>
    <mergeCell ref="AK150:AK151"/>
    <mergeCell ref="AL150:AL151"/>
    <mergeCell ref="AM150:AM151"/>
    <mergeCell ref="AB150:AB151"/>
    <mergeCell ref="AC150:AC151"/>
    <mergeCell ref="AD150:AD151"/>
    <mergeCell ref="AE150:AE151"/>
    <mergeCell ref="AF150:AF151"/>
    <mergeCell ref="AG150:AG151"/>
    <mergeCell ref="V150:V151"/>
    <mergeCell ref="W150:W151"/>
    <mergeCell ref="X150:X151"/>
    <mergeCell ref="Y150:Y151"/>
    <mergeCell ref="Z150:Z151"/>
    <mergeCell ref="AA150:AA151"/>
    <mergeCell ref="O150:Q151"/>
    <mergeCell ref="AQ156:AQ157"/>
    <mergeCell ref="AR156:AR157"/>
    <mergeCell ref="V156:V157"/>
    <mergeCell ref="W156:W157"/>
    <mergeCell ref="X156:X157"/>
    <mergeCell ref="J154:J157"/>
    <mergeCell ref="K154:K157"/>
    <mergeCell ref="L154:L157"/>
    <mergeCell ref="AP154:AP155"/>
    <mergeCell ref="AU156:AU157"/>
    <mergeCell ref="AI152:AI153"/>
    <mergeCell ref="AJ152:AJ153"/>
    <mergeCell ref="AK152:AK153"/>
    <mergeCell ref="AL152:AL153"/>
    <mergeCell ref="AM152:AM153"/>
    <mergeCell ref="AN152:AN153"/>
    <mergeCell ref="AC152:AC153"/>
    <mergeCell ref="AD152:AD153"/>
    <mergeCell ref="AE152:AE153"/>
    <mergeCell ref="AF152:AF153"/>
    <mergeCell ref="AG152:AG153"/>
    <mergeCell ref="AH152:AH153"/>
    <mergeCell ref="W152:W153"/>
    <mergeCell ref="X152:X153"/>
    <mergeCell ref="Y152:Y153"/>
    <mergeCell ref="Z152:Z153"/>
    <mergeCell ref="AA152:AA153"/>
    <mergeCell ref="AB152:AB153"/>
    <mergeCell ref="AI154:AI155"/>
    <mergeCell ref="X154:X155"/>
    <mergeCell ref="Y154:Y155"/>
    <mergeCell ref="Z154:Z155"/>
    <mergeCell ref="A154:A157"/>
    <mergeCell ref="B154:F157"/>
    <mergeCell ref="G154:G157"/>
    <mergeCell ref="H154:H157"/>
    <mergeCell ref="I154:I157"/>
    <mergeCell ref="AQ154:AQ155"/>
    <mergeCell ref="AR154:AR155"/>
    <mergeCell ref="AU154:AU155"/>
    <mergeCell ref="M155:M156"/>
    <mergeCell ref="O156:O157"/>
    <mergeCell ref="P156:P157"/>
    <mergeCell ref="Q156:Q157"/>
    <mergeCell ref="R156:R157"/>
    <mergeCell ref="AJ154:AJ155"/>
    <mergeCell ref="AK154:AK155"/>
    <mergeCell ref="AL154:AL155"/>
    <mergeCell ref="AM154:AM155"/>
    <mergeCell ref="AN154:AN155"/>
    <mergeCell ref="AO154:AO155"/>
    <mergeCell ref="AD154:AD155"/>
    <mergeCell ref="AE154:AE155"/>
    <mergeCell ref="AF154:AF155"/>
    <mergeCell ref="AG154:AG155"/>
    <mergeCell ref="AH154:AH155"/>
    <mergeCell ref="R154:R155"/>
    <mergeCell ref="S154:S155"/>
    <mergeCell ref="T154:T155"/>
    <mergeCell ref="U154:U155"/>
    <mergeCell ref="V154:V155"/>
    <mergeCell ref="W154:W155"/>
    <mergeCell ref="N154:N157"/>
    <mergeCell ref="O154:Q155"/>
    <mergeCell ref="N158:N161"/>
    <mergeCell ref="O158:Q159"/>
    <mergeCell ref="R158:R159"/>
    <mergeCell ref="S158:S159"/>
    <mergeCell ref="A158:A161"/>
    <mergeCell ref="B158:F161"/>
    <mergeCell ref="G158:G161"/>
    <mergeCell ref="H158:H161"/>
    <mergeCell ref="I158:I161"/>
    <mergeCell ref="J158:J161"/>
    <mergeCell ref="K158:K161"/>
    <mergeCell ref="AK156:AK157"/>
    <mergeCell ref="AL156:AL157"/>
    <mergeCell ref="AM156:AM157"/>
    <mergeCell ref="AN156:AN157"/>
    <mergeCell ref="AO156:AO157"/>
    <mergeCell ref="AP156:AP157"/>
    <mergeCell ref="AE156:AE157"/>
    <mergeCell ref="AF156:AF157"/>
    <mergeCell ref="AG156:AG157"/>
    <mergeCell ref="AH156:AH157"/>
    <mergeCell ref="AI156:AI157"/>
    <mergeCell ref="AJ156:AJ157"/>
    <mergeCell ref="Y156:Y157"/>
    <mergeCell ref="Z156:Z157"/>
    <mergeCell ref="AA156:AA157"/>
    <mergeCell ref="AB156:AB157"/>
    <mergeCell ref="AC156:AC157"/>
    <mergeCell ref="AD156:AD157"/>
    <mergeCell ref="S156:S157"/>
    <mergeCell ref="T156:T157"/>
    <mergeCell ref="U156:U157"/>
    <mergeCell ref="AF158:AF159"/>
    <mergeCell ref="AG158:AG159"/>
    <mergeCell ref="AH158:AH159"/>
    <mergeCell ref="AI158:AI159"/>
    <mergeCell ref="AJ158:AJ159"/>
    <mergeCell ref="AK158:AK159"/>
    <mergeCell ref="Z158:Z159"/>
    <mergeCell ref="AA158:AA159"/>
    <mergeCell ref="AB158:AB159"/>
    <mergeCell ref="AC158:AC159"/>
    <mergeCell ref="AD158:AD159"/>
    <mergeCell ref="AE158:AE159"/>
    <mergeCell ref="T158:T159"/>
    <mergeCell ref="U158:U159"/>
    <mergeCell ref="V158:V159"/>
    <mergeCell ref="W158:W159"/>
    <mergeCell ref="X158:X159"/>
    <mergeCell ref="Y158:Y159"/>
    <mergeCell ref="V160:V161"/>
    <mergeCell ref="W160:W161"/>
    <mergeCell ref="X160:X161"/>
    <mergeCell ref="Y160:Y161"/>
    <mergeCell ref="Z160:Z161"/>
    <mergeCell ref="L158:L161"/>
    <mergeCell ref="AO164:AO165"/>
    <mergeCell ref="AP164:AP165"/>
    <mergeCell ref="AQ164:AQ165"/>
    <mergeCell ref="AR164:AR165"/>
    <mergeCell ref="AU164:AU165"/>
    <mergeCell ref="AO162:AO163"/>
    <mergeCell ref="AP162:AP163"/>
    <mergeCell ref="AQ162:AQ163"/>
    <mergeCell ref="AR162:AR163"/>
    <mergeCell ref="AU162:AU163"/>
    <mergeCell ref="AR158:AR159"/>
    <mergeCell ref="AU158:AU159"/>
    <mergeCell ref="M159:M160"/>
    <mergeCell ref="O160:O161"/>
    <mergeCell ref="P160:P161"/>
    <mergeCell ref="Q160:Q161"/>
    <mergeCell ref="R160:R161"/>
    <mergeCell ref="S160:S161"/>
    <mergeCell ref="T160:T161"/>
    <mergeCell ref="AL158:AL159"/>
    <mergeCell ref="AM158:AM159"/>
    <mergeCell ref="AN158:AN159"/>
    <mergeCell ref="N162:N165"/>
    <mergeCell ref="AO158:AO159"/>
    <mergeCell ref="AP158:AP159"/>
    <mergeCell ref="AQ158:AQ159"/>
    <mergeCell ref="R162:R163"/>
    <mergeCell ref="S162:S163"/>
    <mergeCell ref="T162:T163"/>
    <mergeCell ref="U162:U163"/>
    <mergeCell ref="AU160:AU161"/>
    <mergeCell ref="A162:A165"/>
    <mergeCell ref="B162:F165"/>
    <mergeCell ref="G162:G165"/>
    <mergeCell ref="H162:H165"/>
    <mergeCell ref="I162:I165"/>
    <mergeCell ref="J162:J165"/>
    <mergeCell ref="K162:K165"/>
    <mergeCell ref="L162:L165"/>
    <mergeCell ref="AM160:AM161"/>
    <mergeCell ref="AN160:AN161"/>
    <mergeCell ref="AO160:AO161"/>
    <mergeCell ref="AP160:AP161"/>
    <mergeCell ref="AQ160:AQ161"/>
    <mergeCell ref="AR160:AR161"/>
    <mergeCell ref="AG160:AG161"/>
    <mergeCell ref="AH160:AH161"/>
    <mergeCell ref="AI160:AI161"/>
    <mergeCell ref="AJ160:AJ161"/>
    <mergeCell ref="AK160:AK161"/>
    <mergeCell ref="AL160:AL161"/>
    <mergeCell ref="AA160:AA161"/>
    <mergeCell ref="AB160:AB161"/>
    <mergeCell ref="AC160:AC161"/>
    <mergeCell ref="AD160:AD161"/>
    <mergeCell ref="AE160:AE161"/>
    <mergeCell ref="AF160:AF161"/>
    <mergeCell ref="U160:U161"/>
    <mergeCell ref="AA166:AA167"/>
    <mergeCell ref="AB166:AB167"/>
    <mergeCell ref="AC166:AC167"/>
    <mergeCell ref="M163:M164"/>
    <mergeCell ref="O164:O165"/>
    <mergeCell ref="P164:P165"/>
    <mergeCell ref="Q164:Q165"/>
    <mergeCell ref="R164:R165"/>
    <mergeCell ref="S164:S165"/>
    <mergeCell ref="T164:T165"/>
    <mergeCell ref="U164:U165"/>
    <mergeCell ref="V164:V165"/>
    <mergeCell ref="AN162:AN163"/>
    <mergeCell ref="AH162:AH163"/>
    <mergeCell ref="AI162:AI163"/>
    <mergeCell ref="AJ162:AJ163"/>
    <mergeCell ref="AK162:AK163"/>
    <mergeCell ref="AL162:AL163"/>
    <mergeCell ref="AM162:AM163"/>
    <mergeCell ref="AB162:AB163"/>
    <mergeCell ref="AC162:AC163"/>
    <mergeCell ref="AD162:AD163"/>
    <mergeCell ref="AE162:AE163"/>
    <mergeCell ref="AF162:AF163"/>
    <mergeCell ref="AG162:AG163"/>
    <mergeCell ref="V162:V163"/>
    <mergeCell ref="W162:W163"/>
    <mergeCell ref="X162:X163"/>
    <mergeCell ref="Y162:Y163"/>
    <mergeCell ref="Z162:Z163"/>
    <mergeCell ref="AA162:AA163"/>
    <mergeCell ref="O162:Q163"/>
    <mergeCell ref="AQ168:AQ169"/>
    <mergeCell ref="AR168:AR169"/>
    <mergeCell ref="V168:V169"/>
    <mergeCell ref="W168:W169"/>
    <mergeCell ref="X168:X169"/>
    <mergeCell ref="J166:J169"/>
    <mergeCell ref="K166:K169"/>
    <mergeCell ref="L166:L169"/>
    <mergeCell ref="AP166:AP167"/>
    <mergeCell ref="AU168:AU169"/>
    <mergeCell ref="AI164:AI165"/>
    <mergeCell ref="AJ164:AJ165"/>
    <mergeCell ref="AK164:AK165"/>
    <mergeCell ref="AL164:AL165"/>
    <mergeCell ref="AM164:AM165"/>
    <mergeCell ref="AN164:AN165"/>
    <mergeCell ref="AC164:AC165"/>
    <mergeCell ref="AD164:AD165"/>
    <mergeCell ref="AE164:AE165"/>
    <mergeCell ref="AF164:AF165"/>
    <mergeCell ref="AG164:AG165"/>
    <mergeCell ref="AH164:AH165"/>
    <mergeCell ref="W164:W165"/>
    <mergeCell ref="X164:X165"/>
    <mergeCell ref="Y164:Y165"/>
    <mergeCell ref="Z164:Z165"/>
    <mergeCell ref="AA164:AA165"/>
    <mergeCell ref="AB164:AB165"/>
    <mergeCell ref="AI166:AI167"/>
    <mergeCell ref="X166:X167"/>
    <mergeCell ref="Y166:Y167"/>
    <mergeCell ref="Z166:Z167"/>
    <mergeCell ref="A166:A169"/>
    <mergeCell ref="B166:F169"/>
    <mergeCell ref="G166:G169"/>
    <mergeCell ref="H166:H169"/>
    <mergeCell ref="I166:I169"/>
    <mergeCell ref="AQ166:AQ167"/>
    <mergeCell ref="AR166:AR167"/>
    <mergeCell ref="AU166:AU167"/>
    <mergeCell ref="M167:M168"/>
    <mergeCell ref="O168:O169"/>
    <mergeCell ref="P168:P169"/>
    <mergeCell ref="Q168:Q169"/>
    <mergeCell ref="R168:R169"/>
    <mergeCell ref="AJ166:AJ167"/>
    <mergeCell ref="AK166:AK167"/>
    <mergeCell ref="AL166:AL167"/>
    <mergeCell ref="AM166:AM167"/>
    <mergeCell ref="AN166:AN167"/>
    <mergeCell ref="AO166:AO167"/>
    <mergeCell ref="AD166:AD167"/>
    <mergeCell ref="AE166:AE167"/>
    <mergeCell ref="AF166:AF167"/>
    <mergeCell ref="AG166:AG167"/>
    <mergeCell ref="AH166:AH167"/>
    <mergeCell ref="R166:R167"/>
    <mergeCell ref="S166:S167"/>
    <mergeCell ref="T166:T167"/>
    <mergeCell ref="U166:U167"/>
    <mergeCell ref="V166:V167"/>
    <mergeCell ref="W166:W167"/>
    <mergeCell ref="N166:N169"/>
    <mergeCell ref="O166:Q167"/>
    <mergeCell ref="N170:N173"/>
    <mergeCell ref="O170:Q171"/>
    <mergeCell ref="R170:R171"/>
    <mergeCell ref="S170:S171"/>
    <mergeCell ref="A170:A173"/>
    <mergeCell ref="B170:F173"/>
    <mergeCell ref="G170:G173"/>
    <mergeCell ref="H170:H173"/>
    <mergeCell ref="I170:I173"/>
    <mergeCell ref="J170:J173"/>
    <mergeCell ref="K170:K173"/>
    <mergeCell ref="AK168:AK169"/>
    <mergeCell ref="AL168:AL169"/>
    <mergeCell ref="AM168:AM169"/>
    <mergeCell ref="AN168:AN169"/>
    <mergeCell ref="AO168:AO169"/>
    <mergeCell ref="AP168:AP169"/>
    <mergeCell ref="AE168:AE169"/>
    <mergeCell ref="AF168:AF169"/>
    <mergeCell ref="AG168:AG169"/>
    <mergeCell ref="AH168:AH169"/>
    <mergeCell ref="AI168:AI169"/>
    <mergeCell ref="AJ168:AJ169"/>
    <mergeCell ref="Y168:Y169"/>
    <mergeCell ref="Z168:Z169"/>
    <mergeCell ref="AA168:AA169"/>
    <mergeCell ref="AB168:AB169"/>
    <mergeCell ref="AC168:AC169"/>
    <mergeCell ref="AD168:AD169"/>
    <mergeCell ref="S168:S169"/>
    <mergeCell ref="T168:T169"/>
    <mergeCell ref="U168:U169"/>
    <mergeCell ref="AF170:AF171"/>
    <mergeCell ref="AG170:AG171"/>
    <mergeCell ref="AH170:AH171"/>
    <mergeCell ref="AI170:AI171"/>
    <mergeCell ref="AJ170:AJ171"/>
    <mergeCell ref="AK170:AK171"/>
    <mergeCell ref="Z170:Z171"/>
    <mergeCell ref="AA170:AA171"/>
    <mergeCell ref="AB170:AB171"/>
    <mergeCell ref="AC170:AC171"/>
    <mergeCell ref="AD170:AD171"/>
    <mergeCell ref="AE170:AE171"/>
    <mergeCell ref="T170:T171"/>
    <mergeCell ref="U170:U171"/>
    <mergeCell ref="V170:V171"/>
    <mergeCell ref="W170:W171"/>
    <mergeCell ref="X170:X171"/>
    <mergeCell ref="Y170:Y171"/>
    <mergeCell ref="V172:V173"/>
    <mergeCell ref="W172:W173"/>
    <mergeCell ref="X172:X173"/>
    <mergeCell ref="Y172:Y173"/>
    <mergeCell ref="Z172:Z173"/>
    <mergeCell ref="L170:L173"/>
    <mergeCell ref="AO176:AO177"/>
    <mergeCell ref="AP176:AP177"/>
    <mergeCell ref="AQ176:AQ177"/>
    <mergeCell ref="AR176:AR177"/>
    <mergeCell ref="AU176:AU177"/>
    <mergeCell ref="AO174:AO175"/>
    <mergeCell ref="AP174:AP175"/>
    <mergeCell ref="AQ174:AQ175"/>
    <mergeCell ref="AR174:AR175"/>
    <mergeCell ref="AU174:AU175"/>
    <mergeCell ref="AR170:AR171"/>
    <mergeCell ref="AU170:AU171"/>
    <mergeCell ref="M171:M172"/>
    <mergeCell ref="O172:O173"/>
    <mergeCell ref="P172:P173"/>
    <mergeCell ref="Q172:Q173"/>
    <mergeCell ref="R172:R173"/>
    <mergeCell ref="S172:S173"/>
    <mergeCell ref="T172:T173"/>
    <mergeCell ref="AL170:AL171"/>
    <mergeCell ref="AM170:AM171"/>
    <mergeCell ref="AN170:AN171"/>
    <mergeCell ref="N174:N177"/>
    <mergeCell ref="AO170:AO171"/>
    <mergeCell ref="AP170:AP171"/>
    <mergeCell ref="AQ170:AQ171"/>
    <mergeCell ref="R174:R175"/>
    <mergeCell ref="S174:S175"/>
    <mergeCell ref="T174:T175"/>
    <mergeCell ref="U174:U175"/>
    <mergeCell ref="AU172:AU173"/>
    <mergeCell ref="A174:A177"/>
    <mergeCell ref="B174:F177"/>
    <mergeCell ref="G174:G177"/>
    <mergeCell ref="H174:H177"/>
    <mergeCell ref="I174:I177"/>
    <mergeCell ref="J174:J177"/>
    <mergeCell ref="K174:K177"/>
    <mergeCell ref="L174:L177"/>
    <mergeCell ref="AM172:AM173"/>
    <mergeCell ref="AN172:AN173"/>
    <mergeCell ref="AO172:AO173"/>
    <mergeCell ref="AP172:AP173"/>
    <mergeCell ref="AQ172:AQ173"/>
    <mergeCell ref="AR172:AR173"/>
    <mergeCell ref="AG172:AG173"/>
    <mergeCell ref="AH172:AH173"/>
    <mergeCell ref="AI172:AI173"/>
    <mergeCell ref="AJ172:AJ173"/>
    <mergeCell ref="AK172:AK173"/>
    <mergeCell ref="AL172:AL173"/>
    <mergeCell ref="AA172:AA173"/>
    <mergeCell ref="AB172:AB173"/>
    <mergeCell ref="AC172:AC173"/>
    <mergeCell ref="AD172:AD173"/>
    <mergeCell ref="AE172:AE173"/>
    <mergeCell ref="AF172:AF173"/>
    <mergeCell ref="U172:U173"/>
    <mergeCell ref="AA178:AA179"/>
    <mergeCell ref="AB178:AB179"/>
    <mergeCell ref="AC178:AC179"/>
    <mergeCell ref="M175:M176"/>
    <mergeCell ref="O176:O177"/>
    <mergeCell ref="P176:P177"/>
    <mergeCell ref="Q176:Q177"/>
    <mergeCell ref="R176:R177"/>
    <mergeCell ref="S176:S177"/>
    <mergeCell ref="T176:T177"/>
    <mergeCell ref="U176:U177"/>
    <mergeCell ref="V176:V177"/>
    <mergeCell ref="AN174:AN175"/>
    <mergeCell ref="AH174:AH175"/>
    <mergeCell ref="AI174:AI175"/>
    <mergeCell ref="AJ174:AJ175"/>
    <mergeCell ref="AK174:AK175"/>
    <mergeCell ref="AL174:AL175"/>
    <mergeCell ref="AM174:AM175"/>
    <mergeCell ref="AB174:AB175"/>
    <mergeCell ref="AC174:AC175"/>
    <mergeCell ref="AD174:AD175"/>
    <mergeCell ref="AE174:AE175"/>
    <mergeCell ref="AF174:AF175"/>
    <mergeCell ref="AG174:AG175"/>
    <mergeCell ref="V174:V175"/>
    <mergeCell ref="W174:W175"/>
    <mergeCell ref="X174:X175"/>
    <mergeCell ref="Y174:Y175"/>
    <mergeCell ref="Z174:Z175"/>
    <mergeCell ref="AA174:AA175"/>
    <mergeCell ref="O174:Q175"/>
    <mergeCell ref="AQ180:AQ181"/>
    <mergeCell ref="AR180:AR181"/>
    <mergeCell ref="V180:V181"/>
    <mergeCell ref="W180:W181"/>
    <mergeCell ref="X180:X181"/>
    <mergeCell ref="J178:J181"/>
    <mergeCell ref="K178:K181"/>
    <mergeCell ref="L178:L181"/>
    <mergeCell ref="AP178:AP179"/>
    <mergeCell ref="AU180:AU181"/>
    <mergeCell ref="AI176:AI177"/>
    <mergeCell ref="AJ176:AJ177"/>
    <mergeCell ref="AK176:AK177"/>
    <mergeCell ref="AL176:AL177"/>
    <mergeCell ref="AM176:AM177"/>
    <mergeCell ref="AN176:AN177"/>
    <mergeCell ref="AC176:AC177"/>
    <mergeCell ref="AD176:AD177"/>
    <mergeCell ref="AE176:AE177"/>
    <mergeCell ref="AF176:AF177"/>
    <mergeCell ref="AG176:AG177"/>
    <mergeCell ref="AH176:AH177"/>
    <mergeCell ref="W176:W177"/>
    <mergeCell ref="X176:X177"/>
    <mergeCell ref="Y176:Y177"/>
    <mergeCell ref="Z176:Z177"/>
    <mergeCell ref="AA176:AA177"/>
    <mergeCell ref="AB176:AB177"/>
    <mergeCell ref="AI178:AI179"/>
    <mergeCell ref="X178:X179"/>
    <mergeCell ref="Y178:Y179"/>
    <mergeCell ref="Z178:Z179"/>
    <mergeCell ref="A178:A181"/>
    <mergeCell ref="B178:F181"/>
    <mergeCell ref="G178:G181"/>
    <mergeCell ref="H178:H181"/>
    <mergeCell ref="I178:I181"/>
    <mergeCell ref="AQ178:AQ179"/>
    <mergeCell ref="AR178:AR179"/>
    <mergeCell ref="AU178:AU179"/>
    <mergeCell ref="M179:M180"/>
    <mergeCell ref="O180:O181"/>
    <mergeCell ref="P180:P181"/>
    <mergeCell ref="Q180:Q181"/>
    <mergeCell ref="R180:R181"/>
    <mergeCell ref="AJ178:AJ179"/>
    <mergeCell ref="AK178:AK179"/>
    <mergeCell ref="AL178:AL179"/>
    <mergeCell ref="AM178:AM179"/>
    <mergeCell ref="AN178:AN179"/>
    <mergeCell ref="AO178:AO179"/>
    <mergeCell ref="AD178:AD179"/>
    <mergeCell ref="AE178:AE179"/>
    <mergeCell ref="AF178:AF179"/>
    <mergeCell ref="AG178:AG179"/>
    <mergeCell ref="AH178:AH179"/>
    <mergeCell ref="R178:R179"/>
    <mergeCell ref="S178:S179"/>
    <mergeCell ref="T178:T179"/>
    <mergeCell ref="U178:U179"/>
    <mergeCell ref="V178:V179"/>
    <mergeCell ref="W178:W179"/>
    <mergeCell ref="N178:N181"/>
    <mergeCell ref="O178:Q179"/>
    <mergeCell ref="N182:N185"/>
    <mergeCell ref="O182:Q183"/>
    <mergeCell ref="R182:R183"/>
    <mergeCell ref="S182:S183"/>
    <mergeCell ref="A182:A185"/>
    <mergeCell ref="B182:F185"/>
    <mergeCell ref="G182:G185"/>
    <mergeCell ref="H182:H185"/>
    <mergeCell ref="I182:I185"/>
    <mergeCell ref="J182:J185"/>
    <mergeCell ref="K182:K185"/>
    <mergeCell ref="AK180:AK181"/>
    <mergeCell ref="AL180:AL181"/>
    <mergeCell ref="AM180:AM181"/>
    <mergeCell ref="AN180:AN181"/>
    <mergeCell ref="AO180:AO181"/>
    <mergeCell ref="AP180:AP181"/>
    <mergeCell ref="AE180:AE181"/>
    <mergeCell ref="AF180:AF181"/>
    <mergeCell ref="AG180:AG181"/>
    <mergeCell ref="AH180:AH181"/>
    <mergeCell ref="AI180:AI181"/>
    <mergeCell ref="AJ180:AJ181"/>
    <mergeCell ref="Y180:Y181"/>
    <mergeCell ref="Z180:Z181"/>
    <mergeCell ref="AA180:AA181"/>
    <mergeCell ref="AB180:AB181"/>
    <mergeCell ref="AC180:AC181"/>
    <mergeCell ref="AD180:AD181"/>
    <mergeCell ref="S180:S181"/>
    <mergeCell ref="T180:T181"/>
    <mergeCell ref="U180:U181"/>
    <mergeCell ref="AF182:AF183"/>
    <mergeCell ref="AG182:AG183"/>
    <mergeCell ref="AH182:AH183"/>
    <mergeCell ref="AI182:AI183"/>
    <mergeCell ref="AJ182:AJ183"/>
    <mergeCell ref="AK182:AK183"/>
    <mergeCell ref="Z182:Z183"/>
    <mergeCell ref="AA182:AA183"/>
    <mergeCell ref="AB182:AB183"/>
    <mergeCell ref="AC182:AC183"/>
    <mergeCell ref="AD182:AD183"/>
    <mergeCell ref="AE182:AE183"/>
    <mergeCell ref="T182:T183"/>
    <mergeCell ref="U182:U183"/>
    <mergeCell ref="V182:V183"/>
    <mergeCell ref="W182:W183"/>
    <mergeCell ref="X182:X183"/>
    <mergeCell ref="Y182:Y183"/>
    <mergeCell ref="V184:V185"/>
    <mergeCell ref="W184:W185"/>
    <mergeCell ref="X184:X185"/>
    <mergeCell ref="Y184:Y185"/>
    <mergeCell ref="Z184:Z185"/>
    <mergeCell ref="L182:L185"/>
    <mergeCell ref="AO188:AO189"/>
    <mergeCell ref="AP188:AP189"/>
    <mergeCell ref="AQ188:AQ189"/>
    <mergeCell ref="AR188:AR189"/>
    <mergeCell ref="AU188:AU189"/>
    <mergeCell ref="AO186:AO187"/>
    <mergeCell ref="AP186:AP187"/>
    <mergeCell ref="AQ186:AQ187"/>
    <mergeCell ref="AR186:AR187"/>
    <mergeCell ref="AU186:AU187"/>
    <mergeCell ref="AR182:AR183"/>
    <mergeCell ref="AU182:AU183"/>
    <mergeCell ref="M183:M184"/>
    <mergeCell ref="O184:O185"/>
    <mergeCell ref="P184:P185"/>
    <mergeCell ref="Q184:Q185"/>
    <mergeCell ref="R184:R185"/>
    <mergeCell ref="S184:S185"/>
    <mergeCell ref="T184:T185"/>
    <mergeCell ref="AL182:AL183"/>
    <mergeCell ref="AM182:AM183"/>
    <mergeCell ref="AN182:AN183"/>
    <mergeCell ref="N186:N189"/>
    <mergeCell ref="AO182:AO183"/>
    <mergeCell ref="AP182:AP183"/>
    <mergeCell ref="AQ182:AQ183"/>
    <mergeCell ref="R186:R187"/>
    <mergeCell ref="S186:S187"/>
    <mergeCell ref="T186:T187"/>
    <mergeCell ref="U186:U187"/>
    <mergeCell ref="AU184:AU185"/>
    <mergeCell ref="A186:A189"/>
    <mergeCell ref="B186:F189"/>
    <mergeCell ref="G186:G189"/>
    <mergeCell ref="H186:H189"/>
    <mergeCell ref="I186:I189"/>
    <mergeCell ref="J186:J189"/>
    <mergeCell ref="K186:K189"/>
    <mergeCell ref="L186:L189"/>
    <mergeCell ref="AM184:AM185"/>
    <mergeCell ref="AN184:AN185"/>
    <mergeCell ref="AO184:AO185"/>
    <mergeCell ref="AP184:AP185"/>
    <mergeCell ref="AQ184:AQ185"/>
    <mergeCell ref="AR184:AR185"/>
    <mergeCell ref="AG184:AG185"/>
    <mergeCell ref="AH184:AH185"/>
    <mergeCell ref="AI184:AI185"/>
    <mergeCell ref="AJ184:AJ185"/>
    <mergeCell ref="AK184:AK185"/>
    <mergeCell ref="AL184:AL185"/>
    <mergeCell ref="AA184:AA185"/>
    <mergeCell ref="AB184:AB185"/>
    <mergeCell ref="AC184:AC185"/>
    <mergeCell ref="AD184:AD185"/>
    <mergeCell ref="AE184:AE185"/>
    <mergeCell ref="AF184:AF185"/>
    <mergeCell ref="U184:U185"/>
    <mergeCell ref="AA190:AA191"/>
    <mergeCell ref="AB190:AB191"/>
    <mergeCell ref="AC190:AC191"/>
    <mergeCell ref="M187:M188"/>
    <mergeCell ref="O188:O189"/>
    <mergeCell ref="P188:P189"/>
    <mergeCell ref="Q188:Q189"/>
    <mergeCell ref="R188:R189"/>
    <mergeCell ref="S188:S189"/>
    <mergeCell ref="T188:T189"/>
    <mergeCell ref="U188:U189"/>
    <mergeCell ref="V188:V189"/>
    <mergeCell ref="AN186:AN187"/>
    <mergeCell ref="AH186:AH187"/>
    <mergeCell ref="AI186:AI187"/>
    <mergeCell ref="AJ186:AJ187"/>
    <mergeCell ref="AK186:AK187"/>
    <mergeCell ref="AL186:AL187"/>
    <mergeCell ref="AM186:AM187"/>
    <mergeCell ref="AB186:AB187"/>
    <mergeCell ref="AC186:AC187"/>
    <mergeCell ref="AD186:AD187"/>
    <mergeCell ref="AE186:AE187"/>
    <mergeCell ref="AF186:AF187"/>
    <mergeCell ref="AG186:AG187"/>
    <mergeCell ref="V186:V187"/>
    <mergeCell ref="W186:W187"/>
    <mergeCell ref="X186:X187"/>
    <mergeCell ref="Y186:Y187"/>
    <mergeCell ref="Z186:Z187"/>
    <mergeCell ref="AA186:AA187"/>
    <mergeCell ref="O186:Q187"/>
    <mergeCell ref="AQ192:AQ193"/>
    <mergeCell ref="AR192:AR193"/>
    <mergeCell ref="V192:V193"/>
    <mergeCell ref="W192:W193"/>
    <mergeCell ref="X192:X193"/>
    <mergeCell ref="J190:J193"/>
    <mergeCell ref="K190:K193"/>
    <mergeCell ref="L190:L193"/>
    <mergeCell ref="AP190:AP191"/>
    <mergeCell ref="AU192:AU193"/>
    <mergeCell ref="AI188:AI189"/>
    <mergeCell ref="AJ188:AJ189"/>
    <mergeCell ref="AK188:AK189"/>
    <mergeCell ref="AL188:AL189"/>
    <mergeCell ref="AM188:AM189"/>
    <mergeCell ref="AN188:AN189"/>
    <mergeCell ref="AC188:AC189"/>
    <mergeCell ref="AD188:AD189"/>
    <mergeCell ref="AE188:AE189"/>
    <mergeCell ref="AF188:AF189"/>
    <mergeCell ref="AG188:AG189"/>
    <mergeCell ref="AH188:AH189"/>
    <mergeCell ref="W188:W189"/>
    <mergeCell ref="X188:X189"/>
    <mergeCell ref="Y188:Y189"/>
    <mergeCell ref="Z188:Z189"/>
    <mergeCell ref="AA188:AA189"/>
    <mergeCell ref="AB188:AB189"/>
    <mergeCell ref="AI190:AI191"/>
    <mergeCell ref="X190:X191"/>
    <mergeCell ref="Y190:Y191"/>
    <mergeCell ref="Z190:Z191"/>
    <mergeCell ref="A190:A193"/>
    <mergeCell ref="B190:F193"/>
    <mergeCell ref="G190:G193"/>
    <mergeCell ref="H190:H193"/>
    <mergeCell ref="I190:I193"/>
    <mergeCell ref="AQ190:AQ191"/>
    <mergeCell ref="AR190:AR191"/>
    <mergeCell ref="AU190:AU191"/>
    <mergeCell ref="M191:M192"/>
    <mergeCell ref="O192:O193"/>
    <mergeCell ref="P192:P193"/>
    <mergeCell ref="Q192:Q193"/>
    <mergeCell ref="R192:R193"/>
    <mergeCell ref="AJ190:AJ191"/>
    <mergeCell ref="AK190:AK191"/>
    <mergeCell ref="AL190:AL191"/>
    <mergeCell ref="AM190:AM191"/>
    <mergeCell ref="AN190:AN191"/>
    <mergeCell ref="AO190:AO191"/>
    <mergeCell ref="AD190:AD191"/>
    <mergeCell ref="AE190:AE191"/>
    <mergeCell ref="AF190:AF191"/>
    <mergeCell ref="AG190:AG191"/>
    <mergeCell ref="AH190:AH191"/>
    <mergeCell ref="R190:R191"/>
    <mergeCell ref="S190:S191"/>
    <mergeCell ref="T190:T191"/>
    <mergeCell ref="U190:U191"/>
    <mergeCell ref="V190:V191"/>
    <mergeCell ref="W190:W191"/>
    <mergeCell ref="N190:N193"/>
    <mergeCell ref="O190:Q191"/>
    <mergeCell ref="N194:N197"/>
    <mergeCell ref="O194:Q195"/>
    <mergeCell ref="R194:R195"/>
    <mergeCell ref="S194:S195"/>
    <mergeCell ref="A194:A197"/>
    <mergeCell ref="B194:F197"/>
    <mergeCell ref="G194:G197"/>
    <mergeCell ref="H194:H197"/>
    <mergeCell ref="I194:I197"/>
    <mergeCell ref="J194:J197"/>
    <mergeCell ref="K194:K197"/>
    <mergeCell ref="AK192:AK193"/>
    <mergeCell ref="AL192:AL193"/>
    <mergeCell ref="AM192:AM193"/>
    <mergeCell ref="AN192:AN193"/>
    <mergeCell ref="AO192:AO193"/>
    <mergeCell ref="AP192:AP193"/>
    <mergeCell ref="AE192:AE193"/>
    <mergeCell ref="AF192:AF193"/>
    <mergeCell ref="AG192:AG193"/>
    <mergeCell ref="AH192:AH193"/>
    <mergeCell ref="AI192:AI193"/>
    <mergeCell ref="AJ192:AJ193"/>
    <mergeCell ref="Y192:Y193"/>
    <mergeCell ref="Z192:Z193"/>
    <mergeCell ref="AA192:AA193"/>
    <mergeCell ref="AB192:AB193"/>
    <mergeCell ref="AC192:AC193"/>
    <mergeCell ref="AD192:AD193"/>
    <mergeCell ref="S192:S193"/>
    <mergeCell ref="T192:T193"/>
    <mergeCell ref="U192:U193"/>
    <mergeCell ref="AF194:AF195"/>
    <mergeCell ref="AG194:AG195"/>
    <mergeCell ref="AH194:AH195"/>
    <mergeCell ref="AI194:AI195"/>
    <mergeCell ref="AJ194:AJ195"/>
    <mergeCell ref="AK194:AK195"/>
    <mergeCell ref="Z194:Z195"/>
    <mergeCell ref="AA194:AA195"/>
    <mergeCell ref="AB194:AB195"/>
    <mergeCell ref="AC194:AC195"/>
    <mergeCell ref="AD194:AD195"/>
    <mergeCell ref="AE194:AE195"/>
    <mergeCell ref="T194:T195"/>
    <mergeCell ref="U194:U195"/>
    <mergeCell ref="V194:V195"/>
    <mergeCell ref="W194:W195"/>
    <mergeCell ref="X194:X195"/>
    <mergeCell ref="Y194:Y195"/>
    <mergeCell ref="V196:V197"/>
    <mergeCell ref="W196:W197"/>
    <mergeCell ref="X196:X197"/>
    <mergeCell ref="Y196:Y197"/>
    <mergeCell ref="Z196:Z197"/>
    <mergeCell ref="L194:L197"/>
    <mergeCell ref="AO200:AO201"/>
    <mergeCell ref="AP200:AP201"/>
    <mergeCell ref="AQ200:AQ201"/>
    <mergeCell ref="AR200:AR201"/>
    <mergeCell ref="AU200:AU201"/>
    <mergeCell ref="AO198:AO199"/>
    <mergeCell ref="AP198:AP199"/>
    <mergeCell ref="AQ198:AQ199"/>
    <mergeCell ref="AR198:AR199"/>
    <mergeCell ref="AU198:AU199"/>
    <mergeCell ref="AR194:AR195"/>
    <mergeCell ref="AU194:AU195"/>
    <mergeCell ref="M195:M196"/>
    <mergeCell ref="O196:O197"/>
    <mergeCell ref="P196:P197"/>
    <mergeCell ref="Q196:Q197"/>
    <mergeCell ref="R196:R197"/>
    <mergeCell ref="S196:S197"/>
    <mergeCell ref="T196:T197"/>
    <mergeCell ref="AL194:AL195"/>
    <mergeCell ref="AM194:AM195"/>
    <mergeCell ref="AN194:AN195"/>
    <mergeCell ref="N198:N201"/>
    <mergeCell ref="AO194:AO195"/>
    <mergeCell ref="AP194:AP195"/>
    <mergeCell ref="AQ194:AQ195"/>
    <mergeCell ref="R198:R199"/>
    <mergeCell ref="S198:S199"/>
    <mergeCell ref="T198:T199"/>
    <mergeCell ref="U198:U199"/>
    <mergeCell ref="AU196:AU197"/>
    <mergeCell ref="A198:A201"/>
    <mergeCell ref="B198:F201"/>
    <mergeCell ref="G198:G201"/>
    <mergeCell ref="H198:H201"/>
    <mergeCell ref="I198:I201"/>
    <mergeCell ref="J198:J201"/>
    <mergeCell ref="K198:K201"/>
    <mergeCell ref="L198:L201"/>
    <mergeCell ref="AM196:AM197"/>
    <mergeCell ref="AN196:AN197"/>
    <mergeCell ref="AO196:AO197"/>
    <mergeCell ref="AP196:AP197"/>
    <mergeCell ref="AQ196:AQ197"/>
    <mergeCell ref="AR196:AR197"/>
    <mergeCell ref="AG196:AG197"/>
    <mergeCell ref="AH196:AH197"/>
    <mergeCell ref="AI196:AI197"/>
    <mergeCell ref="AJ196:AJ197"/>
    <mergeCell ref="AK196:AK197"/>
    <mergeCell ref="AL196:AL197"/>
    <mergeCell ref="AA196:AA197"/>
    <mergeCell ref="AB196:AB197"/>
    <mergeCell ref="AC196:AC197"/>
    <mergeCell ref="AD196:AD197"/>
    <mergeCell ref="AE196:AE197"/>
    <mergeCell ref="AF196:AF197"/>
    <mergeCell ref="U196:U197"/>
    <mergeCell ref="AA202:AA203"/>
    <mergeCell ref="AB202:AB203"/>
    <mergeCell ref="AC202:AC203"/>
    <mergeCell ref="M199:M200"/>
    <mergeCell ref="O200:O201"/>
    <mergeCell ref="P200:P201"/>
    <mergeCell ref="Q200:Q201"/>
    <mergeCell ref="R200:R201"/>
    <mergeCell ref="S200:S201"/>
    <mergeCell ref="T200:T201"/>
    <mergeCell ref="U200:U201"/>
    <mergeCell ref="V200:V201"/>
    <mergeCell ref="AN198:AN199"/>
    <mergeCell ref="AH198:AH199"/>
    <mergeCell ref="AI198:AI199"/>
    <mergeCell ref="AJ198:AJ199"/>
    <mergeCell ref="AK198:AK199"/>
    <mergeCell ref="AL198:AL199"/>
    <mergeCell ref="AM198:AM199"/>
    <mergeCell ref="AB198:AB199"/>
    <mergeCell ref="AC198:AC199"/>
    <mergeCell ref="AD198:AD199"/>
    <mergeCell ref="AE198:AE199"/>
    <mergeCell ref="AF198:AF199"/>
    <mergeCell ref="AG198:AG199"/>
    <mergeCell ref="V198:V199"/>
    <mergeCell ref="W198:W199"/>
    <mergeCell ref="X198:X199"/>
    <mergeCell ref="Y198:Y199"/>
    <mergeCell ref="Z198:Z199"/>
    <mergeCell ref="AA198:AA199"/>
    <mergeCell ref="O198:Q199"/>
    <mergeCell ref="AQ204:AQ205"/>
    <mergeCell ref="AR204:AR205"/>
    <mergeCell ref="V204:V205"/>
    <mergeCell ref="W204:W205"/>
    <mergeCell ref="X204:X205"/>
    <mergeCell ref="J202:J205"/>
    <mergeCell ref="K202:K205"/>
    <mergeCell ref="L202:L205"/>
    <mergeCell ref="AP202:AP203"/>
    <mergeCell ref="AU204:AU205"/>
    <mergeCell ref="AI200:AI201"/>
    <mergeCell ref="AJ200:AJ201"/>
    <mergeCell ref="AK200:AK201"/>
    <mergeCell ref="AL200:AL201"/>
    <mergeCell ref="AM200:AM201"/>
    <mergeCell ref="AN200:AN201"/>
    <mergeCell ref="AC200:AC201"/>
    <mergeCell ref="AD200:AD201"/>
    <mergeCell ref="AE200:AE201"/>
    <mergeCell ref="AF200:AF201"/>
    <mergeCell ref="AG200:AG201"/>
    <mergeCell ref="AH200:AH201"/>
    <mergeCell ref="W200:W201"/>
    <mergeCell ref="X200:X201"/>
    <mergeCell ref="Y200:Y201"/>
    <mergeCell ref="Z200:Z201"/>
    <mergeCell ref="AA200:AA201"/>
    <mergeCell ref="AB200:AB201"/>
    <mergeCell ref="AI202:AI203"/>
    <mergeCell ref="X202:X203"/>
    <mergeCell ref="Y202:Y203"/>
    <mergeCell ref="Z202:Z203"/>
    <mergeCell ref="A202:A205"/>
    <mergeCell ref="B202:F205"/>
    <mergeCell ref="G202:G205"/>
    <mergeCell ref="H202:H205"/>
    <mergeCell ref="I202:I205"/>
    <mergeCell ref="AQ202:AQ203"/>
    <mergeCell ref="AR202:AR203"/>
    <mergeCell ref="AU202:AU203"/>
    <mergeCell ref="M203:M204"/>
    <mergeCell ref="O204:O205"/>
    <mergeCell ref="P204:P205"/>
    <mergeCell ref="Q204:Q205"/>
    <mergeCell ref="R204:R205"/>
    <mergeCell ref="AJ202:AJ203"/>
    <mergeCell ref="AK202:AK203"/>
    <mergeCell ref="AL202:AL203"/>
    <mergeCell ref="AM202:AM203"/>
    <mergeCell ref="AN202:AN203"/>
    <mergeCell ref="AO202:AO203"/>
    <mergeCell ref="AD202:AD203"/>
    <mergeCell ref="AE202:AE203"/>
    <mergeCell ref="AF202:AF203"/>
    <mergeCell ref="AG202:AG203"/>
    <mergeCell ref="AH202:AH203"/>
    <mergeCell ref="R202:R203"/>
    <mergeCell ref="S202:S203"/>
    <mergeCell ref="T202:T203"/>
    <mergeCell ref="U202:U203"/>
    <mergeCell ref="V202:V203"/>
    <mergeCell ref="W202:W203"/>
    <mergeCell ref="N202:N205"/>
    <mergeCell ref="O202:Q203"/>
    <mergeCell ref="N206:N209"/>
    <mergeCell ref="O206:Q207"/>
    <mergeCell ref="R206:R207"/>
    <mergeCell ref="S206:S207"/>
    <mergeCell ref="A206:A209"/>
    <mergeCell ref="B206:F209"/>
    <mergeCell ref="G206:G209"/>
    <mergeCell ref="H206:H209"/>
    <mergeCell ref="I206:I209"/>
    <mergeCell ref="J206:J209"/>
    <mergeCell ref="K206:K209"/>
    <mergeCell ref="AK204:AK205"/>
    <mergeCell ref="AL204:AL205"/>
    <mergeCell ref="AM204:AM205"/>
    <mergeCell ref="AN204:AN205"/>
    <mergeCell ref="AO204:AO205"/>
    <mergeCell ref="AP204:AP205"/>
    <mergeCell ref="AE204:AE205"/>
    <mergeCell ref="AF204:AF205"/>
    <mergeCell ref="AG204:AG205"/>
    <mergeCell ref="AH204:AH205"/>
    <mergeCell ref="AI204:AI205"/>
    <mergeCell ref="AJ204:AJ205"/>
    <mergeCell ref="Y204:Y205"/>
    <mergeCell ref="Z204:Z205"/>
    <mergeCell ref="AA204:AA205"/>
    <mergeCell ref="AB204:AB205"/>
    <mergeCell ref="AC204:AC205"/>
    <mergeCell ref="AD204:AD205"/>
    <mergeCell ref="S204:S205"/>
    <mergeCell ref="T204:T205"/>
    <mergeCell ref="U204:U205"/>
    <mergeCell ref="AF206:AF207"/>
    <mergeCell ref="AG206:AG207"/>
    <mergeCell ref="AH206:AH207"/>
    <mergeCell ref="AI206:AI207"/>
    <mergeCell ref="AJ206:AJ207"/>
    <mergeCell ref="AK206:AK207"/>
    <mergeCell ref="Z206:Z207"/>
    <mergeCell ref="AA206:AA207"/>
    <mergeCell ref="AB206:AB207"/>
    <mergeCell ref="AC206:AC207"/>
    <mergeCell ref="AD206:AD207"/>
    <mergeCell ref="AE206:AE207"/>
    <mergeCell ref="T206:T207"/>
    <mergeCell ref="U206:U207"/>
    <mergeCell ref="V206:V207"/>
    <mergeCell ref="W206:W207"/>
    <mergeCell ref="X206:X207"/>
    <mergeCell ref="Y206:Y207"/>
    <mergeCell ref="V208:V209"/>
    <mergeCell ref="W208:W209"/>
    <mergeCell ref="X208:X209"/>
    <mergeCell ref="Y208:Y209"/>
    <mergeCell ref="Z208:Z209"/>
    <mergeCell ref="L206:L209"/>
    <mergeCell ref="AO212:AO213"/>
    <mergeCell ref="AP212:AP213"/>
    <mergeCell ref="AQ212:AQ213"/>
    <mergeCell ref="AR212:AR213"/>
    <mergeCell ref="AU212:AU213"/>
    <mergeCell ref="AO210:AO211"/>
    <mergeCell ref="AP210:AP211"/>
    <mergeCell ref="AQ210:AQ211"/>
    <mergeCell ref="AR210:AR211"/>
    <mergeCell ref="AU210:AU211"/>
    <mergeCell ref="AR206:AR207"/>
    <mergeCell ref="AU206:AU207"/>
    <mergeCell ref="M207:M208"/>
    <mergeCell ref="O208:O209"/>
    <mergeCell ref="P208:P209"/>
    <mergeCell ref="Q208:Q209"/>
    <mergeCell ref="R208:R209"/>
    <mergeCell ref="S208:S209"/>
    <mergeCell ref="T208:T209"/>
    <mergeCell ref="AL206:AL207"/>
    <mergeCell ref="AM206:AM207"/>
    <mergeCell ref="AN206:AN207"/>
    <mergeCell ref="N210:N213"/>
    <mergeCell ref="AO206:AO207"/>
    <mergeCell ref="AP206:AP207"/>
    <mergeCell ref="AQ206:AQ207"/>
    <mergeCell ref="R210:R211"/>
    <mergeCell ref="S210:S211"/>
    <mergeCell ref="T210:T211"/>
    <mergeCell ref="U210:U211"/>
    <mergeCell ref="AU208:AU209"/>
    <mergeCell ref="A210:A213"/>
    <mergeCell ref="B210:F213"/>
    <mergeCell ref="G210:G213"/>
    <mergeCell ref="H210:H213"/>
    <mergeCell ref="I210:I213"/>
    <mergeCell ref="J210:J213"/>
    <mergeCell ref="K210:K213"/>
    <mergeCell ref="L210:L213"/>
    <mergeCell ref="AM208:AM209"/>
    <mergeCell ref="AN208:AN209"/>
    <mergeCell ref="AO208:AO209"/>
    <mergeCell ref="AP208:AP209"/>
    <mergeCell ref="AQ208:AQ209"/>
    <mergeCell ref="AR208:AR209"/>
    <mergeCell ref="AG208:AG209"/>
    <mergeCell ref="AH208:AH209"/>
    <mergeCell ref="AI208:AI209"/>
    <mergeCell ref="AJ208:AJ209"/>
    <mergeCell ref="AK208:AK209"/>
    <mergeCell ref="AL208:AL209"/>
    <mergeCell ref="AA208:AA209"/>
    <mergeCell ref="AB208:AB209"/>
    <mergeCell ref="AC208:AC209"/>
    <mergeCell ref="AD208:AD209"/>
    <mergeCell ref="AE208:AE209"/>
    <mergeCell ref="AF208:AF209"/>
    <mergeCell ref="U208:U209"/>
    <mergeCell ref="AA214:AA215"/>
    <mergeCell ref="AB214:AB215"/>
    <mergeCell ref="AC214:AC215"/>
    <mergeCell ref="M211:M212"/>
    <mergeCell ref="O212:O213"/>
    <mergeCell ref="P212:P213"/>
    <mergeCell ref="Q212:Q213"/>
    <mergeCell ref="R212:R213"/>
    <mergeCell ref="S212:S213"/>
    <mergeCell ref="T212:T213"/>
    <mergeCell ref="U212:U213"/>
    <mergeCell ref="V212:V213"/>
    <mergeCell ref="AN210:AN211"/>
    <mergeCell ref="AH210:AH211"/>
    <mergeCell ref="AI210:AI211"/>
    <mergeCell ref="AJ210:AJ211"/>
    <mergeCell ref="AK210:AK211"/>
    <mergeCell ref="AL210:AL211"/>
    <mergeCell ref="AM210:AM211"/>
    <mergeCell ref="AB210:AB211"/>
    <mergeCell ref="AC210:AC211"/>
    <mergeCell ref="AD210:AD211"/>
    <mergeCell ref="AE210:AE211"/>
    <mergeCell ref="AF210:AF211"/>
    <mergeCell ref="AG210:AG211"/>
    <mergeCell ref="V210:V211"/>
    <mergeCell ref="W210:W211"/>
    <mergeCell ref="X210:X211"/>
    <mergeCell ref="Y210:Y211"/>
    <mergeCell ref="Z210:Z211"/>
    <mergeCell ref="AA210:AA211"/>
    <mergeCell ref="O210:Q211"/>
    <mergeCell ref="AQ216:AQ217"/>
    <mergeCell ref="AR216:AR217"/>
    <mergeCell ref="V216:V217"/>
    <mergeCell ref="W216:W217"/>
    <mergeCell ref="X216:X217"/>
    <mergeCell ref="J214:J217"/>
    <mergeCell ref="K214:K217"/>
    <mergeCell ref="L214:L217"/>
    <mergeCell ref="AP214:AP215"/>
    <mergeCell ref="AU216:AU217"/>
    <mergeCell ref="AI212:AI213"/>
    <mergeCell ref="AJ212:AJ213"/>
    <mergeCell ref="AK212:AK213"/>
    <mergeCell ref="AL212:AL213"/>
    <mergeCell ref="AM212:AM213"/>
    <mergeCell ref="AN212:AN213"/>
    <mergeCell ref="AC212:AC213"/>
    <mergeCell ref="AD212:AD213"/>
    <mergeCell ref="AE212:AE213"/>
    <mergeCell ref="AF212:AF213"/>
    <mergeCell ref="AG212:AG213"/>
    <mergeCell ref="AH212:AH213"/>
    <mergeCell ref="W212:W213"/>
    <mergeCell ref="X212:X213"/>
    <mergeCell ref="Y212:Y213"/>
    <mergeCell ref="Z212:Z213"/>
    <mergeCell ref="AA212:AA213"/>
    <mergeCell ref="AB212:AB213"/>
    <mergeCell ref="AI214:AI215"/>
    <mergeCell ref="X214:X215"/>
    <mergeCell ref="Y214:Y215"/>
    <mergeCell ref="Z214:Z215"/>
    <mergeCell ref="A214:A217"/>
    <mergeCell ref="B214:F217"/>
    <mergeCell ref="G214:G217"/>
    <mergeCell ref="H214:H217"/>
    <mergeCell ref="I214:I217"/>
    <mergeCell ref="AQ214:AQ215"/>
    <mergeCell ref="AR214:AR215"/>
    <mergeCell ref="AU214:AU215"/>
    <mergeCell ref="M215:M216"/>
    <mergeCell ref="O216:O217"/>
    <mergeCell ref="P216:P217"/>
    <mergeCell ref="Q216:Q217"/>
    <mergeCell ref="R216:R217"/>
    <mergeCell ref="AJ214:AJ215"/>
    <mergeCell ref="AK214:AK215"/>
    <mergeCell ref="AL214:AL215"/>
    <mergeCell ref="AM214:AM215"/>
    <mergeCell ref="AN214:AN215"/>
    <mergeCell ref="AO214:AO215"/>
    <mergeCell ref="AD214:AD215"/>
    <mergeCell ref="AE214:AE215"/>
    <mergeCell ref="AF214:AF215"/>
    <mergeCell ref="AG214:AG215"/>
    <mergeCell ref="AH214:AH215"/>
    <mergeCell ref="R214:R215"/>
    <mergeCell ref="S214:S215"/>
    <mergeCell ref="T214:T215"/>
    <mergeCell ref="U214:U215"/>
    <mergeCell ref="V214:V215"/>
    <mergeCell ref="W214:W215"/>
    <mergeCell ref="N214:N217"/>
    <mergeCell ref="O214:Q215"/>
    <mergeCell ref="N218:N221"/>
    <mergeCell ref="O218:Q219"/>
    <mergeCell ref="R218:R219"/>
    <mergeCell ref="S218:S219"/>
    <mergeCell ref="A218:A221"/>
    <mergeCell ref="B218:F221"/>
    <mergeCell ref="G218:G221"/>
    <mergeCell ref="H218:H221"/>
    <mergeCell ref="I218:I221"/>
    <mergeCell ref="J218:J221"/>
    <mergeCell ref="K218:K221"/>
    <mergeCell ref="AK216:AK217"/>
    <mergeCell ref="AL216:AL217"/>
    <mergeCell ref="AM216:AM217"/>
    <mergeCell ref="AN216:AN217"/>
    <mergeCell ref="AO216:AO217"/>
    <mergeCell ref="AP216:AP217"/>
    <mergeCell ref="AE216:AE217"/>
    <mergeCell ref="AF216:AF217"/>
    <mergeCell ref="AG216:AG217"/>
    <mergeCell ref="AH216:AH217"/>
    <mergeCell ref="AI216:AI217"/>
    <mergeCell ref="AJ216:AJ217"/>
    <mergeCell ref="Y216:Y217"/>
    <mergeCell ref="Z216:Z217"/>
    <mergeCell ref="AA216:AA217"/>
    <mergeCell ref="AB216:AB217"/>
    <mergeCell ref="AC216:AC217"/>
    <mergeCell ref="AD216:AD217"/>
    <mergeCell ref="S216:S217"/>
    <mergeCell ref="T216:T217"/>
    <mergeCell ref="U216:U217"/>
    <mergeCell ref="AF218:AF219"/>
    <mergeCell ref="AG218:AG219"/>
    <mergeCell ref="AH218:AH219"/>
    <mergeCell ref="AI218:AI219"/>
    <mergeCell ref="AJ218:AJ219"/>
    <mergeCell ref="AK218:AK219"/>
    <mergeCell ref="Z218:Z219"/>
    <mergeCell ref="AA218:AA219"/>
    <mergeCell ref="AB218:AB219"/>
    <mergeCell ref="AC218:AC219"/>
    <mergeCell ref="AD218:AD219"/>
    <mergeCell ref="AE218:AE219"/>
    <mergeCell ref="T218:T219"/>
    <mergeCell ref="U218:U219"/>
    <mergeCell ref="V218:V219"/>
    <mergeCell ref="W218:W219"/>
    <mergeCell ref="X218:X219"/>
    <mergeCell ref="Y218:Y219"/>
    <mergeCell ref="V220:V221"/>
    <mergeCell ref="W220:W221"/>
    <mergeCell ref="X220:X221"/>
    <mergeCell ref="Y220:Y221"/>
    <mergeCell ref="Z220:Z221"/>
    <mergeCell ref="L218:L221"/>
    <mergeCell ref="AO224:AO225"/>
    <mergeCell ref="AP224:AP225"/>
    <mergeCell ref="AQ224:AQ225"/>
    <mergeCell ref="AR224:AR225"/>
    <mergeCell ref="AU224:AU225"/>
    <mergeCell ref="AO222:AO223"/>
    <mergeCell ref="AP222:AP223"/>
    <mergeCell ref="AQ222:AQ223"/>
    <mergeCell ref="AR222:AR223"/>
    <mergeCell ref="AU222:AU223"/>
    <mergeCell ref="AR218:AR219"/>
    <mergeCell ref="AU218:AU219"/>
    <mergeCell ref="M219:M220"/>
    <mergeCell ref="O220:O221"/>
    <mergeCell ref="P220:P221"/>
    <mergeCell ref="Q220:Q221"/>
    <mergeCell ref="R220:R221"/>
    <mergeCell ref="S220:S221"/>
    <mergeCell ref="T220:T221"/>
    <mergeCell ref="AL218:AL219"/>
    <mergeCell ref="AM218:AM219"/>
    <mergeCell ref="AN218:AN219"/>
    <mergeCell ref="N222:N225"/>
    <mergeCell ref="AO218:AO219"/>
    <mergeCell ref="AP218:AP219"/>
    <mergeCell ref="AQ218:AQ219"/>
    <mergeCell ref="R222:R223"/>
    <mergeCell ref="S222:S223"/>
    <mergeCell ref="T222:T223"/>
    <mergeCell ref="U222:U223"/>
    <mergeCell ref="AU220:AU221"/>
    <mergeCell ref="A222:A225"/>
    <mergeCell ref="B222:F225"/>
    <mergeCell ref="G222:G225"/>
    <mergeCell ref="H222:H225"/>
    <mergeCell ref="I222:I225"/>
    <mergeCell ref="J222:J225"/>
    <mergeCell ref="K222:K225"/>
    <mergeCell ref="L222:L225"/>
    <mergeCell ref="AM220:AM221"/>
    <mergeCell ref="AN220:AN221"/>
    <mergeCell ref="AO220:AO221"/>
    <mergeCell ref="AP220:AP221"/>
    <mergeCell ref="AQ220:AQ221"/>
    <mergeCell ref="AR220:AR221"/>
    <mergeCell ref="AG220:AG221"/>
    <mergeCell ref="AH220:AH221"/>
    <mergeCell ref="AI220:AI221"/>
    <mergeCell ref="AJ220:AJ221"/>
    <mergeCell ref="AK220:AK221"/>
    <mergeCell ref="AL220:AL221"/>
    <mergeCell ref="AA220:AA221"/>
    <mergeCell ref="AB220:AB221"/>
    <mergeCell ref="AC220:AC221"/>
    <mergeCell ref="AD220:AD221"/>
    <mergeCell ref="AE220:AE221"/>
    <mergeCell ref="AF220:AF221"/>
    <mergeCell ref="U220:U221"/>
    <mergeCell ref="AA226:AA227"/>
    <mergeCell ref="AB226:AB227"/>
    <mergeCell ref="AC226:AC227"/>
    <mergeCell ref="M223:M224"/>
    <mergeCell ref="O224:O225"/>
    <mergeCell ref="P224:P225"/>
    <mergeCell ref="Q224:Q225"/>
    <mergeCell ref="R224:R225"/>
    <mergeCell ref="S224:S225"/>
    <mergeCell ref="T224:T225"/>
    <mergeCell ref="U224:U225"/>
    <mergeCell ref="V224:V225"/>
    <mergeCell ref="AN222:AN223"/>
    <mergeCell ref="AH222:AH223"/>
    <mergeCell ref="AI222:AI223"/>
    <mergeCell ref="AJ222:AJ223"/>
    <mergeCell ref="AK222:AK223"/>
    <mergeCell ref="AL222:AL223"/>
    <mergeCell ref="AM222:AM223"/>
    <mergeCell ref="AB222:AB223"/>
    <mergeCell ref="AC222:AC223"/>
    <mergeCell ref="AD222:AD223"/>
    <mergeCell ref="AE222:AE223"/>
    <mergeCell ref="AF222:AF223"/>
    <mergeCell ref="AG222:AG223"/>
    <mergeCell ref="V222:V223"/>
    <mergeCell ref="W222:W223"/>
    <mergeCell ref="X222:X223"/>
    <mergeCell ref="Y222:Y223"/>
    <mergeCell ref="Z222:Z223"/>
    <mergeCell ref="AA222:AA223"/>
    <mergeCell ref="O222:Q223"/>
    <mergeCell ref="AQ228:AQ229"/>
    <mergeCell ref="AR228:AR229"/>
    <mergeCell ref="V228:V229"/>
    <mergeCell ref="W228:W229"/>
    <mergeCell ref="X228:X229"/>
    <mergeCell ref="J226:J229"/>
    <mergeCell ref="K226:K229"/>
    <mergeCell ref="L226:L229"/>
    <mergeCell ref="AP226:AP227"/>
    <mergeCell ref="AU228:AU229"/>
    <mergeCell ref="AI224:AI225"/>
    <mergeCell ref="AJ224:AJ225"/>
    <mergeCell ref="AK224:AK225"/>
    <mergeCell ref="AL224:AL225"/>
    <mergeCell ref="AM224:AM225"/>
    <mergeCell ref="AN224:AN225"/>
    <mergeCell ref="AC224:AC225"/>
    <mergeCell ref="AD224:AD225"/>
    <mergeCell ref="AE224:AE225"/>
    <mergeCell ref="AF224:AF225"/>
    <mergeCell ref="AG224:AG225"/>
    <mergeCell ref="AH224:AH225"/>
    <mergeCell ref="W224:W225"/>
    <mergeCell ref="X224:X225"/>
    <mergeCell ref="Y224:Y225"/>
    <mergeCell ref="Z224:Z225"/>
    <mergeCell ref="AA224:AA225"/>
    <mergeCell ref="AB224:AB225"/>
    <mergeCell ref="AI226:AI227"/>
    <mergeCell ref="X226:X227"/>
    <mergeCell ref="Y226:Y227"/>
    <mergeCell ref="Z226:Z227"/>
    <mergeCell ref="A226:A229"/>
    <mergeCell ref="B226:F229"/>
    <mergeCell ref="G226:G229"/>
    <mergeCell ref="H226:H229"/>
    <mergeCell ref="I226:I229"/>
    <mergeCell ref="AQ226:AQ227"/>
    <mergeCell ref="AR226:AR227"/>
    <mergeCell ref="AU226:AU227"/>
    <mergeCell ref="M227:M228"/>
    <mergeCell ref="O228:O229"/>
    <mergeCell ref="P228:P229"/>
    <mergeCell ref="Q228:Q229"/>
    <mergeCell ref="R228:R229"/>
    <mergeCell ref="AJ226:AJ227"/>
    <mergeCell ref="AK226:AK227"/>
    <mergeCell ref="AL226:AL227"/>
    <mergeCell ref="AM226:AM227"/>
    <mergeCell ref="AN226:AN227"/>
    <mergeCell ref="AO226:AO227"/>
    <mergeCell ref="AD226:AD227"/>
    <mergeCell ref="AE226:AE227"/>
    <mergeCell ref="AF226:AF227"/>
    <mergeCell ref="AG226:AG227"/>
    <mergeCell ref="AH226:AH227"/>
    <mergeCell ref="R226:R227"/>
    <mergeCell ref="S226:S227"/>
    <mergeCell ref="T226:T227"/>
    <mergeCell ref="U226:U227"/>
    <mergeCell ref="V226:V227"/>
    <mergeCell ref="W226:W227"/>
    <mergeCell ref="N226:N229"/>
    <mergeCell ref="O226:Q227"/>
    <mergeCell ref="N230:N233"/>
    <mergeCell ref="O230:Q231"/>
    <mergeCell ref="R230:R231"/>
    <mergeCell ref="S230:S231"/>
    <mergeCell ref="A230:A233"/>
    <mergeCell ref="B230:F233"/>
    <mergeCell ref="G230:G233"/>
    <mergeCell ref="H230:H233"/>
    <mergeCell ref="I230:I233"/>
    <mergeCell ref="J230:J233"/>
    <mergeCell ref="K230:K233"/>
    <mergeCell ref="AK228:AK229"/>
    <mergeCell ref="AL228:AL229"/>
    <mergeCell ref="AM228:AM229"/>
    <mergeCell ref="AN228:AN229"/>
    <mergeCell ref="AO228:AO229"/>
    <mergeCell ref="AP228:AP229"/>
    <mergeCell ref="AE228:AE229"/>
    <mergeCell ref="AF228:AF229"/>
    <mergeCell ref="AG228:AG229"/>
    <mergeCell ref="AH228:AH229"/>
    <mergeCell ref="AI228:AI229"/>
    <mergeCell ref="AJ228:AJ229"/>
    <mergeCell ref="Y228:Y229"/>
    <mergeCell ref="Z228:Z229"/>
    <mergeCell ref="AA228:AA229"/>
    <mergeCell ref="AB228:AB229"/>
    <mergeCell ref="AC228:AC229"/>
    <mergeCell ref="AD228:AD229"/>
    <mergeCell ref="S228:S229"/>
    <mergeCell ref="T228:T229"/>
    <mergeCell ref="U228:U229"/>
    <mergeCell ref="AF230:AF231"/>
    <mergeCell ref="AG230:AG231"/>
    <mergeCell ref="AH230:AH231"/>
    <mergeCell ref="AI230:AI231"/>
    <mergeCell ref="AJ230:AJ231"/>
    <mergeCell ref="AK230:AK231"/>
    <mergeCell ref="Z230:Z231"/>
    <mergeCell ref="AA230:AA231"/>
    <mergeCell ref="AB230:AB231"/>
    <mergeCell ref="AC230:AC231"/>
    <mergeCell ref="AD230:AD231"/>
    <mergeCell ref="AE230:AE231"/>
    <mergeCell ref="T230:T231"/>
    <mergeCell ref="U230:U231"/>
    <mergeCell ref="V230:V231"/>
    <mergeCell ref="W230:W231"/>
    <mergeCell ref="X230:X231"/>
    <mergeCell ref="Y230:Y231"/>
    <mergeCell ref="V232:V233"/>
    <mergeCell ref="W232:W233"/>
    <mergeCell ref="X232:X233"/>
    <mergeCell ref="Y232:Y233"/>
    <mergeCell ref="Z232:Z233"/>
    <mergeCell ref="L230:L233"/>
    <mergeCell ref="AO236:AO237"/>
    <mergeCell ref="AP236:AP237"/>
    <mergeCell ref="AQ236:AQ237"/>
    <mergeCell ref="AR236:AR237"/>
    <mergeCell ref="AU236:AU237"/>
    <mergeCell ref="AO234:AO235"/>
    <mergeCell ref="AP234:AP235"/>
    <mergeCell ref="AQ234:AQ235"/>
    <mergeCell ref="AR234:AR235"/>
    <mergeCell ref="AU234:AU235"/>
    <mergeCell ref="AR230:AR231"/>
    <mergeCell ref="AU230:AU231"/>
    <mergeCell ref="M231:M232"/>
    <mergeCell ref="O232:O233"/>
    <mergeCell ref="P232:P233"/>
    <mergeCell ref="Q232:Q233"/>
    <mergeCell ref="R232:R233"/>
    <mergeCell ref="S232:S233"/>
    <mergeCell ref="T232:T233"/>
    <mergeCell ref="AL230:AL231"/>
    <mergeCell ref="AM230:AM231"/>
    <mergeCell ref="AN230:AN231"/>
    <mergeCell ref="N234:N237"/>
    <mergeCell ref="AO230:AO231"/>
    <mergeCell ref="AP230:AP231"/>
    <mergeCell ref="AQ230:AQ231"/>
    <mergeCell ref="R234:R235"/>
    <mergeCell ref="S234:S235"/>
    <mergeCell ref="T234:T235"/>
    <mergeCell ref="U234:U235"/>
    <mergeCell ref="AU232:AU233"/>
    <mergeCell ref="A234:A237"/>
    <mergeCell ref="B234:F237"/>
    <mergeCell ref="G234:G237"/>
    <mergeCell ref="H234:H237"/>
    <mergeCell ref="I234:I237"/>
    <mergeCell ref="J234:J237"/>
    <mergeCell ref="K234:K237"/>
    <mergeCell ref="L234:L237"/>
    <mergeCell ref="AM232:AM233"/>
    <mergeCell ref="AN232:AN233"/>
    <mergeCell ref="AO232:AO233"/>
    <mergeCell ref="AP232:AP233"/>
    <mergeCell ref="AQ232:AQ233"/>
    <mergeCell ref="AR232:AR233"/>
    <mergeCell ref="AG232:AG233"/>
    <mergeCell ref="AH232:AH233"/>
    <mergeCell ref="AI232:AI233"/>
    <mergeCell ref="AJ232:AJ233"/>
    <mergeCell ref="AK232:AK233"/>
    <mergeCell ref="AL232:AL233"/>
    <mergeCell ref="AA232:AA233"/>
    <mergeCell ref="AB232:AB233"/>
    <mergeCell ref="AC232:AC233"/>
    <mergeCell ref="AD232:AD233"/>
    <mergeCell ref="AE232:AE233"/>
    <mergeCell ref="AF232:AF233"/>
    <mergeCell ref="U232:U233"/>
    <mergeCell ref="AA238:AA239"/>
    <mergeCell ref="AB238:AB239"/>
    <mergeCell ref="AC238:AC239"/>
    <mergeCell ref="M235:M236"/>
    <mergeCell ref="O236:O237"/>
    <mergeCell ref="P236:P237"/>
    <mergeCell ref="Q236:Q237"/>
    <mergeCell ref="R236:R237"/>
    <mergeCell ref="S236:S237"/>
    <mergeCell ref="T236:T237"/>
    <mergeCell ref="U236:U237"/>
    <mergeCell ref="V236:V237"/>
    <mergeCell ref="AN234:AN235"/>
    <mergeCell ref="AH234:AH235"/>
    <mergeCell ref="AI234:AI235"/>
    <mergeCell ref="AJ234:AJ235"/>
    <mergeCell ref="AK234:AK235"/>
    <mergeCell ref="AL234:AL235"/>
    <mergeCell ref="AM234:AM235"/>
    <mergeCell ref="AB234:AB235"/>
    <mergeCell ref="AC234:AC235"/>
    <mergeCell ref="AD234:AD235"/>
    <mergeCell ref="AE234:AE235"/>
    <mergeCell ref="AF234:AF235"/>
    <mergeCell ref="AG234:AG235"/>
    <mergeCell ref="V234:V235"/>
    <mergeCell ref="W234:W235"/>
    <mergeCell ref="X234:X235"/>
    <mergeCell ref="Y234:Y235"/>
    <mergeCell ref="Z234:Z235"/>
    <mergeCell ref="AA234:AA235"/>
    <mergeCell ref="O234:Q235"/>
    <mergeCell ref="AQ240:AQ241"/>
    <mergeCell ref="AR240:AR241"/>
    <mergeCell ref="V240:V241"/>
    <mergeCell ref="W240:W241"/>
    <mergeCell ref="X240:X241"/>
    <mergeCell ref="J238:J241"/>
    <mergeCell ref="K238:K241"/>
    <mergeCell ref="L238:L241"/>
    <mergeCell ref="AP238:AP239"/>
    <mergeCell ref="AU240:AU241"/>
    <mergeCell ref="AI236:AI237"/>
    <mergeCell ref="AJ236:AJ237"/>
    <mergeCell ref="AK236:AK237"/>
    <mergeCell ref="AL236:AL237"/>
    <mergeCell ref="AM236:AM237"/>
    <mergeCell ref="AN236:AN237"/>
    <mergeCell ref="AC236:AC237"/>
    <mergeCell ref="AD236:AD237"/>
    <mergeCell ref="AE236:AE237"/>
    <mergeCell ref="AF236:AF237"/>
    <mergeCell ref="AG236:AG237"/>
    <mergeCell ref="AH236:AH237"/>
    <mergeCell ref="W236:W237"/>
    <mergeCell ref="X236:X237"/>
    <mergeCell ref="Y236:Y237"/>
    <mergeCell ref="Z236:Z237"/>
    <mergeCell ref="AA236:AA237"/>
    <mergeCell ref="AB236:AB237"/>
    <mergeCell ref="AI238:AI239"/>
    <mergeCell ref="X238:X239"/>
    <mergeCell ref="Y238:Y239"/>
    <mergeCell ref="Z238:Z239"/>
    <mergeCell ref="A238:A241"/>
    <mergeCell ref="B238:F241"/>
    <mergeCell ref="G238:G241"/>
    <mergeCell ref="H238:H241"/>
    <mergeCell ref="I238:I241"/>
    <mergeCell ref="AQ238:AQ239"/>
    <mergeCell ref="AR238:AR239"/>
    <mergeCell ref="AU238:AU239"/>
    <mergeCell ref="M239:M240"/>
    <mergeCell ref="O240:O241"/>
    <mergeCell ref="P240:P241"/>
    <mergeCell ref="Q240:Q241"/>
    <mergeCell ref="R240:R241"/>
    <mergeCell ref="AJ238:AJ239"/>
    <mergeCell ref="AK238:AK239"/>
    <mergeCell ref="AL238:AL239"/>
    <mergeCell ref="AM238:AM239"/>
    <mergeCell ref="AN238:AN239"/>
    <mergeCell ref="AO238:AO239"/>
    <mergeCell ref="AD238:AD239"/>
    <mergeCell ref="AE238:AE239"/>
    <mergeCell ref="AF238:AF239"/>
    <mergeCell ref="AG238:AG239"/>
    <mergeCell ref="AH238:AH239"/>
    <mergeCell ref="R238:R239"/>
    <mergeCell ref="S238:S239"/>
    <mergeCell ref="T238:T239"/>
    <mergeCell ref="U238:U239"/>
    <mergeCell ref="V238:V239"/>
    <mergeCell ref="W238:W239"/>
    <mergeCell ref="N238:N241"/>
    <mergeCell ref="O238:Q239"/>
    <mergeCell ref="N242:N245"/>
    <mergeCell ref="O242:Q243"/>
    <mergeCell ref="R242:R243"/>
    <mergeCell ref="S242:S243"/>
    <mergeCell ref="A242:A245"/>
    <mergeCell ref="B242:F245"/>
    <mergeCell ref="G242:G245"/>
    <mergeCell ref="H242:H245"/>
    <mergeCell ref="I242:I245"/>
    <mergeCell ref="J242:J245"/>
    <mergeCell ref="K242:K245"/>
    <mergeCell ref="AK240:AK241"/>
    <mergeCell ref="AL240:AL241"/>
    <mergeCell ref="AM240:AM241"/>
    <mergeCell ref="AN240:AN241"/>
    <mergeCell ref="AO240:AO241"/>
    <mergeCell ref="AP240:AP241"/>
    <mergeCell ref="AE240:AE241"/>
    <mergeCell ref="AF240:AF241"/>
    <mergeCell ref="AG240:AG241"/>
    <mergeCell ref="AH240:AH241"/>
    <mergeCell ref="AI240:AI241"/>
    <mergeCell ref="AJ240:AJ241"/>
    <mergeCell ref="Y240:Y241"/>
    <mergeCell ref="Z240:Z241"/>
    <mergeCell ref="AA240:AA241"/>
    <mergeCell ref="AB240:AB241"/>
    <mergeCell ref="AC240:AC241"/>
    <mergeCell ref="AD240:AD241"/>
    <mergeCell ref="S240:S241"/>
    <mergeCell ref="T240:T241"/>
    <mergeCell ref="U240:U241"/>
    <mergeCell ref="AF242:AF243"/>
    <mergeCell ref="AG242:AG243"/>
    <mergeCell ref="AH242:AH243"/>
    <mergeCell ref="AI242:AI243"/>
    <mergeCell ref="AJ242:AJ243"/>
    <mergeCell ref="AK242:AK243"/>
    <mergeCell ref="Z242:Z243"/>
    <mergeCell ref="AA242:AA243"/>
    <mergeCell ref="AB242:AB243"/>
    <mergeCell ref="AC242:AC243"/>
    <mergeCell ref="AD242:AD243"/>
    <mergeCell ref="AE242:AE243"/>
    <mergeCell ref="T242:T243"/>
    <mergeCell ref="U242:U243"/>
    <mergeCell ref="V242:V243"/>
    <mergeCell ref="W242:W243"/>
    <mergeCell ref="X242:X243"/>
    <mergeCell ref="Y242:Y243"/>
    <mergeCell ref="V244:V245"/>
    <mergeCell ref="W244:W245"/>
    <mergeCell ref="X244:X245"/>
    <mergeCell ref="Y244:Y245"/>
    <mergeCell ref="Z244:Z245"/>
    <mergeCell ref="L242:L245"/>
    <mergeCell ref="AO248:AO249"/>
    <mergeCell ref="AP248:AP249"/>
    <mergeCell ref="AQ248:AQ249"/>
    <mergeCell ref="AR248:AR249"/>
    <mergeCell ref="AU248:AU249"/>
    <mergeCell ref="AO246:AO247"/>
    <mergeCell ref="AP246:AP247"/>
    <mergeCell ref="AQ246:AQ247"/>
    <mergeCell ref="AR246:AR247"/>
    <mergeCell ref="AU246:AU247"/>
    <mergeCell ref="AR242:AR243"/>
    <mergeCell ref="AU242:AU243"/>
    <mergeCell ref="M243:M244"/>
    <mergeCell ref="O244:O245"/>
    <mergeCell ref="P244:P245"/>
    <mergeCell ref="Q244:Q245"/>
    <mergeCell ref="R244:R245"/>
    <mergeCell ref="S244:S245"/>
    <mergeCell ref="T244:T245"/>
    <mergeCell ref="AL242:AL243"/>
    <mergeCell ref="AM242:AM243"/>
    <mergeCell ref="AN242:AN243"/>
    <mergeCell ref="N246:N249"/>
    <mergeCell ref="AO242:AO243"/>
    <mergeCell ref="AP242:AP243"/>
    <mergeCell ref="AQ242:AQ243"/>
    <mergeCell ref="R246:R247"/>
    <mergeCell ref="S246:S247"/>
    <mergeCell ref="T246:T247"/>
    <mergeCell ref="U246:U247"/>
    <mergeCell ref="AU244:AU245"/>
    <mergeCell ref="A246:A249"/>
    <mergeCell ref="B246:F249"/>
    <mergeCell ref="G246:G249"/>
    <mergeCell ref="H246:H249"/>
    <mergeCell ref="I246:I249"/>
    <mergeCell ref="J246:J249"/>
    <mergeCell ref="K246:K249"/>
    <mergeCell ref="L246:L249"/>
    <mergeCell ref="AM244:AM245"/>
    <mergeCell ref="AN244:AN245"/>
    <mergeCell ref="AO244:AO245"/>
    <mergeCell ref="AP244:AP245"/>
    <mergeCell ref="AQ244:AQ245"/>
    <mergeCell ref="AR244:AR245"/>
    <mergeCell ref="AG244:AG245"/>
    <mergeCell ref="AH244:AH245"/>
    <mergeCell ref="AI244:AI245"/>
    <mergeCell ref="AJ244:AJ245"/>
    <mergeCell ref="AK244:AK245"/>
    <mergeCell ref="AL244:AL245"/>
    <mergeCell ref="AA244:AA245"/>
    <mergeCell ref="AB244:AB245"/>
    <mergeCell ref="AC244:AC245"/>
    <mergeCell ref="AD244:AD245"/>
    <mergeCell ref="AE244:AE245"/>
    <mergeCell ref="AF244:AF245"/>
    <mergeCell ref="U244:U245"/>
    <mergeCell ref="AA250:AA251"/>
    <mergeCell ref="AB250:AB251"/>
    <mergeCell ref="AC250:AC251"/>
    <mergeCell ref="M247:M248"/>
    <mergeCell ref="O248:O249"/>
    <mergeCell ref="P248:P249"/>
    <mergeCell ref="Q248:Q249"/>
    <mergeCell ref="R248:R249"/>
    <mergeCell ref="S248:S249"/>
    <mergeCell ref="T248:T249"/>
    <mergeCell ref="U248:U249"/>
    <mergeCell ref="V248:V249"/>
    <mergeCell ref="AN246:AN247"/>
    <mergeCell ref="AH246:AH247"/>
    <mergeCell ref="AI246:AI247"/>
    <mergeCell ref="AJ246:AJ247"/>
    <mergeCell ref="AK246:AK247"/>
    <mergeCell ref="AL246:AL247"/>
    <mergeCell ref="AM246:AM247"/>
    <mergeCell ref="AB246:AB247"/>
    <mergeCell ref="AC246:AC247"/>
    <mergeCell ref="AD246:AD247"/>
    <mergeCell ref="AE246:AE247"/>
    <mergeCell ref="AF246:AF247"/>
    <mergeCell ref="AG246:AG247"/>
    <mergeCell ref="V246:V247"/>
    <mergeCell ref="W246:W247"/>
    <mergeCell ref="X246:X247"/>
    <mergeCell ref="Y246:Y247"/>
    <mergeCell ref="Z246:Z247"/>
    <mergeCell ref="AA246:AA247"/>
    <mergeCell ref="O246:Q247"/>
    <mergeCell ref="AQ252:AQ253"/>
    <mergeCell ref="AR252:AR253"/>
    <mergeCell ref="V252:V253"/>
    <mergeCell ref="W252:W253"/>
    <mergeCell ref="X252:X253"/>
    <mergeCell ref="J250:J253"/>
    <mergeCell ref="K250:K253"/>
    <mergeCell ref="L250:L253"/>
    <mergeCell ref="AP250:AP251"/>
    <mergeCell ref="AU252:AU253"/>
    <mergeCell ref="AI248:AI249"/>
    <mergeCell ref="AJ248:AJ249"/>
    <mergeCell ref="AK248:AK249"/>
    <mergeCell ref="AL248:AL249"/>
    <mergeCell ref="AM248:AM249"/>
    <mergeCell ref="AN248:AN249"/>
    <mergeCell ref="AC248:AC249"/>
    <mergeCell ref="AD248:AD249"/>
    <mergeCell ref="AE248:AE249"/>
    <mergeCell ref="AF248:AF249"/>
    <mergeCell ref="AG248:AG249"/>
    <mergeCell ref="AH248:AH249"/>
    <mergeCell ref="W248:W249"/>
    <mergeCell ref="X248:X249"/>
    <mergeCell ref="Y248:Y249"/>
    <mergeCell ref="Z248:Z249"/>
    <mergeCell ref="AA248:AA249"/>
    <mergeCell ref="AB248:AB249"/>
    <mergeCell ref="AI250:AI251"/>
    <mergeCell ref="X250:X251"/>
    <mergeCell ref="Y250:Y251"/>
    <mergeCell ref="Z250:Z251"/>
    <mergeCell ref="A250:A253"/>
    <mergeCell ref="B250:F253"/>
    <mergeCell ref="G250:G253"/>
    <mergeCell ref="H250:H253"/>
    <mergeCell ref="I250:I253"/>
    <mergeCell ref="AQ250:AQ251"/>
    <mergeCell ref="AR250:AR251"/>
    <mergeCell ref="AU250:AU251"/>
    <mergeCell ref="M251:M252"/>
    <mergeCell ref="O252:O253"/>
    <mergeCell ref="P252:P253"/>
    <mergeCell ref="Q252:Q253"/>
    <mergeCell ref="R252:R253"/>
    <mergeCell ref="AJ250:AJ251"/>
    <mergeCell ref="AK250:AK251"/>
    <mergeCell ref="AL250:AL251"/>
    <mergeCell ref="AM250:AM251"/>
    <mergeCell ref="AN250:AN251"/>
    <mergeCell ref="AO250:AO251"/>
    <mergeCell ref="AD250:AD251"/>
    <mergeCell ref="AE250:AE251"/>
    <mergeCell ref="AF250:AF251"/>
    <mergeCell ref="AG250:AG251"/>
    <mergeCell ref="AH250:AH251"/>
    <mergeCell ref="R250:R251"/>
    <mergeCell ref="S250:S251"/>
    <mergeCell ref="T250:T251"/>
    <mergeCell ref="U250:U251"/>
    <mergeCell ref="V250:V251"/>
    <mergeCell ref="W250:W251"/>
    <mergeCell ref="N250:N253"/>
    <mergeCell ref="O250:Q251"/>
    <mergeCell ref="N254:N257"/>
    <mergeCell ref="O254:Q255"/>
    <mergeCell ref="R254:R255"/>
    <mergeCell ref="S254:S255"/>
    <mergeCell ref="A254:A257"/>
    <mergeCell ref="B254:F257"/>
    <mergeCell ref="G254:G257"/>
    <mergeCell ref="H254:H257"/>
    <mergeCell ref="I254:I257"/>
    <mergeCell ref="J254:J257"/>
    <mergeCell ref="K254:K257"/>
    <mergeCell ref="AK252:AK253"/>
    <mergeCell ref="AL252:AL253"/>
    <mergeCell ref="AM252:AM253"/>
    <mergeCell ref="AN252:AN253"/>
    <mergeCell ref="AO252:AO253"/>
    <mergeCell ref="AP252:AP253"/>
    <mergeCell ref="AE252:AE253"/>
    <mergeCell ref="AF252:AF253"/>
    <mergeCell ref="AG252:AG253"/>
    <mergeCell ref="AH252:AH253"/>
    <mergeCell ref="AI252:AI253"/>
    <mergeCell ref="AJ252:AJ253"/>
    <mergeCell ref="Y252:Y253"/>
    <mergeCell ref="Z252:Z253"/>
    <mergeCell ref="AA252:AA253"/>
    <mergeCell ref="AB252:AB253"/>
    <mergeCell ref="AC252:AC253"/>
    <mergeCell ref="AD252:AD253"/>
    <mergeCell ref="S252:S253"/>
    <mergeCell ref="T252:T253"/>
    <mergeCell ref="U252:U253"/>
    <mergeCell ref="AF254:AF255"/>
    <mergeCell ref="AG254:AG255"/>
    <mergeCell ref="AH254:AH255"/>
    <mergeCell ref="AI254:AI255"/>
    <mergeCell ref="AJ254:AJ255"/>
    <mergeCell ref="AK254:AK255"/>
    <mergeCell ref="Z254:Z255"/>
    <mergeCell ref="AA254:AA255"/>
    <mergeCell ref="AB254:AB255"/>
    <mergeCell ref="AC254:AC255"/>
    <mergeCell ref="AD254:AD255"/>
    <mergeCell ref="AE254:AE255"/>
    <mergeCell ref="T254:T255"/>
    <mergeCell ref="U254:U255"/>
    <mergeCell ref="V254:V255"/>
    <mergeCell ref="W254:W255"/>
    <mergeCell ref="X254:X255"/>
    <mergeCell ref="Y254:Y255"/>
    <mergeCell ref="V256:V257"/>
    <mergeCell ref="W256:W257"/>
    <mergeCell ref="X256:X257"/>
    <mergeCell ref="Y256:Y257"/>
    <mergeCell ref="Z256:Z257"/>
    <mergeCell ref="L254:L257"/>
    <mergeCell ref="AO260:AO261"/>
    <mergeCell ref="AP260:AP261"/>
    <mergeCell ref="AQ260:AQ261"/>
    <mergeCell ref="AR260:AR261"/>
    <mergeCell ref="AU260:AU261"/>
    <mergeCell ref="AO258:AO259"/>
    <mergeCell ref="AP258:AP259"/>
    <mergeCell ref="AQ258:AQ259"/>
    <mergeCell ref="AR258:AR259"/>
    <mergeCell ref="AU258:AU259"/>
    <mergeCell ref="AR254:AR255"/>
    <mergeCell ref="AU254:AU255"/>
    <mergeCell ref="M255:M256"/>
    <mergeCell ref="O256:O257"/>
    <mergeCell ref="P256:P257"/>
    <mergeCell ref="Q256:Q257"/>
    <mergeCell ref="R256:R257"/>
    <mergeCell ref="S256:S257"/>
    <mergeCell ref="T256:T257"/>
    <mergeCell ref="AL254:AL255"/>
    <mergeCell ref="AM254:AM255"/>
    <mergeCell ref="AN254:AN255"/>
    <mergeCell ref="N258:N261"/>
    <mergeCell ref="AO254:AO255"/>
    <mergeCell ref="AP254:AP255"/>
    <mergeCell ref="AQ254:AQ255"/>
    <mergeCell ref="R258:R259"/>
    <mergeCell ref="S258:S259"/>
    <mergeCell ref="T258:T259"/>
    <mergeCell ref="U258:U259"/>
    <mergeCell ref="AU256:AU257"/>
    <mergeCell ref="A258:A261"/>
    <mergeCell ref="B258:F261"/>
    <mergeCell ref="G258:G261"/>
    <mergeCell ref="H258:H261"/>
    <mergeCell ref="I258:I261"/>
    <mergeCell ref="J258:J261"/>
    <mergeCell ref="K258:K261"/>
    <mergeCell ref="L258:L261"/>
    <mergeCell ref="AM256:AM257"/>
    <mergeCell ref="AN256:AN257"/>
    <mergeCell ref="AO256:AO257"/>
    <mergeCell ref="AP256:AP257"/>
    <mergeCell ref="AQ256:AQ257"/>
    <mergeCell ref="AR256:AR257"/>
    <mergeCell ref="AG256:AG257"/>
    <mergeCell ref="AH256:AH257"/>
    <mergeCell ref="AI256:AI257"/>
    <mergeCell ref="AJ256:AJ257"/>
    <mergeCell ref="AK256:AK257"/>
    <mergeCell ref="AL256:AL257"/>
    <mergeCell ref="AA256:AA257"/>
    <mergeCell ref="AB256:AB257"/>
    <mergeCell ref="AC256:AC257"/>
    <mergeCell ref="AD256:AD257"/>
    <mergeCell ref="AE256:AE257"/>
    <mergeCell ref="AF256:AF257"/>
    <mergeCell ref="U256:U257"/>
    <mergeCell ref="AA262:AA263"/>
    <mergeCell ref="AB262:AB263"/>
    <mergeCell ref="AC262:AC263"/>
    <mergeCell ref="M259:M260"/>
    <mergeCell ref="O260:O261"/>
    <mergeCell ref="P260:P261"/>
    <mergeCell ref="Q260:Q261"/>
    <mergeCell ref="R260:R261"/>
    <mergeCell ref="S260:S261"/>
    <mergeCell ref="T260:T261"/>
    <mergeCell ref="U260:U261"/>
    <mergeCell ref="V260:V261"/>
    <mergeCell ref="AN258:AN259"/>
    <mergeCell ref="AH258:AH259"/>
    <mergeCell ref="AI258:AI259"/>
    <mergeCell ref="AJ258:AJ259"/>
    <mergeCell ref="AK258:AK259"/>
    <mergeCell ref="AL258:AL259"/>
    <mergeCell ref="AM258:AM259"/>
    <mergeCell ref="AB258:AB259"/>
    <mergeCell ref="AC258:AC259"/>
    <mergeCell ref="AD258:AD259"/>
    <mergeCell ref="AE258:AE259"/>
    <mergeCell ref="AF258:AF259"/>
    <mergeCell ref="AG258:AG259"/>
    <mergeCell ref="V258:V259"/>
    <mergeCell ref="W258:W259"/>
    <mergeCell ref="X258:X259"/>
    <mergeCell ref="Y258:Y259"/>
    <mergeCell ref="Z258:Z259"/>
    <mergeCell ref="AA258:AA259"/>
    <mergeCell ref="O258:Q259"/>
    <mergeCell ref="AQ264:AQ265"/>
    <mergeCell ref="AR264:AR265"/>
    <mergeCell ref="V264:V265"/>
    <mergeCell ref="W264:W265"/>
    <mergeCell ref="X264:X265"/>
    <mergeCell ref="J262:J265"/>
    <mergeCell ref="K262:K265"/>
    <mergeCell ref="L262:L265"/>
    <mergeCell ref="AP262:AP263"/>
    <mergeCell ref="AU264:AU265"/>
    <mergeCell ref="AI260:AI261"/>
    <mergeCell ref="AJ260:AJ261"/>
    <mergeCell ref="AK260:AK261"/>
    <mergeCell ref="AL260:AL261"/>
    <mergeCell ref="AM260:AM261"/>
    <mergeCell ref="AN260:AN261"/>
    <mergeCell ref="AC260:AC261"/>
    <mergeCell ref="AD260:AD261"/>
    <mergeCell ref="AE260:AE261"/>
    <mergeCell ref="AF260:AF261"/>
    <mergeCell ref="AG260:AG261"/>
    <mergeCell ref="AH260:AH261"/>
    <mergeCell ref="W260:W261"/>
    <mergeCell ref="X260:X261"/>
    <mergeCell ref="Y260:Y261"/>
    <mergeCell ref="Z260:Z261"/>
    <mergeCell ref="AA260:AA261"/>
    <mergeCell ref="AB260:AB261"/>
    <mergeCell ref="AI262:AI263"/>
    <mergeCell ref="X262:X263"/>
    <mergeCell ref="Y262:Y263"/>
    <mergeCell ref="Z262:Z263"/>
    <mergeCell ref="A262:A265"/>
    <mergeCell ref="B262:F265"/>
    <mergeCell ref="G262:G265"/>
    <mergeCell ref="H262:H265"/>
    <mergeCell ref="I262:I265"/>
    <mergeCell ref="AQ262:AQ263"/>
    <mergeCell ref="AR262:AR263"/>
    <mergeCell ref="AU262:AU263"/>
    <mergeCell ref="M263:M264"/>
    <mergeCell ref="O264:O265"/>
    <mergeCell ref="P264:P265"/>
    <mergeCell ref="Q264:Q265"/>
    <mergeCell ref="R264:R265"/>
    <mergeCell ref="AJ262:AJ263"/>
    <mergeCell ref="AK262:AK263"/>
    <mergeCell ref="AL262:AL263"/>
    <mergeCell ref="AM262:AM263"/>
    <mergeCell ref="AN262:AN263"/>
    <mergeCell ref="AO262:AO263"/>
    <mergeCell ref="AD262:AD263"/>
    <mergeCell ref="AE262:AE263"/>
    <mergeCell ref="AF262:AF263"/>
    <mergeCell ref="AG262:AG263"/>
    <mergeCell ref="AH262:AH263"/>
    <mergeCell ref="R262:R263"/>
    <mergeCell ref="S262:S263"/>
    <mergeCell ref="T262:T263"/>
    <mergeCell ref="U262:U263"/>
    <mergeCell ref="V262:V263"/>
    <mergeCell ref="W262:W263"/>
    <mergeCell ref="N262:N265"/>
    <mergeCell ref="O262:Q263"/>
    <mergeCell ref="N266:N269"/>
    <mergeCell ref="O266:Q267"/>
    <mergeCell ref="R266:R267"/>
    <mergeCell ref="S266:S267"/>
    <mergeCell ref="A266:A269"/>
    <mergeCell ref="B266:F269"/>
    <mergeCell ref="G266:G269"/>
    <mergeCell ref="H266:H269"/>
    <mergeCell ref="I266:I269"/>
    <mergeCell ref="J266:J269"/>
    <mergeCell ref="K266:K269"/>
    <mergeCell ref="AK264:AK265"/>
    <mergeCell ref="AL264:AL265"/>
    <mergeCell ref="AM264:AM265"/>
    <mergeCell ref="AN264:AN265"/>
    <mergeCell ref="AO264:AO265"/>
    <mergeCell ref="AP264:AP265"/>
    <mergeCell ref="AE264:AE265"/>
    <mergeCell ref="AF264:AF265"/>
    <mergeCell ref="AG264:AG265"/>
    <mergeCell ref="AH264:AH265"/>
    <mergeCell ref="AI264:AI265"/>
    <mergeCell ref="AJ264:AJ265"/>
    <mergeCell ref="Y264:Y265"/>
    <mergeCell ref="Z264:Z265"/>
    <mergeCell ref="AA264:AA265"/>
    <mergeCell ref="AB264:AB265"/>
    <mergeCell ref="AC264:AC265"/>
    <mergeCell ref="AD264:AD265"/>
    <mergeCell ref="S264:S265"/>
    <mergeCell ref="T264:T265"/>
    <mergeCell ref="U264:U265"/>
    <mergeCell ref="AQ266:AQ267"/>
    <mergeCell ref="AF266:AF267"/>
    <mergeCell ref="AG266:AG267"/>
    <mergeCell ref="AH266:AH267"/>
    <mergeCell ref="AI266:AI267"/>
    <mergeCell ref="AJ266:AJ267"/>
    <mergeCell ref="AK266:AK267"/>
    <mergeCell ref="Z266:Z267"/>
    <mergeCell ref="AA266:AA267"/>
    <mergeCell ref="AB266:AB267"/>
    <mergeCell ref="AC266:AC267"/>
    <mergeCell ref="AD266:AD267"/>
    <mergeCell ref="AE266:AE267"/>
    <mergeCell ref="T266:T267"/>
    <mergeCell ref="U266:U267"/>
    <mergeCell ref="V266:V267"/>
    <mergeCell ref="W266:W267"/>
    <mergeCell ref="X266:X267"/>
    <mergeCell ref="Y266:Y267"/>
    <mergeCell ref="U268:U269"/>
    <mergeCell ref="V268:V269"/>
    <mergeCell ref="W268:W269"/>
    <mergeCell ref="X268:X269"/>
    <mergeCell ref="Y268:Y269"/>
    <mergeCell ref="Z268:Z269"/>
    <mergeCell ref="L266:L269"/>
    <mergeCell ref="AO272:AO273"/>
    <mergeCell ref="AP272:AP273"/>
    <mergeCell ref="AQ272:AQ273"/>
    <mergeCell ref="AR272:AR273"/>
    <mergeCell ref="AU272:AU273"/>
    <mergeCell ref="AO270:AO271"/>
    <mergeCell ref="AP270:AP271"/>
    <mergeCell ref="AQ270:AQ271"/>
    <mergeCell ref="AR270:AR271"/>
    <mergeCell ref="AU270:AU271"/>
    <mergeCell ref="AR266:AR267"/>
    <mergeCell ref="AU266:AU267"/>
    <mergeCell ref="M267:M268"/>
    <mergeCell ref="O268:O269"/>
    <mergeCell ref="P268:P269"/>
    <mergeCell ref="Q268:Q269"/>
    <mergeCell ref="R268:R269"/>
    <mergeCell ref="S268:S269"/>
    <mergeCell ref="T268:T269"/>
    <mergeCell ref="AL266:AL267"/>
    <mergeCell ref="AM266:AM267"/>
    <mergeCell ref="AA270:AA271"/>
    <mergeCell ref="AN266:AN267"/>
    <mergeCell ref="AO266:AO267"/>
    <mergeCell ref="AP266:AP267"/>
    <mergeCell ref="O270:Q271"/>
    <mergeCell ref="R270:R271"/>
    <mergeCell ref="S270:S271"/>
    <mergeCell ref="T270:T271"/>
    <mergeCell ref="U270:U271"/>
    <mergeCell ref="AU268:AU269"/>
    <mergeCell ref="A270:A273"/>
    <mergeCell ref="B270:F273"/>
    <mergeCell ref="G270:G273"/>
    <mergeCell ref="H270:H273"/>
    <mergeCell ref="I270:I273"/>
    <mergeCell ref="J270:J273"/>
    <mergeCell ref="K270:K273"/>
    <mergeCell ref="L270:L273"/>
    <mergeCell ref="AM268:AM269"/>
    <mergeCell ref="AN268:AN269"/>
    <mergeCell ref="AO268:AO269"/>
    <mergeCell ref="AP268:AP269"/>
    <mergeCell ref="AQ268:AQ269"/>
    <mergeCell ref="AR268:AR269"/>
    <mergeCell ref="AG268:AG269"/>
    <mergeCell ref="AH268:AH269"/>
    <mergeCell ref="AI268:AI269"/>
    <mergeCell ref="AJ268:AJ269"/>
    <mergeCell ref="AK268:AK269"/>
    <mergeCell ref="AL268:AL269"/>
    <mergeCell ref="AA268:AA269"/>
    <mergeCell ref="AB268:AB269"/>
    <mergeCell ref="AC268:AC269"/>
    <mergeCell ref="AD268:AD269"/>
    <mergeCell ref="AE268:AE269"/>
    <mergeCell ref="AF268:AF269"/>
    <mergeCell ref="Z274:Z275"/>
    <mergeCell ref="AA274:AA275"/>
    <mergeCell ref="AB274:AB275"/>
    <mergeCell ref="AC274:AC275"/>
    <mergeCell ref="M271:M272"/>
    <mergeCell ref="O272:O273"/>
    <mergeCell ref="P272:P273"/>
    <mergeCell ref="Q272:Q273"/>
    <mergeCell ref="R272:R273"/>
    <mergeCell ref="S272:S273"/>
    <mergeCell ref="T272:T273"/>
    <mergeCell ref="U272:U273"/>
    <mergeCell ref="V272:V273"/>
    <mergeCell ref="AN270:AN271"/>
    <mergeCell ref="AH270:AH271"/>
    <mergeCell ref="AI270:AI271"/>
    <mergeCell ref="AJ270:AJ271"/>
    <mergeCell ref="AK270:AK271"/>
    <mergeCell ref="AL270:AL271"/>
    <mergeCell ref="AM270:AM271"/>
    <mergeCell ref="AB270:AB271"/>
    <mergeCell ref="AC270:AC271"/>
    <mergeCell ref="AD270:AD271"/>
    <mergeCell ref="AE270:AE271"/>
    <mergeCell ref="AF270:AF271"/>
    <mergeCell ref="AG270:AG271"/>
    <mergeCell ref="V270:V271"/>
    <mergeCell ref="W270:W271"/>
    <mergeCell ref="X270:X271"/>
    <mergeCell ref="Y270:Y271"/>
    <mergeCell ref="Z270:Z271"/>
    <mergeCell ref="N270:N273"/>
    <mergeCell ref="AQ276:AQ277"/>
    <mergeCell ref="AR276:AR277"/>
    <mergeCell ref="V276:V277"/>
    <mergeCell ref="W276:W277"/>
    <mergeCell ref="X276:X277"/>
    <mergeCell ref="J274:J277"/>
    <mergeCell ref="K274:K277"/>
    <mergeCell ref="L274:L277"/>
    <mergeCell ref="AP274:AP275"/>
    <mergeCell ref="AU276:AU277"/>
    <mergeCell ref="AI272:AI273"/>
    <mergeCell ref="AJ272:AJ273"/>
    <mergeCell ref="AK272:AK273"/>
    <mergeCell ref="AL272:AL273"/>
    <mergeCell ref="AM272:AM273"/>
    <mergeCell ref="AN272:AN273"/>
    <mergeCell ref="AC272:AC273"/>
    <mergeCell ref="AD272:AD273"/>
    <mergeCell ref="AE272:AE273"/>
    <mergeCell ref="AF272:AF273"/>
    <mergeCell ref="AG272:AG273"/>
    <mergeCell ref="AH272:AH273"/>
    <mergeCell ref="W272:W273"/>
    <mergeCell ref="X272:X273"/>
    <mergeCell ref="Y272:Y273"/>
    <mergeCell ref="Z272:Z273"/>
    <mergeCell ref="AA272:AA273"/>
    <mergeCell ref="AB272:AB273"/>
    <mergeCell ref="AS275:AS276"/>
    <mergeCell ref="AI274:AI275"/>
    <mergeCell ref="X274:X275"/>
    <mergeCell ref="Y274:Y275"/>
    <mergeCell ref="A274:A277"/>
    <mergeCell ref="B274:F277"/>
    <mergeCell ref="G274:G277"/>
    <mergeCell ref="H274:H277"/>
    <mergeCell ref="I274:I277"/>
    <mergeCell ref="AQ274:AQ275"/>
    <mergeCell ref="AR274:AR275"/>
    <mergeCell ref="AU274:AU275"/>
    <mergeCell ref="M275:M276"/>
    <mergeCell ref="O276:O277"/>
    <mergeCell ref="P276:P277"/>
    <mergeCell ref="Q276:Q277"/>
    <mergeCell ref="R276:R277"/>
    <mergeCell ref="AJ274:AJ275"/>
    <mergeCell ref="AK274:AK275"/>
    <mergeCell ref="AL274:AL275"/>
    <mergeCell ref="AM274:AM275"/>
    <mergeCell ref="AN274:AN275"/>
    <mergeCell ref="AO274:AO275"/>
    <mergeCell ref="AD274:AD275"/>
    <mergeCell ref="AE274:AE275"/>
    <mergeCell ref="AF274:AF275"/>
    <mergeCell ref="AG274:AG275"/>
    <mergeCell ref="AH274:AH275"/>
    <mergeCell ref="R274:R275"/>
    <mergeCell ref="S274:S275"/>
    <mergeCell ref="T274:T275"/>
    <mergeCell ref="U274:U275"/>
    <mergeCell ref="V274:V275"/>
    <mergeCell ref="W274:W275"/>
    <mergeCell ref="N274:N277"/>
    <mergeCell ref="O274:Q275"/>
    <mergeCell ref="N278:N281"/>
    <mergeCell ref="O278:Q279"/>
    <mergeCell ref="R278:R279"/>
    <mergeCell ref="S278:S279"/>
    <mergeCell ref="A278:A281"/>
    <mergeCell ref="B278:F281"/>
    <mergeCell ref="G278:G281"/>
    <mergeCell ref="H278:H281"/>
    <mergeCell ref="I278:I281"/>
    <mergeCell ref="J278:J281"/>
    <mergeCell ref="K278:K281"/>
    <mergeCell ref="AK276:AK277"/>
    <mergeCell ref="AL276:AL277"/>
    <mergeCell ref="AM276:AM277"/>
    <mergeCell ref="AN276:AN277"/>
    <mergeCell ref="AO276:AO277"/>
    <mergeCell ref="AP276:AP277"/>
    <mergeCell ref="AE276:AE277"/>
    <mergeCell ref="AF276:AF277"/>
    <mergeCell ref="AG276:AG277"/>
    <mergeCell ref="AH276:AH277"/>
    <mergeCell ref="AI276:AI277"/>
    <mergeCell ref="AJ276:AJ277"/>
    <mergeCell ref="Y276:Y277"/>
    <mergeCell ref="Z276:Z277"/>
    <mergeCell ref="AA276:AA277"/>
    <mergeCell ref="AB276:AB277"/>
    <mergeCell ref="AC276:AC277"/>
    <mergeCell ref="AD276:AD277"/>
    <mergeCell ref="S276:S277"/>
    <mergeCell ref="T276:T277"/>
    <mergeCell ref="U276:U277"/>
    <mergeCell ref="AF278:AF279"/>
    <mergeCell ref="AG278:AG279"/>
    <mergeCell ref="AH278:AH279"/>
    <mergeCell ref="AI278:AI279"/>
    <mergeCell ref="AJ278:AJ279"/>
    <mergeCell ref="AK278:AK279"/>
    <mergeCell ref="Z278:Z279"/>
    <mergeCell ref="AA278:AA279"/>
    <mergeCell ref="AB278:AB279"/>
    <mergeCell ref="AC278:AC279"/>
    <mergeCell ref="AD278:AD279"/>
    <mergeCell ref="AE278:AE279"/>
    <mergeCell ref="T278:T279"/>
    <mergeCell ref="U278:U279"/>
    <mergeCell ref="V278:V279"/>
    <mergeCell ref="W278:W279"/>
    <mergeCell ref="X278:X279"/>
    <mergeCell ref="Y278:Y279"/>
    <mergeCell ref="V280:V281"/>
    <mergeCell ref="W280:W281"/>
    <mergeCell ref="X280:X281"/>
    <mergeCell ref="Y280:Y281"/>
    <mergeCell ref="Z280:Z281"/>
    <mergeCell ref="L278:L281"/>
    <mergeCell ref="AO284:AO285"/>
    <mergeCell ref="AP284:AP285"/>
    <mergeCell ref="AQ284:AQ285"/>
    <mergeCell ref="AR284:AR285"/>
    <mergeCell ref="AU284:AU285"/>
    <mergeCell ref="AO282:AO283"/>
    <mergeCell ref="AP282:AP283"/>
    <mergeCell ref="AQ282:AQ283"/>
    <mergeCell ref="AR282:AR283"/>
    <mergeCell ref="AU282:AU283"/>
    <mergeCell ref="AR278:AR279"/>
    <mergeCell ref="AU278:AU279"/>
    <mergeCell ref="M279:M280"/>
    <mergeCell ref="O280:O281"/>
    <mergeCell ref="P280:P281"/>
    <mergeCell ref="Q280:Q281"/>
    <mergeCell ref="R280:R281"/>
    <mergeCell ref="S280:S281"/>
    <mergeCell ref="T280:T281"/>
    <mergeCell ref="AL278:AL279"/>
    <mergeCell ref="AM278:AM279"/>
    <mergeCell ref="AN278:AN279"/>
    <mergeCell ref="N282:N285"/>
    <mergeCell ref="AO278:AO279"/>
    <mergeCell ref="AP278:AP279"/>
    <mergeCell ref="AQ278:AQ279"/>
    <mergeCell ref="R282:R283"/>
    <mergeCell ref="S282:S283"/>
    <mergeCell ref="T282:T283"/>
    <mergeCell ref="U282:U283"/>
    <mergeCell ref="AU280:AU281"/>
    <mergeCell ref="A282:A285"/>
    <mergeCell ref="B282:F285"/>
    <mergeCell ref="G282:G285"/>
    <mergeCell ref="H282:H285"/>
    <mergeCell ref="I282:I285"/>
    <mergeCell ref="J282:J285"/>
    <mergeCell ref="K282:K285"/>
    <mergeCell ref="L282:L285"/>
    <mergeCell ref="AM280:AM281"/>
    <mergeCell ref="AN280:AN281"/>
    <mergeCell ref="AO280:AO281"/>
    <mergeCell ref="AP280:AP281"/>
    <mergeCell ref="AQ280:AQ281"/>
    <mergeCell ref="AR280:AR281"/>
    <mergeCell ref="AG280:AG281"/>
    <mergeCell ref="AH280:AH281"/>
    <mergeCell ref="AI280:AI281"/>
    <mergeCell ref="AJ280:AJ281"/>
    <mergeCell ref="AK280:AK281"/>
    <mergeCell ref="AL280:AL281"/>
    <mergeCell ref="AA280:AA281"/>
    <mergeCell ref="AB280:AB281"/>
    <mergeCell ref="AC280:AC281"/>
    <mergeCell ref="AD280:AD281"/>
    <mergeCell ref="AE280:AE281"/>
    <mergeCell ref="AF280:AF281"/>
    <mergeCell ref="U280:U281"/>
    <mergeCell ref="AA286:AA287"/>
    <mergeCell ref="AB286:AB287"/>
    <mergeCell ref="AC286:AC287"/>
    <mergeCell ref="M283:M284"/>
    <mergeCell ref="O284:O285"/>
    <mergeCell ref="P284:P285"/>
    <mergeCell ref="Q284:Q285"/>
    <mergeCell ref="R284:R285"/>
    <mergeCell ref="S284:S285"/>
    <mergeCell ref="T284:T285"/>
    <mergeCell ref="U284:U285"/>
    <mergeCell ref="V284:V285"/>
    <mergeCell ref="AN282:AN283"/>
    <mergeCell ref="AH282:AH283"/>
    <mergeCell ref="AI282:AI283"/>
    <mergeCell ref="AJ282:AJ283"/>
    <mergeCell ref="AK282:AK283"/>
    <mergeCell ref="AL282:AL283"/>
    <mergeCell ref="AM282:AM283"/>
    <mergeCell ref="AB282:AB283"/>
    <mergeCell ref="AC282:AC283"/>
    <mergeCell ref="AD282:AD283"/>
    <mergeCell ref="AE282:AE283"/>
    <mergeCell ref="AF282:AF283"/>
    <mergeCell ref="AG282:AG283"/>
    <mergeCell ref="V282:V283"/>
    <mergeCell ref="W282:W283"/>
    <mergeCell ref="X282:X283"/>
    <mergeCell ref="Y282:Y283"/>
    <mergeCell ref="Z282:Z283"/>
    <mergeCell ref="AA282:AA283"/>
    <mergeCell ref="O282:Q283"/>
    <mergeCell ref="AQ288:AQ289"/>
    <mergeCell ref="AR288:AR289"/>
    <mergeCell ref="V288:V289"/>
    <mergeCell ref="W288:W289"/>
    <mergeCell ref="X288:X289"/>
    <mergeCell ref="J286:J289"/>
    <mergeCell ref="K286:K289"/>
    <mergeCell ref="L286:L289"/>
    <mergeCell ref="AP286:AP287"/>
    <mergeCell ref="AU288:AU289"/>
    <mergeCell ref="AI284:AI285"/>
    <mergeCell ref="AJ284:AJ285"/>
    <mergeCell ref="AK284:AK285"/>
    <mergeCell ref="AL284:AL285"/>
    <mergeCell ref="AM284:AM285"/>
    <mergeCell ref="AN284:AN285"/>
    <mergeCell ref="AC284:AC285"/>
    <mergeCell ref="AD284:AD285"/>
    <mergeCell ref="AE284:AE285"/>
    <mergeCell ref="AF284:AF285"/>
    <mergeCell ref="AG284:AG285"/>
    <mergeCell ref="AH284:AH285"/>
    <mergeCell ref="W284:W285"/>
    <mergeCell ref="X284:X285"/>
    <mergeCell ref="Y284:Y285"/>
    <mergeCell ref="Z284:Z285"/>
    <mergeCell ref="AA284:AA285"/>
    <mergeCell ref="AB284:AB285"/>
    <mergeCell ref="AI286:AI287"/>
    <mergeCell ref="X286:X287"/>
    <mergeCell ref="Y286:Y287"/>
    <mergeCell ref="Z286:Z287"/>
    <mergeCell ref="A286:A289"/>
    <mergeCell ref="B286:F289"/>
    <mergeCell ref="G286:G289"/>
    <mergeCell ref="H286:H289"/>
    <mergeCell ref="I286:I289"/>
    <mergeCell ref="AQ286:AQ287"/>
    <mergeCell ref="AR286:AR287"/>
    <mergeCell ref="AU286:AU287"/>
    <mergeCell ref="M287:M288"/>
    <mergeCell ref="O288:O289"/>
    <mergeCell ref="P288:P289"/>
    <mergeCell ref="Q288:Q289"/>
    <mergeCell ref="R288:R289"/>
    <mergeCell ref="AJ286:AJ287"/>
    <mergeCell ref="AK286:AK287"/>
    <mergeCell ref="AL286:AL287"/>
    <mergeCell ref="AM286:AM287"/>
    <mergeCell ref="AN286:AN287"/>
    <mergeCell ref="AO286:AO287"/>
    <mergeCell ref="AD286:AD287"/>
    <mergeCell ref="AE286:AE287"/>
    <mergeCell ref="AF286:AF287"/>
    <mergeCell ref="AG286:AG287"/>
    <mergeCell ref="AH286:AH287"/>
    <mergeCell ref="R286:R287"/>
    <mergeCell ref="S286:S287"/>
    <mergeCell ref="T286:T287"/>
    <mergeCell ref="U286:U287"/>
    <mergeCell ref="V286:V287"/>
    <mergeCell ref="W286:W287"/>
    <mergeCell ref="N286:N289"/>
    <mergeCell ref="O286:Q287"/>
    <mergeCell ref="N290:N293"/>
    <mergeCell ref="O290:Q291"/>
    <mergeCell ref="R290:R291"/>
    <mergeCell ref="S290:S291"/>
    <mergeCell ref="A290:A293"/>
    <mergeCell ref="B290:F293"/>
    <mergeCell ref="G290:G293"/>
    <mergeCell ref="H290:H293"/>
    <mergeCell ref="I290:I293"/>
    <mergeCell ref="J290:J293"/>
    <mergeCell ref="K290:K293"/>
    <mergeCell ref="AK288:AK289"/>
    <mergeCell ref="AL288:AL289"/>
    <mergeCell ref="AM288:AM289"/>
    <mergeCell ref="AN288:AN289"/>
    <mergeCell ref="AO288:AO289"/>
    <mergeCell ref="AP288:AP289"/>
    <mergeCell ref="AE288:AE289"/>
    <mergeCell ref="AF288:AF289"/>
    <mergeCell ref="AG288:AG289"/>
    <mergeCell ref="AH288:AH289"/>
    <mergeCell ref="AI288:AI289"/>
    <mergeCell ref="AJ288:AJ289"/>
    <mergeCell ref="Y288:Y289"/>
    <mergeCell ref="Z288:Z289"/>
    <mergeCell ref="AA288:AA289"/>
    <mergeCell ref="AB288:AB289"/>
    <mergeCell ref="AC288:AC289"/>
    <mergeCell ref="AD288:AD289"/>
    <mergeCell ref="S288:S289"/>
    <mergeCell ref="T288:T289"/>
    <mergeCell ref="U288:U289"/>
    <mergeCell ref="AF290:AF291"/>
    <mergeCell ref="AG290:AG291"/>
    <mergeCell ref="AH290:AH291"/>
    <mergeCell ref="AI290:AI291"/>
    <mergeCell ref="AJ290:AJ291"/>
    <mergeCell ref="AK290:AK291"/>
    <mergeCell ref="Z290:Z291"/>
    <mergeCell ref="AA290:AA291"/>
    <mergeCell ref="AB290:AB291"/>
    <mergeCell ref="AC290:AC291"/>
    <mergeCell ref="AD290:AD291"/>
    <mergeCell ref="AE290:AE291"/>
    <mergeCell ref="T290:T291"/>
    <mergeCell ref="U290:U291"/>
    <mergeCell ref="V290:V291"/>
    <mergeCell ref="W290:W291"/>
    <mergeCell ref="X290:X291"/>
    <mergeCell ref="Y290:Y291"/>
    <mergeCell ref="V292:V293"/>
    <mergeCell ref="W292:W293"/>
    <mergeCell ref="X292:X293"/>
    <mergeCell ref="Y292:Y293"/>
    <mergeCell ref="Z292:Z293"/>
    <mergeCell ref="L290:L293"/>
    <mergeCell ref="AO296:AO297"/>
    <mergeCell ref="AP296:AP297"/>
    <mergeCell ref="AQ296:AQ297"/>
    <mergeCell ref="AR296:AR297"/>
    <mergeCell ref="AU296:AU297"/>
    <mergeCell ref="AO294:AO295"/>
    <mergeCell ref="AP294:AP295"/>
    <mergeCell ref="AQ294:AQ295"/>
    <mergeCell ref="AR294:AR295"/>
    <mergeCell ref="AU294:AU295"/>
    <mergeCell ref="AR290:AR291"/>
    <mergeCell ref="AU290:AU291"/>
    <mergeCell ref="M291:M292"/>
    <mergeCell ref="O292:O293"/>
    <mergeCell ref="P292:P293"/>
    <mergeCell ref="Q292:Q293"/>
    <mergeCell ref="R292:R293"/>
    <mergeCell ref="S292:S293"/>
    <mergeCell ref="T292:T293"/>
    <mergeCell ref="AL290:AL291"/>
    <mergeCell ref="AM290:AM291"/>
    <mergeCell ref="AN290:AN291"/>
    <mergeCell ref="N294:N297"/>
    <mergeCell ref="AO290:AO291"/>
    <mergeCell ref="AP290:AP291"/>
    <mergeCell ref="AQ290:AQ291"/>
    <mergeCell ref="R294:R295"/>
    <mergeCell ref="S294:S295"/>
    <mergeCell ref="T294:T295"/>
    <mergeCell ref="U294:U295"/>
    <mergeCell ref="AU292:AU293"/>
    <mergeCell ref="A294:A297"/>
    <mergeCell ref="B294:F297"/>
    <mergeCell ref="G294:G297"/>
    <mergeCell ref="H294:H297"/>
    <mergeCell ref="I294:I297"/>
    <mergeCell ref="J294:J297"/>
    <mergeCell ref="K294:K297"/>
    <mergeCell ref="L294:L297"/>
    <mergeCell ref="AM292:AM293"/>
    <mergeCell ref="AN292:AN293"/>
    <mergeCell ref="AO292:AO293"/>
    <mergeCell ref="AP292:AP293"/>
    <mergeCell ref="AQ292:AQ293"/>
    <mergeCell ref="AR292:AR293"/>
    <mergeCell ref="AG292:AG293"/>
    <mergeCell ref="AH292:AH293"/>
    <mergeCell ref="AI292:AI293"/>
    <mergeCell ref="AJ292:AJ293"/>
    <mergeCell ref="AK292:AK293"/>
    <mergeCell ref="AL292:AL293"/>
    <mergeCell ref="AA292:AA293"/>
    <mergeCell ref="AB292:AB293"/>
    <mergeCell ref="AC292:AC293"/>
    <mergeCell ref="AD292:AD293"/>
    <mergeCell ref="AE292:AE293"/>
    <mergeCell ref="AF292:AF293"/>
    <mergeCell ref="U292:U293"/>
    <mergeCell ref="AA298:AA299"/>
    <mergeCell ref="AB298:AB299"/>
    <mergeCell ref="AC298:AC299"/>
    <mergeCell ref="M295:M296"/>
    <mergeCell ref="O296:O297"/>
    <mergeCell ref="P296:P297"/>
    <mergeCell ref="Q296:Q297"/>
    <mergeCell ref="R296:R297"/>
    <mergeCell ref="S296:S297"/>
    <mergeCell ref="T296:T297"/>
    <mergeCell ref="U296:U297"/>
    <mergeCell ref="V296:V297"/>
    <mergeCell ref="AN294:AN295"/>
    <mergeCell ref="AH294:AH295"/>
    <mergeCell ref="AI294:AI295"/>
    <mergeCell ref="AJ294:AJ295"/>
    <mergeCell ref="AK294:AK295"/>
    <mergeCell ref="AL294:AL295"/>
    <mergeCell ref="AM294:AM295"/>
    <mergeCell ref="AB294:AB295"/>
    <mergeCell ref="AC294:AC295"/>
    <mergeCell ref="AD294:AD295"/>
    <mergeCell ref="AE294:AE295"/>
    <mergeCell ref="AF294:AF295"/>
    <mergeCell ref="AG294:AG295"/>
    <mergeCell ref="V294:V295"/>
    <mergeCell ref="W294:W295"/>
    <mergeCell ref="X294:X295"/>
    <mergeCell ref="Y294:Y295"/>
    <mergeCell ref="Z294:Z295"/>
    <mergeCell ref="AA294:AA295"/>
    <mergeCell ref="O294:Q295"/>
    <mergeCell ref="AQ300:AQ301"/>
    <mergeCell ref="AR300:AR301"/>
    <mergeCell ref="V300:V301"/>
    <mergeCell ref="W300:W301"/>
    <mergeCell ref="X300:X301"/>
    <mergeCell ref="J298:J301"/>
    <mergeCell ref="K298:K301"/>
    <mergeCell ref="L298:L301"/>
    <mergeCell ref="AP298:AP299"/>
    <mergeCell ref="AU300:AU301"/>
    <mergeCell ref="AI296:AI297"/>
    <mergeCell ref="AJ296:AJ297"/>
    <mergeCell ref="AK296:AK297"/>
    <mergeCell ref="AL296:AL297"/>
    <mergeCell ref="AM296:AM297"/>
    <mergeCell ref="AN296:AN297"/>
    <mergeCell ref="AC296:AC297"/>
    <mergeCell ref="AD296:AD297"/>
    <mergeCell ref="AE296:AE297"/>
    <mergeCell ref="AF296:AF297"/>
    <mergeCell ref="AG296:AG297"/>
    <mergeCell ref="AH296:AH297"/>
    <mergeCell ref="W296:W297"/>
    <mergeCell ref="X296:X297"/>
    <mergeCell ref="Y296:Y297"/>
    <mergeCell ref="Z296:Z297"/>
    <mergeCell ref="AA296:AA297"/>
    <mergeCell ref="AB296:AB297"/>
    <mergeCell ref="AI298:AI299"/>
    <mergeCell ref="X298:X299"/>
    <mergeCell ref="Y298:Y299"/>
    <mergeCell ref="Z298:Z299"/>
    <mergeCell ref="A298:A301"/>
    <mergeCell ref="B298:F301"/>
    <mergeCell ref="G298:G301"/>
    <mergeCell ref="H298:H301"/>
    <mergeCell ref="I298:I301"/>
    <mergeCell ref="AQ298:AQ299"/>
    <mergeCell ref="AR298:AR299"/>
    <mergeCell ref="AU298:AU299"/>
    <mergeCell ref="M299:M300"/>
    <mergeCell ref="O300:O301"/>
    <mergeCell ref="P300:P301"/>
    <mergeCell ref="Q300:Q301"/>
    <mergeCell ref="R300:R301"/>
    <mergeCell ref="AJ298:AJ299"/>
    <mergeCell ref="AK298:AK299"/>
    <mergeCell ref="AL298:AL299"/>
    <mergeCell ref="AM298:AM299"/>
    <mergeCell ref="AN298:AN299"/>
    <mergeCell ref="AO298:AO299"/>
    <mergeCell ref="AD298:AD299"/>
    <mergeCell ref="AE298:AE299"/>
    <mergeCell ref="AF298:AF299"/>
    <mergeCell ref="AG298:AG299"/>
    <mergeCell ref="AH298:AH299"/>
    <mergeCell ref="R298:R299"/>
    <mergeCell ref="S298:S299"/>
    <mergeCell ref="T298:T299"/>
    <mergeCell ref="U298:U299"/>
    <mergeCell ref="V298:V299"/>
    <mergeCell ref="W298:W299"/>
    <mergeCell ref="N298:N301"/>
    <mergeCell ref="O298:Q299"/>
    <mergeCell ref="N302:N305"/>
    <mergeCell ref="O302:Q303"/>
    <mergeCell ref="R302:R303"/>
    <mergeCell ref="S302:S303"/>
    <mergeCell ref="A302:A305"/>
    <mergeCell ref="B302:F305"/>
    <mergeCell ref="G302:G305"/>
    <mergeCell ref="H302:H305"/>
    <mergeCell ref="I302:I305"/>
    <mergeCell ref="J302:J305"/>
    <mergeCell ref="K302:K305"/>
    <mergeCell ref="AK300:AK301"/>
    <mergeCell ref="AL300:AL301"/>
    <mergeCell ref="AM300:AM301"/>
    <mergeCell ref="AN300:AN301"/>
    <mergeCell ref="AO300:AO301"/>
    <mergeCell ref="AP300:AP301"/>
    <mergeCell ref="AE300:AE301"/>
    <mergeCell ref="AF300:AF301"/>
    <mergeCell ref="AG300:AG301"/>
    <mergeCell ref="AH300:AH301"/>
    <mergeCell ref="AI300:AI301"/>
    <mergeCell ref="AJ300:AJ301"/>
    <mergeCell ref="Y300:Y301"/>
    <mergeCell ref="Z300:Z301"/>
    <mergeCell ref="AA300:AA301"/>
    <mergeCell ref="AB300:AB301"/>
    <mergeCell ref="AC300:AC301"/>
    <mergeCell ref="AD300:AD301"/>
    <mergeCell ref="S300:S301"/>
    <mergeCell ref="T300:T301"/>
    <mergeCell ref="U300:U301"/>
    <mergeCell ref="AF302:AF303"/>
    <mergeCell ref="AG302:AG303"/>
    <mergeCell ref="AH302:AH303"/>
    <mergeCell ref="AI302:AI303"/>
    <mergeCell ref="AJ302:AJ303"/>
    <mergeCell ref="AK302:AK303"/>
    <mergeCell ref="Z302:Z303"/>
    <mergeCell ref="AA302:AA303"/>
    <mergeCell ref="AB302:AB303"/>
    <mergeCell ref="AC302:AC303"/>
    <mergeCell ref="AD302:AD303"/>
    <mergeCell ref="AE302:AE303"/>
    <mergeCell ref="T302:T303"/>
    <mergeCell ref="U302:U303"/>
    <mergeCell ref="V302:V303"/>
    <mergeCell ref="W302:W303"/>
    <mergeCell ref="X302:X303"/>
    <mergeCell ref="Y302:Y303"/>
    <mergeCell ref="V304:V305"/>
    <mergeCell ref="W304:W305"/>
    <mergeCell ref="X304:X305"/>
    <mergeCell ref="Y304:Y305"/>
    <mergeCell ref="Z304:Z305"/>
    <mergeCell ref="L302:L305"/>
    <mergeCell ref="AO308:AO309"/>
    <mergeCell ref="AP308:AP309"/>
    <mergeCell ref="AQ308:AQ309"/>
    <mergeCell ref="AR308:AR309"/>
    <mergeCell ref="AU308:AU309"/>
    <mergeCell ref="AO306:AO307"/>
    <mergeCell ref="AP306:AP307"/>
    <mergeCell ref="AQ306:AQ307"/>
    <mergeCell ref="AR306:AR307"/>
    <mergeCell ref="AU306:AU307"/>
    <mergeCell ref="AR302:AR303"/>
    <mergeCell ref="AU302:AU303"/>
    <mergeCell ref="M303:M304"/>
    <mergeCell ref="O304:O305"/>
    <mergeCell ref="P304:P305"/>
    <mergeCell ref="Q304:Q305"/>
    <mergeCell ref="R304:R305"/>
    <mergeCell ref="S304:S305"/>
    <mergeCell ref="T304:T305"/>
    <mergeCell ref="AL302:AL303"/>
    <mergeCell ref="AM302:AM303"/>
    <mergeCell ref="AN302:AN303"/>
    <mergeCell ref="N306:N309"/>
    <mergeCell ref="AO302:AO303"/>
    <mergeCell ref="AP302:AP303"/>
    <mergeCell ref="AQ302:AQ303"/>
    <mergeCell ref="R306:R307"/>
    <mergeCell ref="S306:S307"/>
    <mergeCell ref="T306:T307"/>
    <mergeCell ref="U306:U307"/>
    <mergeCell ref="AU304:AU305"/>
    <mergeCell ref="A306:A309"/>
    <mergeCell ref="B306:F309"/>
    <mergeCell ref="G306:G309"/>
    <mergeCell ref="H306:H309"/>
    <mergeCell ref="I306:I309"/>
    <mergeCell ref="J306:J309"/>
    <mergeCell ref="K306:K309"/>
    <mergeCell ref="L306:L309"/>
    <mergeCell ref="AM304:AM305"/>
    <mergeCell ref="AN304:AN305"/>
    <mergeCell ref="AO304:AO305"/>
    <mergeCell ref="AP304:AP305"/>
    <mergeCell ref="AQ304:AQ305"/>
    <mergeCell ref="AR304:AR305"/>
    <mergeCell ref="AG304:AG305"/>
    <mergeCell ref="AH304:AH305"/>
    <mergeCell ref="AI304:AI305"/>
    <mergeCell ref="AJ304:AJ305"/>
    <mergeCell ref="AK304:AK305"/>
    <mergeCell ref="AL304:AL305"/>
    <mergeCell ref="AA304:AA305"/>
    <mergeCell ref="AB304:AB305"/>
    <mergeCell ref="AC304:AC305"/>
    <mergeCell ref="AD304:AD305"/>
    <mergeCell ref="AE304:AE305"/>
    <mergeCell ref="AF304:AF305"/>
    <mergeCell ref="U304:U305"/>
    <mergeCell ref="AA310:AA311"/>
    <mergeCell ref="AB310:AB311"/>
    <mergeCell ref="AC310:AC311"/>
    <mergeCell ref="M307:M308"/>
    <mergeCell ref="O308:O309"/>
    <mergeCell ref="P308:P309"/>
    <mergeCell ref="Q308:Q309"/>
    <mergeCell ref="R308:R309"/>
    <mergeCell ref="S308:S309"/>
    <mergeCell ref="T308:T309"/>
    <mergeCell ref="U308:U309"/>
    <mergeCell ref="V308:V309"/>
    <mergeCell ref="AN306:AN307"/>
    <mergeCell ref="AH306:AH307"/>
    <mergeCell ref="AI306:AI307"/>
    <mergeCell ref="AJ306:AJ307"/>
    <mergeCell ref="AK306:AK307"/>
    <mergeCell ref="AL306:AL307"/>
    <mergeCell ref="AM306:AM307"/>
    <mergeCell ref="AB306:AB307"/>
    <mergeCell ref="AC306:AC307"/>
    <mergeCell ref="AD306:AD307"/>
    <mergeCell ref="AE306:AE307"/>
    <mergeCell ref="AF306:AF307"/>
    <mergeCell ref="AG306:AG307"/>
    <mergeCell ref="V306:V307"/>
    <mergeCell ref="W306:W307"/>
    <mergeCell ref="X306:X307"/>
    <mergeCell ref="Y306:Y307"/>
    <mergeCell ref="Z306:Z307"/>
    <mergeCell ref="AA306:AA307"/>
    <mergeCell ref="O306:Q307"/>
    <mergeCell ref="AQ312:AQ313"/>
    <mergeCell ref="AR312:AR313"/>
    <mergeCell ref="V312:V313"/>
    <mergeCell ref="W312:W313"/>
    <mergeCell ref="X312:X313"/>
    <mergeCell ref="J310:J313"/>
    <mergeCell ref="K310:K313"/>
    <mergeCell ref="L310:L313"/>
    <mergeCell ref="AP310:AP311"/>
    <mergeCell ref="AU312:AU313"/>
    <mergeCell ref="AI308:AI309"/>
    <mergeCell ref="AJ308:AJ309"/>
    <mergeCell ref="AK308:AK309"/>
    <mergeCell ref="AL308:AL309"/>
    <mergeCell ref="AM308:AM309"/>
    <mergeCell ref="AN308:AN309"/>
    <mergeCell ref="AC308:AC309"/>
    <mergeCell ref="AD308:AD309"/>
    <mergeCell ref="AE308:AE309"/>
    <mergeCell ref="AF308:AF309"/>
    <mergeCell ref="AG308:AG309"/>
    <mergeCell ref="AH308:AH309"/>
    <mergeCell ref="W308:W309"/>
    <mergeCell ref="X308:X309"/>
    <mergeCell ref="Y308:Y309"/>
    <mergeCell ref="Z308:Z309"/>
    <mergeCell ref="AA308:AA309"/>
    <mergeCell ref="AB308:AB309"/>
    <mergeCell ref="AI310:AI311"/>
    <mergeCell ref="X310:X311"/>
    <mergeCell ref="Y310:Y311"/>
    <mergeCell ref="Z310:Z311"/>
    <mergeCell ref="A310:A313"/>
    <mergeCell ref="B310:F313"/>
    <mergeCell ref="G310:G313"/>
    <mergeCell ref="H310:H313"/>
    <mergeCell ref="I310:I313"/>
    <mergeCell ref="AQ310:AQ311"/>
    <mergeCell ref="AR310:AR311"/>
    <mergeCell ref="AU310:AU311"/>
    <mergeCell ref="M311:M312"/>
    <mergeCell ref="O312:O313"/>
    <mergeCell ref="P312:P313"/>
    <mergeCell ref="Q312:Q313"/>
    <mergeCell ref="R312:R313"/>
    <mergeCell ref="AJ310:AJ311"/>
    <mergeCell ref="AK310:AK311"/>
    <mergeCell ref="AL310:AL311"/>
    <mergeCell ref="AM310:AM311"/>
    <mergeCell ref="AN310:AN311"/>
    <mergeCell ref="AO310:AO311"/>
    <mergeCell ref="AD310:AD311"/>
    <mergeCell ref="AE310:AE311"/>
    <mergeCell ref="AF310:AF311"/>
    <mergeCell ref="AG310:AG311"/>
    <mergeCell ref="AH310:AH311"/>
    <mergeCell ref="R310:R311"/>
    <mergeCell ref="S310:S311"/>
    <mergeCell ref="T310:T311"/>
    <mergeCell ref="U310:U311"/>
    <mergeCell ref="V310:V311"/>
    <mergeCell ref="W310:W311"/>
    <mergeCell ref="N310:N313"/>
    <mergeCell ref="O310:Q311"/>
    <mergeCell ref="N314:N317"/>
    <mergeCell ref="O314:Q315"/>
    <mergeCell ref="R314:R315"/>
    <mergeCell ref="S314:S315"/>
    <mergeCell ref="A314:A317"/>
    <mergeCell ref="B314:F317"/>
    <mergeCell ref="G314:G317"/>
    <mergeCell ref="H314:H317"/>
    <mergeCell ref="I314:I317"/>
    <mergeCell ref="J314:J317"/>
    <mergeCell ref="K314:K317"/>
    <mergeCell ref="AK312:AK313"/>
    <mergeCell ref="AL312:AL313"/>
    <mergeCell ref="AM312:AM313"/>
    <mergeCell ref="AN312:AN313"/>
    <mergeCell ref="AO312:AO313"/>
    <mergeCell ref="AP312:AP313"/>
    <mergeCell ref="AE312:AE313"/>
    <mergeCell ref="AF312:AF313"/>
    <mergeCell ref="AG312:AG313"/>
    <mergeCell ref="AH312:AH313"/>
    <mergeCell ref="AI312:AI313"/>
    <mergeCell ref="AJ312:AJ313"/>
    <mergeCell ref="Y312:Y313"/>
    <mergeCell ref="Z312:Z313"/>
    <mergeCell ref="AA312:AA313"/>
    <mergeCell ref="AB312:AB313"/>
    <mergeCell ref="AC312:AC313"/>
    <mergeCell ref="AD312:AD313"/>
    <mergeCell ref="S312:S313"/>
    <mergeCell ref="T312:T313"/>
    <mergeCell ref="U312:U313"/>
    <mergeCell ref="AG314:AG315"/>
    <mergeCell ref="AH314:AH315"/>
    <mergeCell ref="AI314:AI315"/>
    <mergeCell ref="AJ314:AJ315"/>
    <mergeCell ref="AK314:AK315"/>
    <mergeCell ref="Z314:Z315"/>
    <mergeCell ref="AA314:AA315"/>
    <mergeCell ref="AB314:AB315"/>
    <mergeCell ref="AC314:AC315"/>
    <mergeCell ref="AD314:AD315"/>
    <mergeCell ref="AE314:AE315"/>
    <mergeCell ref="T314:T315"/>
    <mergeCell ref="U314:U315"/>
    <mergeCell ref="V314:V315"/>
    <mergeCell ref="W314:W315"/>
    <mergeCell ref="X314:X315"/>
    <mergeCell ref="Y314:Y315"/>
    <mergeCell ref="W316:W317"/>
    <mergeCell ref="X316:X317"/>
    <mergeCell ref="Y316:Y317"/>
    <mergeCell ref="Z316:Z317"/>
    <mergeCell ref="L314:L317"/>
    <mergeCell ref="AO320:AO321"/>
    <mergeCell ref="AP320:AP321"/>
    <mergeCell ref="AQ320:AQ321"/>
    <mergeCell ref="AR320:AR321"/>
    <mergeCell ref="AU320:AU321"/>
    <mergeCell ref="AO318:AO319"/>
    <mergeCell ref="AP318:AP319"/>
    <mergeCell ref="AQ318:AQ319"/>
    <mergeCell ref="AR318:AR319"/>
    <mergeCell ref="AU318:AU319"/>
    <mergeCell ref="AR314:AR315"/>
    <mergeCell ref="AU314:AU315"/>
    <mergeCell ref="M315:M316"/>
    <mergeCell ref="O316:O317"/>
    <mergeCell ref="P316:P317"/>
    <mergeCell ref="Q316:Q317"/>
    <mergeCell ref="R316:R317"/>
    <mergeCell ref="S316:S317"/>
    <mergeCell ref="T316:T317"/>
    <mergeCell ref="AL314:AL315"/>
    <mergeCell ref="AM314:AM315"/>
    <mergeCell ref="AN314:AN315"/>
    <mergeCell ref="AO314:AO315"/>
    <mergeCell ref="AP314:AP315"/>
    <mergeCell ref="AQ314:AQ315"/>
    <mergeCell ref="AF314:AF315"/>
    <mergeCell ref="T318:T319"/>
    <mergeCell ref="U318:U319"/>
    <mergeCell ref="AU316:AU317"/>
    <mergeCell ref="A318:A321"/>
    <mergeCell ref="B318:F321"/>
    <mergeCell ref="G318:G321"/>
    <mergeCell ref="H318:H321"/>
    <mergeCell ref="I318:I321"/>
    <mergeCell ref="J318:J321"/>
    <mergeCell ref="K318:K321"/>
    <mergeCell ref="L318:L321"/>
    <mergeCell ref="AM316:AM317"/>
    <mergeCell ref="AN316:AN317"/>
    <mergeCell ref="AO316:AO317"/>
    <mergeCell ref="AP316:AP317"/>
    <mergeCell ref="AQ316:AQ317"/>
    <mergeCell ref="AR316:AR317"/>
    <mergeCell ref="AG316:AG317"/>
    <mergeCell ref="AH316:AH317"/>
    <mergeCell ref="AI316:AI317"/>
    <mergeCell ref="AJ316:AJ317"/>
    <mergeCell ref="AK316:AK317"/>
    <mergeCell ref="AL316:AL317"/>
    <mergeCell ref="AA316:AA317"/>
    <mergeCell ref="AB316:AB317"/>
    <mergeCell ref="AC316:AC317"/>
    <mergeCell ref="AD316:AD317"/>
    <mergeCell ref="AE316:AE317"/>
    <mergeCell ref="AF316:AF317"/>
    <mergeCell ref="U316:U317"/>
    <mergeCell ref="V316:V317"/>
    <mergeCell ref="M319:M320"/>
    <mergeCell ref="O320:O321"/>
    <mergeCell ref="W320:W321"/>
    <mergeCell ref="X320:X321"/>
    <mergeCell ref="Y320:Y321"/>
    <mergeCell ref="Z320:Z321"/>
    <mergeCell ref="AA320:AA321"/>
    <mergeCell ref="AB320:AB321"/>
    <mergeCell ref="P320:P321"/>
    <mergeCell ref="Q320:Q321"/>
    <mergeCell ref="R320:R321"/>
    <mergeCell ref="S320:S321"/>
    <mergeCell ref="T320:T321"/>
    <mergeCell ref="U320:U321"/>
    <mergeCell ref="V320:V321"/>
    <mergeCell ref="AN318:AN319"/>
    <mergeCell ref="AH318:AH319"/>
    <mergeCell ref="AI318:AI319"/>
    <mergeCell ref="AJ318:AJ319"/>
    <mergeCell ref="AK318:AK319"/>
    <mergeCell ref="AL318:AL319"/>
    <mergeCell ref="AM318:AM319"/>
    <mergeCell ref="AB318:AB319"/>
    <mergeCell ref="AC318:AC319"/>
    <mergeCell ref="AD318:AD319"/>
    <mergeCell ref="AE318:AE319"/>
    <mergeCell ref="AF318:AF319"/>
    <mergeCell ref="AG318:AG319"/>
    <mergeCell ref="V318:V319"/>
    <mergeCell ref="W318:W319"/>
    <mergeCell ref="X318:X319"/>
    <mergeCell ref="Y318:Y319"/>
    <mergeCell ref="Z318:Z319"/>
    <mergeCell ref="AA318:AA319"/>
    <mergeCell ref="AA322:AA323"/>
    <mergeCell ref="AB322:AB323"/>
    <mergeCell ref="AC322:AC323"/>
    <mergeCell ref="R322:R323"/>
    <mergeCell ref="S322:S323"/>
    <mergeCell ref="T322:T323"/>
    <mergeCell ref="U322:U323"/>
    <mergeCell ref="V322:V323"/>
    <mergeCell ref="W322:W323"/>
    <mergeCell ref="N322:N325"/>
    <mergeCell ref="O322:Q323"/>
    <mergeCell ref="AQ324:AQ325"/>
    <mergeCell ref="AR324:AR325"/>
    <mergeCell ref="V324:V325"/>
    <mergeCell ref="W324:W325"/>
    <mergeCell ref="X324:X325"/>
    <mergeCell ref="N318:N321"/>
    <mergeCell ref="O318:Q319"/>
    <mergeCell ref="R318:R319"/>
    <mergeCell ref="S318:S319"/>
    <mergeCell ref="AI320:AI321"/>
    <mergeCell ref="AJ320:AJ321"/>
    <mergeCell ref="AK320:AK321"/>
    <mergeCell ref="AL320:AL321"/>
    <mergeCell ref="AM320:AM321"/>
    <mergeCell ref="AN320:AN321"/>
    <mergeCell ref="AC320:AC321"/>
    <mergeCell ref="AD320:AD321"/>
    <mergeCell ref="AE320:AE321"/>
    <mergeCell ref="AF320:AF321"/>
    <mergeCell ref="AG320:AG321"/>
    <mergeCell ref="AH320:AH321"/>
    <mergeCell ref="J322:J325"/>
    <mergeCell ref="K322:K325"/>
    <mergeCell ref="L322:L325"/>
    <mergeCell ref="AP322:AP323"/>
    <mergeCell ref="A322:A325"/>
    <mergeCell ref="B322:F325"/>
    <mergeCell ref="G322:G325"/>
    <mergeCell ref="H322:H325"/>
    <mergeCell ref="I322:I325"/>
    <mergeCell ref="AQ322:AQ323"/>
    <mergeCell ref="AR322:AR323"/>
    <mergeCell ref="AU322:AU323"/>
    <mergeCell ref="M323:M324"/>
    <mergeCell ref="O324:O325"/>
    <mergeCell ref="P324:P325"/>
    <mergeCell ref="Q324:Q325"/>
    <mergeCell ref="R324:R325"/>
    <mergeCell ref="AJ322:AJ323"/>
    <mergeCell ref="AK322:AK323"/>
    <mergeCell ref="AL322:AL323"/>
    <mergeCell ref="AM322:AM323"/>
    <mergeCell ref="AN322:AN323"/>
    <mergeCell ref="AO322:AO323"/>
    <mergeCell ref="AD322:AD323"/>
    <mergeCell ref="AE322:AE323"/>
    <mergeCell ref="AF322:AF323"/>
    <mergeCell ref="AG322:AG323"/>
    <mergeCell ref="AH322:AH323"/>
    <mergeCell ref="AI322:AI323"/>
    <mergeCell ref="X322:X323"/>
    <mergeCell ref="Y322:Y323"/>
    <mergeCell ref="Z322:Z323"/>
    <mergeCell ref="N326:N329"/>
    <mergeCell ref="O326:Q327"/>
    <mergeCell ref="R326:R327"/>
    <mergeCell ref="S326:S327"/>
    <mergeCell ref="A326:A329"/>
    <mergeCell ref="B326:F329"/>
    <mergeCell ref="G326:G329"/>
    <mergeCell ref="H326:H329"/>
    <mergeCell ref="I326:I329"/>
    <mergeCell ref="J326:J329"/>
    <mergeCell ref="K326:K329"/>
    <mergeCell ref="AK324:AK325"/>
    <mergeCell ref="AL324:AL325"/>
    <mergeCell ref="AM324:AM325"/>
    <mergeCell ref="AN324:AN325"/>
    <mergeCell ref="AO324:AO325"/>
    <mergeCell ref="AP324:AP325"/>
    <mergeCell ref="AE324:AE325"/>
    <mergeCell ref="AF324:AF325"/>
    <mergeCell ref="AG324:AG325"/>
    <mergeCell ref="AH324:AH325"/>
    <mergeCell ref="AI324:AI325"/>
    <mergeCell ref="AJ324:AJ325"/>
    <mergeCell ref="Y324:Y325"/>
    <mergeCell ref="Z324:Z325"/>
    <mergeCell ref="AA324:AA325"/>
    <mergeCell ref="AB324:AB325"/>
    <mergeCell ref="AC324:AC325"/>
    <mergeCell ref="AD324:AD325"/>
    <mergeCell ref="S324:S325"/>
    <mergeCell ref="T324:T325"/>
    <mergeCell ref="U324:U325"/>
    <mergeCell ref="AG326:AG327"/>
    <mergeCell ref="AH326:AH327"/>
    <mergeCell ref="AI326:AI327"/>
    <mergeCell ref="AJ326:AJ327"/>
    <mergeCell ref="AK326:AK327"/>
    <mergeCell ref="Z326:Z327"/>
    <mergeCell ref="AA326:AA327"/>
    <mergeCell ref="AB326:AB327"/>
    <mergeCell ref="AC326:AC327"/>
    <mergeCell ref="AD326:AD327"/>
    <mergeCell ref="AE326:AE327"/>
    <mergeCell ref="T326:T327"/>
    <mergeCell ref="U326:U327"/>
    <mergeCell ref="V326:V327"/>
    <mergeCell ref="W326:W327"/>
    <mergeCell ref="X326:X327"/>
    <mergeCell ref="Y326:Y327"/>
    <mergeCell ref="W328:W329"/>
    <mergeCell ref="X328:X329"/>
    <mergeCell ref="Y328:Y329"/>
    <mergeCell ref="Z328:Z329"/>
    <mergeCell ref="L326:L329"/>
    <mergeCell ref="AO332:AO333"/>
    <mergeCell ref="AP332:AP333"/>
    <mergeCell ref="AQ332:AQ333"/>
    <mergeCell ref="AR332:AR333"/>
    <mergeCell ref="AU332:AU333"/>
    <mergeCell ref="AO330:AO331"/>
    <mergeCell ref="AP330:AP331"/>
    <mergeCell ref="AQ330:AQ331"/>
    <mergeCell ref="AR330:AR331"/>
    <mergeCell ref="AU330:AU331"/>
    <mergeCell ref="AR326:AR327"/>
    <mergeCell ref="AU326:AU327"/>
    <mergeCell ref="M327:M328"/>
    <mergeCell ref="O328:O329"/>
    <mergeCell ref="P328:P329"/>
    <mergeCell ref="Q328:Q329"/>
    <mergeCell ref="R328:R329"/>
    <mergeCell ref="S328:S329"/>
    <mergeCell ref="T328:T329"/>
    <mergeCell ref="AL326:AL327"/>
    <mergeCell ref="AM326:AM327"/>
    <mergeCell ref="AN326:AN327"/>
    <mergeCell ref="AO326:AO327"/>
    <mergeCell ref="AP326:AP327"/>
    <mergeCell ref="AQ326:AQ327"/>
    <mergeCell ref="AF326:AF327"/>
    <mergeCell ref="T330:T331"/>
    <mergeCell ref="U330:U331"/>
    <mergeCell ref="AU328:AU329"/>
    <mergeCell ref="A330:A333"/>
    <mergeCell ref="B330:F333"/>
    <mergeCell ref="G330:G333"/>
    <mergeCell ref="H330:H333"/>
    <mergeCell ref="I330:I333"/>
    <mergeCell ref="J330:J333"/>
    <mergeCell ref="K330:K333"/>
    <mergeCell ref="L330:L333"/>
    <mergeCell ref="AM328:AM329"/>
    <mergeCell ref="AN328:AN329"/>
    <mergeCell ref="AO328:AO329"/>
    <mergeCell ref="AP328:AP329"/>
    <mergeCell ref="AQ328:AQ329"/>
    <mergeCell ref="AR328:AR329"/>
    <mergeCell ref="AG328:AG329"/>
    <mergeCell ref="AH328:AH329"/>
    <mergeCell ref="AI328:AI329"/>
    <mergeCell ref="AJ328:AJ329"/>
    <mergeCell ref="AK328:AK329"/>
    <mergeCell ref="AL328:AL329"/>
    <mergeCell ref="AA328:AA329"/>
    <mergeCell ref="AB328:AB329"/>
    <mergeCell ref="AC328:AC329"/>
    <mergeCell ref="AD328:AD329"/>
    <mergeCell ref="AE328:AE329"/>
    <mergeCell ref="AF328:AF329"/>
    <mergeCell ref="U328:U329"/>
    <mergeCell ref="V328:V329"/>
    <mergeCell ref="M331:M332"/>
    <mergeCell ref="O332:O333"/>
    <mergeCell ref="W332:W333"/>
    <mergeCell ref="X332:X333"/>
    <mergeCell ref="Y332:Y333"/>
    <mergeCell ref="Z332:Z333"/>
    <mergeCell ref="AA332:AA333"/>
    <mergeCell ref="AB332:AB333"/>
    <mergeCell ref="P332:P333"/>
    <mergeCell ref="Q332:Q333"/>
    <mergeCell ref="R332:R333"/>
    <mergeCell ref="S332:S333"/>
    <mergeCell ref="T332:T333"/>
    <mergeCell ref="U332:U333"/>
    <mergeCell ref="V332:V333"/>
    <mergeCell ref="AN330:AN331"/>
    <mergeCell ref="AH330:AH331"/>
    <mergeCell ref="AI330:AI331"/>
    <mergeCell ref="AJ330:AJ331"/>
    <mergeCell ref="AK330:AK331"/>
    <mergeCell ref="AL330:AL331"/>
    <mergeCell ref="AM330:AM331"/>
    <mergeCell ref="AB330:AB331"/>
    <mergeCell ref="AC330:AC331"/>
    <mergeCell ref="AD330:AD331"/>
    <mergeCell ref="AE330:AE331"/>
    <mergeCell ref="AF330:AF331"/>
    <mergeCell ref="AG330:AG331"/>
    <mergeCell ref="V330:V331"/>
    <mergeCell ref="W330:W331"/>
    <mergeCell ref="X330:X331"/>
    <mergeCell ref="Y330:Y331"/>
    <mergeCell ref="Z330:Z331"/>
    <mergeCell ref="AA330:AA331"/>
    <mergeCell ref="AA334:AA335"/>
    <mergeCell ref="AB334:AB335"/>
    <mergeCell ref="AC334:AC335"/>
    <mergeCell ref="R334:R335"/>
    <mergeCell ref="S334:S335"/>
    <mergeCell ref="T334:T335"/>
    <mergeCell ref="U334:U335"/>
    <mergeCell ref="V334:V335"/>
    <mergeCell ref="W334:W335"/>
    <mergeCell ref="N334:N337"/>
    <mergeCell ref="O334:Q335"/>
    <mergeCell ref="AQ336:AQ337"/>
    <mergeCell ref="AR336:AR337"/>
    <mergeCell ref="V336:V337"/>
    <mergeCell ref="W336:W337"/>
    <mergeCell ref="X336:X337"/>
    <mergeCell ref="N330:N333"/>
    <mergeCell ref="O330:Q331"/>
    <mergeCell ref="R330:R331"/>
    <mergeCell ref="S330:S331"/>
    <mergeCell ref="AI332:AI333"/>
    <mergeCell ref="AJ332:AJ333"/>
    <mergeCell ref="AK332:AK333"/>
    <mergeCell ref="AL332:AL333"/>
    <mergeCell ref="AM332:AM333"/>
    <mergeCell ref="AN332:AN333"/>
    <mergeCell ref="AC332:AC333"/>
    <mergeCell ref="AD332:AD333"/>
    <mergeCell ref="AE332:AE333"/>
    <mergeCell ref="AF332:AF333"/>
    <mergeCell ref="AG332:AG333"/>
    <mergeCell ref="AH332:AH333"/>
    <mergeCell ref="J334:J337"/>
    <mergeCell ref="K334:K337"/>
    <mergeCell ref="L334:L337"/>
    <mergeCell ref="AP334:AP335"/>
    <mergeCell ref="A334:A337"/>
    <mergeCell ref="B334:F337"/>
    <mergeCell ref="G334:G337"/>
    <mergeCell ref="H334:H337"/>
    <mergeCell ref="I334:I337"/>
    <mergeCell ref="AQ334:AQ335"/>
    <mergeCell ref="AR334:AR335"/>
    <mergeCell ref="AU334:AU335"/>
    <mergeCell ref="M335:M336"/>
    <mergeCell ref="O336:O337"/>
    <mergeCell ref="P336:P337"/>
    <mergeCell ref="Q336:Q337"/>
    <mergeCell ref="R336:R337"/>
    <mergeCell ref="AJ334:AJ335"/>
    <mergeCell ref="AK334:AK335"/>
    <mergeCell ref="AL334:AL335"/>
    <mergeCell ref="AM334:AM335"/>
    <mergeCell ref="AN334:AN335"/>
    <mergeCell ref="AO334:AO335"/>
    <mergeCell ref="AD334:AD335"/>
    <mergeCell ref="AE334:AE335"/>
    <mergeCell ref="AF334:AF335"/>
    <mergeCell ref="AG334:AG335"/>
    <mergeCell ref="AH334:AH335"/>
    <mergeCell ref="AI334:AI335"/>
    <mergeCell ref="X334:X335"/>
    <mergeCell ref="Y334:Y335"/>
    <mergeCell ref="Z334:Z335"/>
    <mergeCell ref="N338:N341"/>
    <mergeCell ref="O338:Q339"/>
    <mergeCell ref="R338:R339"/>
    <mergeCell ref="S338:S339"/>
    <mergeCell ref="A338:A341"/>
    <mergeCell ref="B338:F341"/>
    <mergeCell ref="G338:G341"/>
    <mergeCell ref="H338:H341"/>
    <mergeCell ref="I338:I341"/>
    <mergeCell ref="J338:J341"/>
    <mergeCell ref="K338:K341"/>
    <mergeCell ref="AK336:AK337"/>
    <mergeCell ref="AL336:AL337"/>
    <mergeCell ref="AM336:AM337"/>
    <mergeCell ref="AN336:AN337"/>
    <mergeCell ref="AO336:AO337"/>
    <mergeCell ref="AP336:AP337"/>
    <mergeCell ref="AE336:AE337"/>
    <mergeCell ref="AF336:AF337"/>
    <mergeCell ref="AG336:AG337"/>
    <mergeCell ref="AH336:AH337"/>
    <mergeCell ref="AI336:AI337"/>
    <mergeCell ref="AJ336:AJ337"/>
    <mergeCell ref="Y336:Y337"/>
    <mergeCell ref="Z336:Z337"/>
    <mergeCell ref="AA336:AA337"/>
    <mergeCell ref="AB336:AB337"/>
    <mergeCell ref="AC336:AC337"/>
    <mergeCell ref="AD336:AD337"/>
    <mergeCell ref="S336:S337"/>
    <mergeCell ref="T336:T337"/>
    <mergeCell ref="U336:U337"/>
    <mergeCell ref="AG338:AG339"/>
    <mergeCell ref="AH338:AH339"/>
    <mergeCell ref="AI338:AI339"/>
    <mergeCell ref="AJ338:AJ339"/>
    <mergeCell ref="AK338:AK339"/>
    <mergeCell ref="Z338:Z339"/>
    <mergeCell ref="AA338:AA339"/>
    <mergeCell ref="AB338:AB339"/>
    <mergeCell ref="AC338:AC339"/>
    <mergeCell ref="AD338:AD339"/>
    <mergeCell ref="AE338:AE339"/>
    <mergeCell ref="T338:T339"/>
    <mergeCell ref="U338:U339"/>
    <mergeCell ref="V338:V339"/>
    <mergeCell ref="W338:W339"/>
    <mergeCell ref="X338:X339"/>
    <mergeCell ref="Y338:Y339"/>
    <mergeCell ref="W340:W341"/>
    <mergeCell ref="X340:X341"/>
    <mergeCell ref="Y340:Y341"/>
    <mergeCell ref="Z340:Z341"/>
    <mergeCell ref="L338:L341"/>
    <mergeCell ref="AO344:AO345"/>
    <mergeCell ref="AP344:AP345"/>
    <mergeCell ref="AQ344:AQ345"/>
    <mergeCell ref="AR344:AR345"/>
    <mergeCell ref="AU344:AU345"/>
    <mergeCell ref="AO342:AO343"/>
    <mergeCell ref="AP342:AP343"/>
    <mergeCell ref="AQ342:AQ343"/>
    <mergeCell ref="AR342:AR343"/>
    <mergeCell ref="AU342:AU343"/>
    <mergeCell ref="AR338:AR339"/>
    <mergeCell ref="AU338:AU339"/>
    <mergeCell ref="M339:M340"/>
    <mergeCell ref="O340:O341"/>
    <mergeCell ref="P340:P341"/>
    <mergeCell ref="Q340:Q341"/>
    <mergeCell ref="R340:R341"/>
    <mergeCell ref="S340:S341"/>
    <mergeCell ref="T340:T341"/>
    <mergeCell ref="AL338:AL339"/>
    <mergeCell ref="AM338:AM339"/>
    <mergeCell ref="AN338:AN339"/>
    <mergeCell ref="AO338:AO339"/>
    <mergeCell ref="AP338:AP339"/>
    <mergeCell ref="AQ338:AQ339"/>
    <mergeCell ref="AF338:AF339"/>
    <mergeCell ref="T342:T343"/>
    <mergeCell ref="U342:U343"/>
    <mergeCell ref="AU340:AU341"/>
    <mergeCell ref="A342:A345"/>
    <mergeCell ref="B342:F345"/>
    <mergeCell ref="G342:G345"/>
    <mergeCell ref="H342:H345"/>
    <mergeCell ref="I342:I345"/>
    <mergeCell ref="J342:J345"/>
    <mergeCell ref="K342:K345"/>
    <mergeCell ref="L342:L345"/>
    <mergeCell ref="AM340:AM341"/>
    <mergeCell ref="AN340:AN341"/>
    <mergeCell ref="AO340:AO341"/>
    <mergeCell ref="AP340:AP341"/>
    <mergeCell ref="AQ340:AQ341"/>
    <mergeCell ref="AR340:AR341"/>
    <mergeCell ref="AG340:AG341"/>
    <mergeCell ref="AH340:AH341"/>
    <mergeCell ref="AI340:AI341"/>
    <mergeCell ref="AJ340:AJ341"/>
    <mergeCell ref="AK340:AK341"/>
    <mergeCell ref="AL340:AL341"/>
    <mergeCell ref="AA340:AA341"/>
    <mergeCell ref="AB340:AB341"/>
    <mergeCell ref="AC340:AC341"/>
    <mergeCell ref="AD340:AD341"/>
    <mergeCell ref="AE340:AE341"/>
    <mergeCell ref="AF340:AF341"/>
    <mergeCell ref="U340:U341"/>
    <mergeCell ref="V340:V341"/>
    <mergeCell ref="M343:M344"/>
    <mergeCell ref="O344:O345"/>
    <mergeCell ref="W344:W345"/>
    <mergeCell ref="X344:X345"/>
    <mergeCell ref="Y344:Y345"/>
    <mergeCell ref="Z344:Z345"/>
    <mergeCell ref="AA344:AA345"/>
    <mergeCell ref="AB344:AB345"/>
    <mergeCell ref="P344:P345"/>
    <mergeCell ref="Q344:Q345"/>
    <mergeCell ref="R344:R345"/>
    <mergeCell ref="S344:S345"/>
    <mergeCell ref="T344:T345"/>
    <mergeCell ref="U344:U345"/>
    <mergeCell ref="V344:V345"/>
    <mergeCell ref="AN342:AN343"/>
    <mergeCell ref="AH342:AH343"/>
    <mergeCell ref="AI342:AI343"/>
    <mergeCell ref="AJ342:AJ343"/>
    <mergeCell ref="AK342:AK343"/>
    <mergeCell ref="AL342:AL343"/>
    <mergeCell ref="AM342:AM343"/>
    <mergeCell ref="AB342:AB343"/>
    <mergeCell ref="AC342:AC343"/>
    <mergeCell ref="AD342:AD343"/>
    <mergeCell ref="AE342:AE343"/>
    <mergeCell ref="AF342:AF343"/>
    <mergeCell ref="AG342:AG343"/>
    <mergeCell ref="V342:V343"/>
    <mergeCell ref="W342:W343"/>
    <mergeCell ref="X342:X343"/>
    <mergeCell ref="Y342:Y343"/>
    <mergeCell ref="Z342:Z343"/>
    <mergeCell ref="AA342:AA343"/>
    <mergeCell ref="AA346:AA347"/>
    <mergeCell ref="AB346:AB347"/>
    <mergeCell ref="AC346:AC347"/>
    <mergeCell ref="R346:R347"/>
    <mergeCell ref="S346:S347"/>
    <mergeCell ref="T346:T347"/>
    <mergeCell ref="U346:U347"/>
    <mergeCell ref="V346:V347"/>
    <mergeCell ref="W346:W347"/>
    <mergeCell ref="N346:N349"/>
    <mergeCell ref="O346:Q347"/>
    <mergeCell ref="AQ348:AQ349"/>
    <mergeCell ref="AR348:AR349"/>
    <mergeCell ref="V348:V349"/>
    <mergeCell ref="W348:W349"/>
    <mergeCell ref="X348:X349"/>
    <mergeCell ref="N342:N345"/>
    <mergeCell ref="O342:Q343"/>
    <mergeCell ref="R342:R343"/>
    <mergeCell ref="S342:S343"/>
    <mergeCell ref="AI344:AI345"/>
    <mergeCell ref="AJ344:AJ345"/>
    <mergeCell ref="AK344:AK345"/>
    <mergeCell ref="AL344:AL345"/>
    <mergeCell ref="AM344:AM345"/>
    <mergeCell ref="AN344:AN345"/>
    <mergeCell ref="AC344:AC345"/>
    <mergeCell ref="AD344:AD345"/>
    <mergeCell ref="AE344:AE345"/>
    <mergeCell ref="AF344:AF345"/>
    <mergeCell ref="AG344:AG345"/>
    <mergeCell ref="AH344:AH345"/>
    <mergeCell ref="J346:J349"/>
    <mergeCell ref="K346:K349"/>
    <mergeCell ref="L346:L349"/>
    <mergeCell ref="AP346:AP347"/>
    <mergeCell ref="A346:A349"/>
    <mergeCell ref="B346:F349"/>
    <mergeCell ref="G346:G349"/>
    <mergeCell ref="H346:H349"/>
    <mergeCell ref="I346:I349"/>
    <mergeCell ref="AQ346:AQ347"/>
    <mergeCell ref="AR346:AR347"/>
    <mergeCell ref="AU346:AU347"/>
    <mergeCell ref="M347:M348"/>
    <mergeCell ref="O348:O349"/>
    <mergeCell ref="P348:P349"/>
    <mergeCell ref="Q348:Q349"/>
    <mergeCell ref="R348:R349"/>
    <mergeCell ref="AJ346:AJ347"/>
    <mergeCell ref="AK346:AK347"/>
    <mergeCell ref="AL346:AL347"/>
    <mergeCell ref="AM346:AM347"/>
    <mergeCell ref="AN346:AN347"/>
    <mergeCell ref="AO346:AO347"/>
    <mergeCell ref="AD346:AD347"/>
    <mergeCell ref="AE346:AE347"/>
    <mergeCell ref="AF346:AF347"/>
    <mergeCell ref="AG346:AG347"/>
    <mergeCell ref="AH346:AH347"/>
    <mergeCell ref="AI346:AI347"/>
    <mergeCell ref="X346:X347"/>
    <mergeCell ref="Y346:Y347"/>
    <mergeCell ref="Z346:Z347"/>
    <mergeCell ref="N350:N353"/>
    <mergeCell ref="O350:Q351"/>
    <mergeCell ref="R350:R351"/>
    <mergeCell ref="S350:S351"/>
    <mergeCell ref="A350:A353"/>
    <mergeCell ref="B350:F353"/>
    <mergeCell ref="G350:G353"/>
    <mergeCell ref="H350:H353"/>
    <mergeCell ref="I350:I353"/>
    <mergeCell ref="J350:J353"/>
    <mergeCell ref="K350:K353"/>
    <mergeCell ref="AK348:AK349"/>
    <mergeCell ref="AL348:AL349"/>
    <mergeCell ref="AM348:AM349"/>
    <mergeCell ref="AN348:AN349"/>
    <mergeCell ref="AO348:AO349"/>
    <mergeCell ref="AP348:AP349"/>
    <mergeCell ref="AE348:AE349"/>
    <mergeCell ref="AF348:AF349"/>
    <mergeCell ref="AG348:AG349"/>
    <mergeCell ref="AH348:AH349"/>
    <mergeCell ref="AI348:AI349"/>
    <mergeCell ref="AJ348:AJ349"/>
    <mergeCell ref="Y348:Y349"/>
    <mergeCell ref="Z348:Z349"/>
    <mergeCell ref="AA348:AA349"/>
    <mergeCell ref="AB348:AB349"/>
    <mergeCell ref="AC348:AC349"/>
    <mergeCell ref="AD348:AD349"/>
    <mergeCell ref="S348:S349"/>
    <mergeCell ref="T348:T349"/>
    <mergeCell ref="U348:U349"/>
    <mergeCell ref="AG350:AG351"/>
    <mergeCell ref="AH350:AH351"/>
    <mergeCell ref="AI350:AI351"/>
    <mergeCell ref="AJ350:AJ351"/>
    <mergeCell ref="AK350:AK351"/>
    <mergeCell ref="Z350:Z351"/>
    <mergeCell ref="AA350:AA351"/>
    <mergeCell ref="AB350:AB351"/>
    <mergeCell ref="AC350:AC351"/>
    <mergeCell ref="AD350:AD351"/>
    <mergeCell ref="AE350:AE351"/>
    <mergeCell ref="T350:T351"/>
    <mergeCell ref="U350:U351"/>
    <mergeCell ref="V350:V351"/>
    <mergeCell ref="W350:W351"/>
    <mergeCell ref="X350:X351"/>
    <mergeCell ref="Y350:Y351"/>
    <mergeCell ref="W352:W353"/>
    <mergeCell ref="X352:X353"/>
    <mergeCell ref="Y352:Y353"/>
    <mergeCell ref="Z352:Z353"/>
    <mergeCell ref="L350:L353"/>
    <mergeCell ref="AO356:AO357"/>
    <mergeCell ref="AP356:AP357"/>
    <mergeCell ref="AQ356:AQ357"/>
    <mergeCell ref="AR356:AR357"/>
    <mergeCell ref="AU356:AU357"/>
    <mergeCell ref="AO354:AO355"/>
    <mergeCell ref="AP354:AP355"/>
    <mergeCell ref="AQ354:AQ355"/>
    <mergeCell ref="AR354:AR355"/>
    <mergeCell ref="AU354:AU355"/>
    <mergeCell ref="AR350:AR351"/>
    <mergeCell ref="AU350:AU351"/>
    <mergeCell ref="M351:M352"/>
    <mergeCell ref="O352:O353"/>
    <mergeCell ref="P352:P353"/>
    <mergeCell ref="Q352:Q353"/>
    <mergeCell ref="R352:R353"/>
    <mergeCell ref="S352:S353"/>
    <mergeCell ref="T352:T353"/>
    <mergeCell ref="AL350:AL351"/>
    <mergeCell ref="AM350:AM351"/>
    <mergeCell ref="AN350:AN351"/>
    <mergeCell ref="AO350:AO351"/>
    <mergeCell ref="AP350:AP351"/>
    <mergeCell ref="AQ350:AQ351"/>
    <mergeCell ref="AF350:AF351"/>
    <mergeCell ref="T354:T355"/>
    <mergeCell ref="U354:U355"/>
    <mergeCell ref="AU352:AU353"/>
    <mergeCell ref="A354:A357"/>
    <mergeCell ref="B354:F357"/>
    <mergeCell ref="G354:G357"/>
    <mergeCell ref="H354:H357"/>
    <mergeCell ref="I354:I357"/>
    <mergeCell ref="J354:J357"/>
    <mergeCell ref="K354:K357"/>
    <mergeCell ref="L354:L357"/>
    <mergeCell ref="AM352:AM353"/>
    <mergeCell ref="AN352:AN353"/>
    <mergeCell ref="AO352:AO353"/>
    <mergeCell ref="AP352:AP353"/>
    <mergeCell ref="AQ352:AQ353"/>
    <mergeCell ref="AR352:AR353"/>
    <mergeCell ref="AG352:AG353"/>
    <mergeCell ref="AH352:AH353"/>
    <mergeCell ref="AI352:AI353"/>
    <mergeCell ref="AJ352:AJ353"/>
    <mergeCell ref="AK352:AK353"/>
    <mergeCell ref="AL352:AL353"/>
    <mergeCell ref="AA352:AA353"/>
    <mergeCell ref="AB352:AB353"/>
    <mergeCell ref="AC352:AC353"/>
    <mergeCell ref="AD352:AD353"/>
    <mergeCell ref="AE352:AE353"/>
    <mergeCell ref="AF352:AF353"/>
    <mergeCell ref="U352:U353"/>
    <mergeCell ref="V352:V353"/>
    <mergeCell ref="M355:M356"/>
    <mergeCell ref="O356:O357"/>
    <mergeCell ref="W356:W357"/>
    <mergeCell ref="X356:X357"/>
    <mergeCell ref="Y356:Y357"/>
    <mergeCell ref="Z356:Z357"/>
    <mergeCell ref="AA356:AA357"/>
    <mergeCell ref="AB356:AB357"/>
    <mergeCell ref="P356:P357"/>
    <mergeCell ref="Q356:Q357"/>
    <mergeCell ref="R356:R357"/>
    <mergeCell ref="S356:S357"/>
    <mergeCell ref="T356:T357"/>
    <mergeCell ref="U356:U357"/>
    <mergeCell ref="V356:V357"/>
    <mergeCell ref="AN354:AN355"/>
    <mergeCell ref="AH354:AH355"/>
    <mergeCell ref="AI354:AI355"/>
    <mergeCell ref="AJ354:AJ355"/>
    <mergeCell ref="AK354:AK355"/>
    <mergeCell ref="AL354:AL355"/>
    <mergeCell ref="AM354:AM355"/>
    <mergeCell ref="AB354:AB355"/>
    <mergeCell ref="AC354:AC355"/>
    <mergeCell ref="AD354:AD355"/>
    <mergeCell ref="AE354:AE355"/>
    <mergeCell ref="AF354:AF355"/>
    <mergeCell ref="AG354:AG355"/>
    <mergeCell ref="V354:V355"/>
    <mergeCell ref="W354:W355"/>
    <mergeCell ref="X354:X355"/>
    <mergeCell ref="Y354:Y355"/>
    <mergeCell ref="Z354:Z355"/>
    <mergeCell ref="AA354:AA355"/>
    <mergeCell ref="AA358:AA359"/>
    <mergeCell ref="AB358:AB359"/>
    <mergeCell ref="AC358:AC359"/>
    <mergeCell ref="R358:R359"/>
    <mergeCell ref="S358:S359"/>
    <mergeCell ref="T358:T359"/>
    <mergeCell ref="U358:U359"/>
    <mergeCell ref="V358:V359"/>
    <mergeCell ref="W358:W359"/>
    <mergeCell ref="N358:N361"/>
    <mergeCell ref="O358:Q359"/>
    <mergeCell ref="AQ360:AQ361"/>
    <mergeCell ref="AR360:AR361"/>
    <mergeCell ref="V360:V361"/>
    <mergeCell ref="W360:W361"/>
    <mergeCell ref="X360:X361"/>
    <mergeCell ref="N354:N357"/>
    <mergeCell ref="O354:Q355"/>
    <mergeCell ref="R354:R355"/>
    <mergeCell ref="S354:S355"/>
    <mergeCell ref="AI356:AI357"/>
    <mergeCell ref="AJ356:AJ357"/>
    <mergeCell ref="AK356:AK357"/>
    <mergeCell ref="AL356:AL357"/>
    <mergeCell ref="AM356:AM357"/>
    <mergeCell ref="AN356:AN357"/>
    <mergeCell ref="AC356:AC357"/>
    <mergeCell ref="AD356:AD357"/>
    <mergeCell ref="AE356:AE357"/>
    <mergeCell ref="AF356:AF357"/>
    <mergeCell ref="AG356:AG357"/>
    <mergeCell ref="AH356:AH357"/>
    <mergeCell ref="J358:J361"/>
    <mergeCell ref="K358:K361"/>
    <mergeCell ref="L358:L361"/>
    <mergeCell ref="AP358:AP359"/>
    <mergeCell ref="A358:A361"/>
    <mergeCell ref="B358:F361"/>
    <mergeCell ref="G358:G361"/>
    <mergeCell ref="H358:H361"/>
    <mergeCell ref="I358:I361"/>
    <mergeCell ref="AQ358:AQ359"/>
    <mergeCell ref="AR358:AR359"/>
    <mergeCell ref="AU358:AU359"/>
    <mergeCell ref="M359:M360"/>
    <mergeCell ref="O360:O361"/>
    <mergeCell ref="P360:P361"/>
    <mergeCell ref="Q360:Q361"/>
    <mergeCell ref="R360:R361"/>
    <mergeCell ref="AJ358:AJ359"/>
    <mergeCell ref="AK358:AK359"/>
    <mergeCell ref="AL358:AL359"/>
    <mergeCell ref="AM358:AM359"/>
    <mergeCell ref="AN358:AN359"/>
    <mergeCell ref="AO358:AO359"/>
    <mergeCell ref="AD358:AD359"/>
    <mergeCell ref="AE358:AE359"/>
    <mergeCell ref="AF358:AF359"/>
    <mergeCell ref="AG358:AG359"/>
    <mergeCell ref="AH358:AH359"/>
    <mergeCell ref="AI358:AI359"/>
    <mergeCell ref="X358:X359"/>
    <mergeCell ref="Y358:Y359"/>
    <mergeCell ref="Z358:Z359"/>
    <mergeCell ref="N362:N365"/>
    <mergeCell ref="O362:Q363"/>
    <mergeCell ref="R362:R363"/>
    <mergeCell ref="S362:S363"/>
    <mergeCell ref="A362:A365"/>
    <mergeCell ref="B362:F365"/>
    <mergeCell ref="G362:G365"/>
    <mergeCell ref="H362:H365"/>
    <mergeCell ref="I362:I365"/>
    <mergeCell ref="J362:J365"/>
    <mergeCell ref="K362:K365"/>
    <mergeCell ref="AK360:AK361"/>
    <mergeCell ref="AL360:AL361"/>
    <mergeCell ref="AM360:AM361"/>
    <mergeCell ref="AN360:AN361"/>
    <mergeCell ref="AO360:AO361"/>
    <mergeCell ref="AP360:AP361"/>
    <mergeCell ref="AE360:AE361"/>
    <mergeCell ref="AF360:AF361"/>
    <mergeCell ref="AG360:AG361"/>
    <mergeCell ref="AH360:AH361"/>
    <mergeCell ref="AI360:AI361"/>
    <mergeCell ref="AJ360:AJ361"/>
    <mergeCell ref="Y360:Y361"/>
    <mergeCell ref="Z360:Z361"/>
    <mergeCell ref="AA360:AA361"/>
    <mergeCell ref="AB360:AB361"/>
    <mergeCell ref="AC360:AC361"/>
    <mergeCell ref="AD360:AD361"/>
    <mergeCell ref="S360:S361"/>
    <mergeCell ref="T360:T361"/>
    <mergeCell ref="U360:U361"/>
    <mergeCell ref="AG362:AG363"/>
    <mergeCell ref="AH362:AH363"/>
    <mergeCell ref="AI362:AI363"/>
    <mergeCell ref="AJ362:AJ363"/>
    <mergeCell ref="AK362:AK363"/>
    <mergeCell ref="Z362:Z363"/>
    <mergeCell ref="AA362:AA363"/>
    <mergeCell ref="AB362:AB363"/>
    <mergeCell ref="AC362:AC363"/>
    <mergeCell ref="AD362:AD363"/>
    <mergeCell ref="AE362:AE363"/>
    <mergeCell ref="T362:T363"/>
    <mergeCell ref="U362:U363"/>
    <mergeCell ref="V362:V363"/>
    <mergeCell ref="W362:W363"/>
    <mergeCell ref="X362:X363"/>
    <mergeCell ref="Y362:Y363"/>
    <mergeCell ref="W364:W365"/>
    <mergeCell ref="X364:X365"/>
    <mergeCell ref="Y364:Y365"/>
    <mergeCell ref="Z364:Z365"/>
    <mergeCell ref="L362:L365"/>
    <mergeCell ref="AO368:AO369"/>
    <mergeCell ref="AP368:AP369"/>
    <mergeCell ref="AQ368:AQ369"/>
    <mergeCell ref="AR368:AR369"/>
    <mergeCell ref="AU368:AU369"/>
    <mergeCell ref="AO366:AO367"/>
    <mergeCell ref="AP366:AP367"/>
    <mergeCell ref="AQ366:AQ367"/>
    <mergeCell ref="AR366:AR367"/>
    <mergeCell ref="AU366:AU367"/>
    <mergeCell ref="AR362:AR363"/>
    <mergeCell ref="AU362:AU363"/>
    <mergeCell ref="M363:M364"/>
    <mergeCell ref="O364:O365"/>
    <mergeCell ref="P364:P365"/>
    <mergeCell ref="Q364:Q365"/>
    <mergeCell ref="R364:R365"/>
    <mergeCell ref="S364:S365"/>
    <mergeCell ref="T364:T365"/>
    <mergeCell ref="AL362:AL363"/>
    <mergeCell ref="AM362:AM363"/>
    <mergeCell ref="AN362:AN363"/>
    <mergeCell ref="AO362:AO363"/>
    <mergeCell ref="AP362:AP363"/>
    <mergeCell ref="AQ362:AQ363"/>
    <mergeCell ref="AF362:AF363"/>
    <mergeCell ref="T366:T367"/>
    <mergeCell ref="U366:U367"/>
    <mergeCell ref="AU364:AU365"/>
    <mergeCell ref="A366:A369"/>
    <mergeCell ref="B366:F369"/>
    <mergeCell ref="G366:G369"/>
    <mergeCell ref="H366:H369"/>
    <mergeCell ref="I366:I369"/>
    <mergeCell ref="J366:J369"/>
    <mergeCell ref="K366:K369"/>
    <mergeCell ref="L366:L369"/>
    <mergeCell ref="AM364:AM365"/>
    <mergeCell ref="AN364:AN365"/>
    <mergeCell ref="AO364:AO365"/>
    <mergeCell ref="AP364:AP365"/>
    <mergeCell ref="AQ364:AQ365"/>
    <mergeCell ref="AR364:AR365"/>
    <mergeCell ref="AG364:AG365"/>
    <mergeCell ref="AH364:AH365"/>
    <mergeCell ref="AI364:AI365"/>
    <mergeCell ref="AJ364:AJ365"/>
    <mergeCell ref="AK364:AK365"/>
    <mergeCell ref="AL364:AL365"/>
    <mergeCell ref="AA364:AA365"/>
    <mergeCell ref="AB364:AB365"/>
    <mergeCell ref="AC364:AC365"/>
    <mergeCell ref="AD364:AD365"/>
    <mergeCell ref="AE364:AE365"/>
    <mergeCell ref="AF364:AF365"/>
    <mergeCell ref="U364:U365"/>
    <mergeCell ref="V364:V365"/>
    <mergeCell ref="M367:M368"/>
    <mergeCell ref="O368:O369"/>
    <mergeCell ref="W368:W369"/>
    <mergeCell ref="X368:X369"/>
    <mergeCell ref="Y368:Y369"/>
    <mergeCell ref="Z368:Z369"/>
    <mergeCell ref="AA368:AA369"/>
    <mergeCell ref="AB368:AB369"/>
    <mergeCell ref="P368:P369"/>
    <mergeCell ref="Q368:Q369"/>
    <mergeCell ref="R368:R369"/>
    <mergeCell ref="S368:S369"/>
    <mergeCell ref="T368:T369"/>
    <mergeCell ref="U368:U369"/>
    <mergeCell ref="V368:V369"/>
    <mergeCell ref="AN366:AN367"/>
    <mergeCell ref="AH366:AH367"/>
    <mergeCell ref="AI366:AI367"/>
    <mergeCell ref="AJ366:AJ367"/>
    <mergeCell ref="AK366:AK367"/>
    <mergeCell ref="AL366:AL367"/>
    <mergeCell ref="AM366:AM367"/>
    <mergeCell ref="AB366:AB367"/>
    <mergeCell ref="AC366:AC367"/>
    <mergeCell ref="AD366:AD367"/>
    <mergeCell ref="AE366:AE367"/>
    <mergeCell ref="AF366:AF367"/>
    <mergeCell ref="AG366:AG367"/>
    <mergeCell ref="V366:V367"/>
    <mergeCell ref="W366:W367"/>
    <mergeCell ref="X366:X367"/>
    <mergeCell ref="Y366:Y367"/>
    <mergeCell ref="Z366:Z367"/>
    <mergeCell ref="AA366:AA367"/>
    <mergeCell ref="AA370:AA371"/>
    <mergeCell ref="AB370:AB371"/>
    <mergeCell ref="AC370:AC371"/>
    <mergeCell ref="R370:R371"/>
    <mergeCell ref="S370:S371"/>
    <mergeCell ref="T370:T371"/>
    <mergeCell ref="U370:U371"/>
    <mergeCell ref="V370:V371"/>
    <mergeCell ref="W370:W371"/>
    <mergeCell ref="N370:N373"/>
    <mergeCell ref="O370:Q371"/>
    <mergeCell ref="AQ372:AQ373"/>
    <mergeCell ref="AR372:AR373"/>
    <mergeCell ref="V372:V373"/>
    <mergeCell ref="W372:W373"/>
    <mergeCell ref="X372:X373"/>
    <mergeCell ref="N366:N369"/>
    <mergeCell ref="O366:Q367"/>
    <mergeCell ref="R366:R367"/>
    <mergeCell ref="S366:S367"/>
    <mergeCell ref="AI368:AI369"/>
    <mergeCell ref="AJ368:AJ369"/>
    <mergeCell ref="AK368:AK369"/>
    <mergeCell ref="AL368:AL369"/>
    <mergeCell ref="AM368:AM369"/>
    <mergeCell ref="AN368:AN369"/>
    <mergeCell ref="AC368:AC369"/>
    <mergeCell ref="AD368:AD369"/>
    <mergeCell ref="AE368:AE369"/>
    <mergeCell ref="AF368:AF369"/>
    <mergeCell ref="AG368:AG369"/>
    <mergeCell ref="AH368:AH369"/>
    <mergeCell ref="J370:J373"/>
    <mergeCell ref="K370:K373"/>
    <mergeCell ref="L370:L373"/>
    <mergeCell ref="AP370:AP371"/>
    <mergeCell ref="A370:A373"/>
    <mergeCell ref="B370:F373"/>
    <mergeCell ref="G370:G373"/>
    <mergeCell ref="H370:H373"/>
    <mergeCell ref="I370:I373"/>
    <mergeCell ref="AQ370:AQ371"/>
    <mergeCell ref="AR370:AR371"/>
    <mergeCell ref="AU370:AU371"/>
    <mergeCell ref="M371:M372"/>
    <mergeCell ref="O372:O373"/>
    <mergeCell ref="P372:P373"/>
    <mergeCell ref="Q372:Q373"/>
    <mergeCell ref="R372:R373"/>
    <mergeCell ref="AJ370:AJ371"/>
    <mergeCell ref="AK370:AK371"/>
    <mergeCell ref="AL370:AL371"/>
    <mergeCell ref="AM370:AM371"/>
    <mergeCell ref="AN370:AN371"/>
    <mergeCell ref="AO370:AO371"/>
    <mergeCell ref="AD370:AD371"/>
    <mergeCell ref="AE370:AE371"/>
    <mergeCell ref="AF370:AF371"/>
    <mergeCell ref="AG370:AG371"/>
    <mergeCell ref="AH370:AH371"/>
    <mergeCell ref="AI370:AI371"/>
    <mergeCell ref="X370:X371"/>
    <mergeCell ref="Y370:Y371"/>
    <mergeCell ref="Z370:Z371"/>
    <mergeCell ref="N374:N377"/>
    <mergeCell ref="O374:Q375"/>
    <mergeCell ref="R374:R375"/>
    <mergeCell ref="S374:S375"/>
    <mergeCell ref="A374:A377"/>
    <mergeCell ref="B374:F377"/>
    <mergeCell ref="G374:G377"/>
    <mergeCell ref="H374:H377"/>
    <mergeCell ref="I374:I377"/>
    <mergeCell ref="J374:J377"/>
    <mergeCell ref="K374:K377"/>
    <mergeCell ref="AK372:AK373"/>
    <mergeCell ref="AL372:AL373"/>
    <mergeCell ref="AM372:AM373"/>
    <mergeCell ref="AN372:AN373"/>
    <mergeCell ref="AO372:AO373"/>
    <mergeCell ref="AP372:AP373"/>
    <mergeCell ref="AE372:AE373"/>
    <mergeCell ref="AF372:AF373"/>
    <mergeCell ref="AG372:AG373"/>
    <mergeCell ref="AH372:AH373"/>
    <mergeCell ref="AI372:AI373"/>
    <mergeCell ref="AJ372:AJ373"/>
    <mergeCell ref="Y372:Y373"/>
    <mergeCell ref="Z372:Z373"/>
    <mergeCell ref="AA372:AA373"/>
    <mergeCell ref="AB372:AB373"/>
    <mergeCell ref="AC372:AC373"/>
    <mergeCell ref="AD372:AD373"/>
    <mergeCell ref="S372:S373"/>
    <mergeCell ref="T372:T373"/>
    <mergeCell ref="U372:U373"/>
    <mergeCell ref="AG374:AG375"/>
    <mergeCell ref="AH374:AH375"/>
    <mergeCell ref="AI374:AI375"/>
    <mergeCell ref="AJ374:AJ375"/>
    <mergeCell ref="AK374:AK375"/>
    <mergeCell ref="Z374:Z375"/>
    <mergeCell ref="AA374:AA375"/>
    <mergeCell ref="AB374:AB375"/>
    <mergeCell ref="AC374:AC375"/>
    <mergeCell ref="AD374:AD375"/>
    <mergeCell ref="AE374:AE375"/>
    <mergeCell ref="T374:T375"/>
    <mergeCell ref="U374:U375"/>
    <mergeCell ref="V374:V375"/>
    <mergeCell ref="W374:W375"/>
    <mergeCell ref="X374:X375"/>
    <mergeCell ref="Y374:Y375"/>
    <mergeCell ref="W376:W377"/>
    <mergeCell ref="X376:X377"/>
    <mergeCell ref="Y376:Y377"/>
    <mergeCell ref="Z376:Z377"/>
    <mergeCell ref="L374:L377"/>
    <mergeCell ref="AO380:AO381"/>
    <mergeCell ref="AP380:AP381"/>
    <mergeCell ref="AQ380:AQ381"/>
    <mergeCell ref="AR380:AR381"/>
    <mergeCell ref="AU380:AU381"/>
    <mergeCell ref="AO378:AO379"/>
    <mergeCell ref="AP378:AP379"/>
    <mergeCell ref="AQ378:AQ379"/>
    <mergeCell ref="AR378:AR379"/>
    <mergeCell ref="AU378:AU379"/>
    <mergeCell ref="AR374:AR375"/>
    <mergeCell ref="AU374:AU375"/>
    <mergeCell ref="M375:M376"/>
    <mergeCell ref="O376:O377"/>
    <mergeCell ref="P376:P377"/>
    <mergeCell ref="Q376:Q377"/>
    <mergeCell ref="R376:R377"/>
    <mergeCell ref="S376:S377"/>
    <mergeCell ref="T376:T377"/>
    <mergeCell ref="AL374:AL375"/>
    <mergeCell ref="AM374:AM375"/>
    <mergeCell ref="AN374:AN375"/>
    <mergeCell ref="AO374:AO375"/>
    <mergeCell ref="AP374:AP375"/>
    <mergeCell ref="AQ374:AQ375"/>
    <mergeCell ref="AF374:AF375"/>
    <mergeCell ref="T378:T379"/>
    <mergeCell ref="U378:U379"/>
    <mergeCell ref="AU376:AU377"/>
    <mergeCell ref="A378:A381"/>
    <mergeCell ref="B378:F381"/>
    <mergeCell ref="G378:G381"/>
    <mergeCell ref="H378:H381"/>
    <mergeCell ref="I378:I381"/>
    <mergeCell ref="J378:J381"/>
    <mergeCell ref="K378:K381"/>
    <mergeCell ref="L378:L381"/>
    <mergeCell ref="AM376:AM377"/>
    <mergeCell ref="AN376:AN377"/>
    <mergeCell ref="AO376:AO377"/>
    <mergeCell ref="AP376:AP377"/>
    <mergeCell ref="AQ376:AQ377"/>
    <mergeCell ref="AR376:AR377"/>
    <mergeCell ref="AG376:AG377"/>
    <mergeCell ref="AH376:AH377"/>
    <mergeCell ref="AI376:AI377"/>
    <mergeCell ref="AJ376:AJ377"/>
    <mergeCell ref="AK376:AK377"/>
    <mergeCell ref="AL376:AL377"/>
    <mergeCell ref="AA376:AA377"/>
    <mergeCell ref="AB376:AB377"/>
    <mergeCell ref="AC376:AC377"/>
    <mergeCell ref="AD376:AD377"/>
    <mergeCell ref="AE376:AE377"/>
    <mergeCell ref="AF376:AF377"/>
    <mergeCell ref="U376:U377"/>
    <mergeCell ref="V376:V377"/>
    <mergeCell ref="M379:M380"/>
    <mergeCell ref="O380:O381"/>
    <mergeCell ref="W380:W381"/>
    <mergeCell ref="X380:X381"/>
    <mergeCell ref="Y380:Y381"/>
    <mergeCell ref="Z380:Z381"/>
    <mergeCell ref="AA380:AA381"/>
    <mergeCell ref="AB380:AB381"/>
    <mergeCell ref="P380:P381"/>
    <mergeCell ref="Q380:Q381"/>
    <mergeCell ref="R380:R381"/>
    <mergeCell ref="S380:S381"/>
    <mergeCell ref="T380:T381"/>
    <mergeCell ref="U380:U381"/>
    <mergeCell ref="V380:V381"/>
    <mergeCell ref="AN378:AN379"/>
    <mergeCell ref="AH378:AH379"/>
    <mergeCell ref="AI378:AI379"/>
    <mergeCell ref="AJ378:AJ379"/>
    <mergeCell ref="AK378:AK379"/>
    <mergeCell ref="AL378:AL379"/>
    <mergeCell ref="AM378:AM379"/>
    <mergeCell ref="AB378:AB379"/>
    <mergeCell ref="AC378:AC379"/>
    <mergeCell ref="AD378:AD379"/>
    <mergeCell ref="AE378:AE379"/>
    <mergeCell ref="AF378:AF379"/>
    <mergeCell ref="AG378:AG379"/>
    <mergeCell ref="V378:V379"/>
    <mergeCell ref="W378:W379"/>
    <mergeCell ref="X378:X379"/>
    <mergeCell ref="Y378:Y379"/>
    <mergeCell ref="Z378:Z379"/>
    <mergeCell ref="AA378:AA379"/>
    <mergeCell ref="AA382:AA383"/>
    <mergeCell ref="AB382:AB383"/>
    <mergeCell ref="AC382:AC383"/>
    <mergeCell ref="R382:R383"/>
    <mergeCell ref="S382:S383"/>
    <mergeCell ref="T382:T383"/>
    <mergeCell ref="U382:U383"/>
    <mergeCell ref="V382:V383"/>
    <mergeCell ref="W382:W383"/>
    <mergeCell ref="N382:N385"/>
    <mergeCell ref="O382:Q383"/>
    <mergeCell ref="AQ384:AQ385"/>
    <mergeCell ref="AR384:AR385"/>
    <mergeCell ref="V384:V385"/>
    <mergeCell ref="W384:W385"/>
    <mergeCell ref="X384:X385"/>
    <mergeCell ref="N378:N381"/>
    <mergeCell ref="O378:Q379"/>
    <mergeCell ref="R378:R379"/>
    <mergeCell ref="S378:S379"/>
    <mergeCell ref="AI380:AI381"/>
    <mergeCell ref="AJ380:AJ381"/>
    <mergeCell ref="AK380:AK381"/>
    <mergeCell ref="AL380:AL381"/>
    <mergeCell ref="AM380:AM381"/>
    <mergeCell ref="AN380:AN381"/>
    <mergeCell ref="AC380:AC381"/>
    <mergeCell ref="AD380:AD381"/>
    <mergeCell ref="AE380:AE381"/>
    <mergeCell ref="AF380:AF381"/>
    <mergeCell ref="AG380:AG381"/>
    <mergeCell ref="AH380:AH381"/>
    <mergeCell ref="J382:J385"/>
    <mergeCell ref="K382:K385"/>
    <mergeCell ref="L382:L385"/>
    <mergeCell ref="AP382:AP383"/>
    <mergeCell ref="A382:A385"/>
    <mergeCell ref="B382:F385"/>
    <mergeCell ref="G382:G385"/>
    <mergeCell ref="H382:H385"/>
    <mergeCell ref="I382:I385"/>
    <mergeCell ref="AQ382:AQ383"/>
    <mergeCell ref="AR382:AR383"/>
    <mergeCell ref="AU382:AU383"/>
    <mergeCell ref="M383:M384"/>
    <mergeCell ref="O384:O385"/>
    <mergeCell ref="P384:P385"/>
    <mergeCell ref="Q384:Q385"/>
    <mergeCell ref="R384:R385"/>
    <mergeCell ref="AJ382:AJ383"/>
    <mergeCell ref="AK382:AK383"/>
    <mergeCell ref="AL382:AL383"/>
    <mergeCell ref="AM382:AM383"/>
    <mergeCell ref="AN382:AN383"/>
    <mergeCell ref="AO382:AO383"/>
    <mergeCell ref="AD382:AD383"/>
    <mergeCell ref="AE382:AE383"/>
    <mergeCell ref="AF382:AF383"/>
    <mergeCell ref="AG382:AG383"/>
    <mergeCell ref="AH382:AH383"/>
    <mergeCell ref="AI382:AI383"/>
    <mergeCell ref="X382:X383"/>
    <mergeCell ref="Y382:Y383"/>
    <mergeCell ref="Z382:Z383"/>
    <mergeCell ref="N386:N389"/>
    <mergeCell ref="O386:Q387"/>
    <mergeCell ref="R386:R387"/>
    <mergeCell ref="S386:S387"/>
    <mergeCell ref="A386:A389"/>
    <mergeCell ref="B386:F389"/>
    <mergeCell ref="G386:G389"/>
    <mergeCell ref="H386:H389"/>
    <mergeCell ref="I386:I389"/>
    <mergeCell ref="J386:J389"/>
    <mergeCell ref="K386:K389"/>
    <mergeCell ref="AK384:AK385"/>
    <mergeCell ref="AL384:AL385"/>
    <mergeCell ref="AM384:AM385"/>
    <mergeCell ref="AN384:AN385"/>
    <mergeCell ref="AO384:AO385"/>
    <mergeCell ref="AP384:AP385"/>
    <mergeCell ref="AE384:AE385"/>
    <mergeCell ref="AF384:AF385"/>
    <mergeCell ref="AG384:AG385"/>
    <mergeCell ref="AH384:AH385"/>
    <mergeCell ref="AI384:AI385"/>
    <mergeCell ref="AJ384:AJ385"/>
    <mergeCell ref="Y384:Y385"/>
    <mergeCell ref="Z384:Z385"/>
    <mergeCell ref="AA384:AA385"/>
    <mergeCell ref="AB384:AB385"/>
    <mergeCell ref="AC384:AC385"/>
    <mergeCell ref="AD384:AD385"/>
    <mergeCell ref="S384:S385"/>
    <mergeCell ref="T384:T385"/>
    <mergeCell ref="U384:U385"/>
    <mergeCell ref="AG386:AG387"/>
    <mergeCell ref="AH386:AH387"/>
    <mergeCell ref="AI386:AI387"/>
    <mergeCell ref="AJ386:AJ387"/>
    <mergeCell ref="AK386:AK387"/>
    <mergeCell ref="Z386:Z387"/>
    <mergeCell ref="AA386:AA387"/>
    <mergeCell ref="AB386:AB387"/>
    <mergeCell ref="AC386:AC387"/>
    <mergeCell ref="AD386:AD387"/>
    <mergeCell ref="AE386:AE387"/>
    <mergeCell ref="T386:T387"/>
    <mergeCell ref="U386:U387"/>
    <mergeCell ref="V386:V387"/>
    <mergeCell ref="W386:W387"/>
    <mergeCell ref="X386:X387"/>
    <mergeCell ref="Y386:Y387"/>
    <mergeCell ref="W388:W389"/>
    <mergeCell ref="X388:X389"/>
    <mergeCell ref="Y388:Y389"/>
    <mergeCell ref="Z388:Z389"/>
    <mergeCell ref="L386:L389"/>
    <mergeCell ref="AO392:AO393"/>
    <mergeCell ref="AP392:AP393"/>
    <mergeCell ref="AQ392:AQ393"/>
    <mergeCell ref="AR392:AR393"/>
    <mergeCell ref="AU392:AU393"/>
    <mergeCell ref="AO390:AO391"/>
    <mergeCell ref="AP390:AP391"/>
    <mergeCell ref="AQ390:AQ391"/>
    <mergeCell ref="AR390:AR391"/>
    <mergeCell ref="AU390:AU391"/>
    <mergeCell ref="AR386:AR387"/>
    <mergeCell ref="AU386:AU387"/>
    <mergeCell ref="M387:M388"/>
    <mergeCell ref="O388:O389"/>
    <mergeCell ref="P388:P389"/>
    <mergeCell ref="Q388:Q389"/>
    <mergeCell ref="R388:R389"/>
    <mergeCell ref="S388:S389"/>
    <mergeCell ref="T388:T389"/>
    <mergeCell ref="AL386:AL387"/>
    <mergeCell ref="AM386:AM387"/>
    <mergeCell ref="AN386:AN387"/>
    <mergeCell ref="AO386:AO387"/>
    <mergeCell ref="AP386:AP387"/>
    <mergeCell ref="AQ386:AQ387"/>
    <mergeCell ref="AF386:AF387"/>
    <mergeCell ref="T390:T391"/>
    <mergeCell ref="U390:U391"/>
    <mergeCell ref="AU388:AU389"/>
    <mergeCell ref="A390:A393"/>
    <mergeCell ref="B390:F393"/>
    <mergeCell ref="G390:G393"/>
    <mergeCell ref="H390:H393"/>
    <mergeCell ref="I390:I393"/>
    <mergeCell ref="J390:J393"/>
    <mergeCell ref="K390:K393"/>
    <mergeCell ref="L390:L393"/>
    <mergeCell ref="AM388:AM389"/>
    <mergeCell ref="AN388:AN389"/>
    <mergeCell ref="AO388:AO389"/>
    <mergeCell ref="AP388:AP389"/>
    <mergeCell ref="AQ388:AQ389"/>
    <mergeCell ref="AR388:AR389"/>
    <mergeCell ref="AG388:AG389"/>
    <mergeCell ref="AH388:AH389"/>
    <mergeCell ref="AI388:AI389"/>
    <mergeCell ref="AJ388:AJ389"/>
    <mergeCell ref="AK388:AK389"/>
    <mergeCell ref="AL388:AL389"/>
    <mergeCell ref="AA388:AA389"/>
    <mergeCell ref="AB388:AB389"/>
    <mergeCell ref="AC388:AC389"/>
    <mergeCell ref="AD388:AD389"/>
    <mergeCell ref="AE388:AE389"/>
    <mergeCell ref="AF388:AF389"/>
    <mergeCell ref="U388:U389"/>
    <mergeCell ref="V388:V389"/>
    <mergeCell ref="M391:M392"/>
    <mergeCell ref="O392:O393"/>
    <mergeCell ref="W392:W393"/>
    <mergeCell ref="X392:X393"/>
    <mergeCell ref="Y392:Y393"/>
    <mergeCell ref="Z392:Z393"/>
    <mergeCell ref="AA392:AA393"/>
    <mergeCell ref="AB392:AB393"/>
    <mergeCell ref="P392:P393"/>
    <mergeCell ref="Q392:Q393"/>
    <mergeCell ref="R392:R393"/>
    <mergeCell ref="S392:S393"/>
    <mergeCell ref="T392:T393"/>
    <mergeCell ref="U392:U393"/>
    <mergeCell ref="V392:V393"/>
    <mergeCell ref="AN390:AN391"/>
    <mergeCell ref="AH390:AH391"/>
    <mergeCell ref="AI390:AI391"/>
    <mergeCell ref="AJ390:AJ391"/>
    <mergeCell ref="AK390:AK391"/>
    <mergeCell ref="AL390:AL391"/>
    <mergeCell ref="AM390:AM391"/>
    <mergeCell ref="AB390:AB391"/>
    <mergeCell ref="AC390:AC391"/>
    <mergeCell ref="AD390:AD391"/>
    <mergeCell ref="AE390:AE391"/>
    <mergeCell ref="AF390:AF391"/>
    <mergeCell ref="AG390:AG391"/>
    <mergeCell ref="V390:V391"/>
    <mergeCell ref="W390:W391"/>
    <mergeCell ref="X390:X391"/>
    <mergeCell ref="Y390:Y391"/>
    <mergeCell ref="Z390:Z391"/>
    <mergeCell ref="AA390:AA391"/>
    <mergeCell ref="AA394:AA395"/>
    <mergeCell ref="AB394:AB395"/>
    <mergeCell ref="AC394:AC395"/>
    <mergeCell ref="R394:R395"/>
    <mergeCell ref="S394:S395"/>
    <mergeCell ref="T394:T395"/>
    <mergeCell ref="U394:U395"/>
    <mergeCell ref="V394:V395"/>
    <mergeCell ref="W394:W395"/>
    <mergeCell ref="N394:N397"/>
    <mergeCell ref="O394:Q395"/>
    <mergeCell ref="AQ396:AQ397"/>
    <mergeCell ref="AR396:AR397"/>
    <mergeCell ref="V396:V397"/>
    <mergeCell ref="W396:W397"/>
    <mergeCell ref="X396:X397"/>
    <mergeCell ref="N390:N393"/>
    <mergeCell ref="O390:Q391"/>
    <mergeCell ref="R390:R391"/>
    <mergeCell ref="S390:S391"/>
    <mergeCell ref="AI392:AI393"/>
    <mergeCell ref="AJ392:AJ393"/>
    <mergeCell ref="AK392:AK393"/>
    <mergeCell ref="AL392:AL393"/>
    <mergeCell ref="AM392:AM393"/>
    <mergeCell ref="AN392:AN393"/>
    <mergeCell ref="AC392:AC393"/>
    <mergeCell ref="AD392:AD393"/>
    <mergeCell ref="AE392:AE393"/>
    <mergeCell ref="AF392:AF393"/>
    <mergeCell ref="AG392:AG393"/>
    <mergeCell ref="AH392:AH393"/>
    <mergeCell ref="J394:J397"/>
    <mergeCell ref="K394:K397"/>
    <mergeCell ref="L394:L397"/>
    <mergeCell ref="AP394:AP395"/>
    <mergeCell ref="A394:A397"/>
    <mergeCell ref="B394:F397"/>
    <mergeCell ref="G394:G397"/>
    <mergeCell ref="H394:H397"/>
    <mergeCell ref="I394:I397"/>
    <mergeCell ref="AQ394:AQ395"/>
    <mergeCell ref="AR394:AR395"/>
    <mergeCell ref="AU394:AU395"/>
    <mergeCell ref="M395:M396"/>
    <mergeCell ref="O396:O397"/>
    <mergeCell ref="P396:P397"/>
    <mergeCell ref="Q396:Q397"/>
    <mergeCell ref="R396:R397"/>
    <mergeCell ref="AJ394:AJ395"/>
    <mergeCell ref="AK394:AK395"/>
    <mergeCell ref="AL394:AL395"/>
    <mergeCell ref="AM394:AM395"/>
    <mergeCell ref="AN394:AN395"/>
    <mergeCell ref="AO394:AO395"/>
    <mergeCell ref="AD394:AD395"/>
    <mergeCell ref="AE394:AE395"/>
    <mergeCell ref="AF394:AF395"/>
    <mergeCell ref="AG394:AG395"/>
    <mergeCell ref="AH394:AH395"/>
    <mergeCell ref="AI394:AI395"/>
    <mergeCell ref="X394:X395"/>
    <mergeCell ref="Y394:Y395"/>
    <mergeCell ref="Z394:Z395"/>
    <mergeCell ref="N398:N401"/>
    <mergeCell ref="O398:Q399"/>
    <mergeCell ref="R398:R399"/>
    <mergeCell ref="S398:S399"/>
    <mergeCell ref="A398:A401"/>
    <mergeCell ref="B398:F401"/>
    <mergeCell ref="G398:G401"/>
    <mergeCell ref="H398:H401"/>
    <mergeCell ref="I398:I401"/>
    <mergeCell ref="J398:J401"/>
    <mergeCell ref="K398:K401"/>
    <mergeCell ref="AK396:AK397"/>
    <mergeCell ref="AL396:AL397"/>
    <mergeCell ref="AM396:AM397"/>
    <mergeCell ref="AN396:AN397"/>
    <mergeCell ref="AO396:AO397"/>
    <mergeCell ref="AP396:AP397"/>
    <mergeCell ref="AE396:AE397"/>
    <mergeCell ref="AF396:AF397"/>
    <mergeCell ref="AG396:AG397"/>
    <mergeCell ref="AH396:AH397"/>
    <mergeCell ref="AI396:AI397"/>
    <mergeCell ref="AJ396:AJ397"/>
    <mergeCell ref="Y396:Y397"/>
    <mergeCell ref="Z396:Z397"/>
    <mergeCell ref="AA396:AA397"/>
    <mergeCell ref="AB396:AB397"/>
    <mergeCell ref="AC396:AC397"/>
    <mergeCell ref="AD396:AD397"/>
    <mergeCell ref="S396:S397"/>
    <mergeCell ref="T396:T397"/>
    <mergeCell ref="U396:U397"/>
    <mergeCell ref="AG398:AG399"/>
    <mergeCell ref="AH398:AH399"/>
    <mergeCell ref="AI398:AI399"/>
    <mergeCell ref="AJ398:AJ399"/>
    <mergeCell ref="AK398:AK399"/>
    <mergeCell ref="Z398:Z399"/>
    <mergeCell ref="AA398:AA399"/>
    <mergeCell ref="AB398:AB399"/>
    <mergeCell ref="AC398:AC399"/>
    <mergeCell ref="AD398:AD399"/>
    <mergeCell ref="AE398:AE399"/>
    <mergeCell ref="T398:T399"/>
    <mergeCell ref="U398:U399"/>
    <mergeCell ref="V398:V399"/>
    <mergeCell ref="W398:W399"/>
    <mergeCell ref="X398:X399"/>
    <mergeCell ref="Y398:Y399"/>
    <mergeCell ref="W400:W401"/>
    <mergeCell ref="X400:X401"/>
    <mergeCell ref="Y400:Y401"/>
    <mergeCell ref="Z400:Z401"/>
    <mergeCell ref="L398:L401"/>
    <mergeCell ref="AO404:AO405"/>
    <mergeCell ref="AP404:AP405"/>
    <mergeCell ref="AQ404:AQ405"/>
    <mergeCell ref="AR404:AR405"/>
    <mergeCell ref="AU404:AU405"/>
    <mergeCell ref="AO402:AO403"/>
    <mergeCell ref="AP402:AP403"/>
    <mergeCell ref="AQ402:AQ403"/>
    <mergeCell ref="AR402:AR403"/>
    <mergeCell ref="AU402:AU403"/>
    <mergeCell ref="AR398:AR399"/>
    <mergeCell ref="AU398:AU399"/>
    <mergeCell ref="M399:M400"/>
    <mergeCell ref="O400:O401"/>
    <mergeCell ref="P400:P401"/>
    <mergeCell ref="Q400:Q401"/>
    <mergeCell ref="R400:R401"/>
    <mergeCell ref="S400:S401"/>
    <mergeCell ref="T400:T401"/>
    <mergeCell ref="AL398:AL399"/>
    <mergeCell ref="AM398:AM399"/>
    <mergeCell ref="AN398:AN399"/>
    <mergeCell ref="AO398:AO399"/>
    <mergeCell ref="AP398:AP399"/>
    <mergeCell ref="AQ398:AQ399"/>
    <mergeCell ref="AF398:AF399"/>
    <mergeCell ref="T402:T403"/>
    <mergeCell ref="U402:U403"/>
    <mergeCell ref="AU400:AU401"/>
    <mergeCell ref="A402:A405"/>
    <mergeCell ref="B402:F405"/>
    <mergeCell ref="G402:G405"/>
    <mergeCell ref="H402:H405"/>
    <mergeCell ref="I402:I405"/>
    <mergeCell ref="J402:J405"/>
    <mergeCell ref="K402:K405"/>
    <mergeCell ref="L402:L405"/>
    <mergeCell ref="AM400:AM401"/>
    <mergeCell ref="AN400:AN401"/>
    <mergeCell ref="AO400:AO401"/>
    <mergeCell ref="AP400:AP401"/>
    <mergeCell ref="AQ400:AQ401"/>
    <mergeCell ref="AR400:AR401"/>
    <mergeCell ref="AG400:AG401"/>
    <mergeCell ref="AH400:AH401"/>
    <mergeCell ref="AI400:AI401"/>
    <mergeCell ref="AJ400:AJ401"/>
    <mergeCell ref="AK400:AK401"/>
    <mergeCell ref="AL400:AL401"/>
    <mergeCell ref="AA400:AA401"/>
    <mergeCell ref="AB400:AB401"/>
    <mergeCell ref="AC400:AC401"/>
    <mergeCell ref="AD400:AD401"/>
    <mergeCell ref="AE400:AE401"/>
    <mergeCell ref="AF400:AF401"/>
    <mergeCell ref="U400:U401"/>
    <mergeCell ref="V400:V401"/>
    <mergeCell ref="M403:M404"/>
    <mergeCell ref="O404:O405"/>
    <mergeCell ref="W404:W405"/>
    <mergeCell ref="X404:X405"/>
    <mergeCell ref="Y404:Y405"/>
    <mergeCell ref="Z404:Z405"/>
    <mergeCell ref="AA404:AA405"/>
    <mergeCell ref="AB404:AB405"/>
    <mergeCell ref="P404:P405"/>
    <mergeCell ref="Q404:Q405"/>
    <mergeCell ref="R404:R405"/>
    <mergeCell ref="S404:S405"/>
    <mergeCell ref="T404:T405"/>
    <mergeCell ref="U404:U405"/>
    <mergeCell ref="V404:V405"/>
    <mergeCell ref="AN402:AN403"/>
    <mergeCell ref="AH402:AH403"/>
    <mergeCell ref="AI402:AI403"/>
    <mergeCell ref="AJ402:AJ403"/>
    <mergeCell ref="AK402:AK403"/>
    <mergeCell ref="AL402:AL403"/>
    <mergeCell ref="AM402:AM403"/>
    <mergeCell ref="AB402:AB403"/>
    <mergeCell ref="AC402:AC403"/>
    <mergeCell ref="AD402:AD403"/>
    <mergeCell ref="AE402:AE403"/>
    <mergeCell ref="AF402:AF403"/>
    <mergeCell ref="AG402:AG403"/>
    <mergeCell ref="V402:V403"/>
    <mergeCell ref="W402:W403"/>
    <mergeCell ref="X402:X403"/>
    <mergeCell ref="Y402:Y403"/>
    <mergeCell ref="Z402:Z403"/>
    <mergeCell ref="AA402:AA403"/>
    <mergeCell ref="AA406:AA407"/>
    <mergeCell ref="AB406:AB407"/>
    <mergeCell ref="AC406:AC407"/>
    <mergeCell ref="R406:R407"/>
    <mergeCell ref="S406:S407"/>
    <mergeCell ref="T406:T407"/>
    <mergeCell ref="U406:U407"/>
    <mergeCell ref="V406:V407"/>
    <mergeCell ref="W406:W407"/>
    <mergeCell ref="N406:N409"/>
    <mergeCell ref="O406:Q407"/>
    <mergeCell ref="AQ408:AQ409"/>
    <mergeCell ref="AR408:AR409"/>
    <mergeCell ref="V408:V409"/>
    <mergeCell ref="W408:W409"/>
    <mergeCell ref="X408:X409"/>
    <mergeCell ref="N402:N405"/>
    <mergeCell ref="O402:Q403"/>
    <mergeCell ref="R402:R403"/>
    <mergeCell ref="S402:S403"/>
    <mergeCell ref="AI404:AI405"/>
    <mergeCell ref="AJ404:AJ405"/>
    <mergeCell ref="AK404:AK405"/>
    <mergeCell ref="AL404:AL405"/>
    <mergeCell ref="AM404:AM405"/>
    <mergeCell ref="AN404:AN405"/>
    <mergeCell ref="AC404:AC405"/>
    <mergeCell ref="AD404:AD405"/>
    <mergeCell ref="AE404:AE405"/>
    <mergeCell ref="AF404:AF405"/>
    <mergeCell ref="AG404:AG405"/>
    <mergeCell ref="AH404:AH405"/>
    <mergeCell ref="J406:J409"/>
    <mergeCell ref="K406:K409"/>
    <mergeCell ref="L406:L409"/>
    <mergeCell ref="AP406:AP407"/>
    <mergeCell ref="A406:A409"/>
    <mergeCell ref="B406:F409"/>
    <mergeCell ref="G406:G409"/>
    <mergeCell ref="H406:H409"/>
    <mergeCell ref="I406:I409"/>
    <mergeCell ref="AQ406:AQ407"/>
    <mergeCell ref="AR406:AR407"/>
    <mergeCell ref="AU406:AU407"/>
    <mergeCell ref="M407:M408"/>
    <mergeCell ref="O408:O409"/>
    <mergeCell ref="P408:P409"/>
    <mergeCell ref="Q408:Q409"/>
    <mergeCell ref="R408:R409"/>
    <mergeCell ref="AJ406:AJ407"/>
    <mergeCell ref="AK406:AK407"/>
    <mergeCell ref="AL406:AL407"/>
    <mergeCell ref="AM406:AM407"/>
    <mergeCell ref="AN406:AN407"/>
    <mergeCell ref="AO406:AO407"/>
    <mergeCell ref="AD406:AD407"/>
    <mergeCell ref="AE406:AE407"/>
    <mergeCell ref="AF406:AF407"/>
    <mergeCell ref="AG406:AG407"/>
    <mergeCell ref="AH406:AH407"/>
    <mergeCell ref="AI406:AI407"/>
    <mergeCell ref="X406:X407"/>
    <mergeCell ref="Y406:Y407"/>
    <mergeCell ref="Z406:Z407"/>
    <mergeCell ref="W410:W411"/>
    <mergeCell ref="X410:X411"/>
    <mergeCell ref="Y410:Y411"/>
    <mergeCell ref="N410:N413"/>
    <mergeCell ref="O410:Q411"/>
    <mergeCell ref="R410:R411"/>
    <mergeCell ref="S410:S411"/>
    <mergeCell ref="A410:A413"/>
    <mergeCell ref="B410:F413"/>
    <mergeCell ref="G410:G413"/>
    <mergeCell ref="H410:H413"/>
    <mergeCell ref="I410:I413"/>
    <mergeCell ref="J410:J413"/>
    <mergeCell ref="K410:K413"/>
    <mergeCell ref="AK408:AK409"/>
    <mergeCell ref="AL408:AL409"/>
    <mergeCell ref="AM408:AM409"/>
    <mergeCell ref="AE408:AE409"/>
    <mergeCell ref="AF408:AF409"/>
    <mergeCell ref="AG408:AG409"/>
    <mergeCell ref="AH408:AH409"/>
    <mergeCell ref="AI408:AI409"/>
    <mergeCell ref="AJ408:AJ409"/>
    <mergeCell ref="Y408:Y409"/>
    <mergeCell ref="Z408:Z409"/>
    <mergeCell ref="AA408:AA409"/>
    <mergeCell ref="AB408:AB409"/>
    <mergeCell ref="AC408:AC409"/>
    <mergeCell ref="AD408:AD409"/>
    <mergeCell ref="S408:S409"/>
    <mergeCell ref="T408:T409"/>
    <mergeCell ref="U408:U409"/>
    <mergeCell ref="L410:L413"/>
    <mergeCell ref="AR410:AR411"/>
    <mergeCell ref="AU410:AU411"/>
    <mergeCell ref="M411:M412"/>
    <mergeCell ref="O412:O413"/>
    <mergeCell ref="P412:P413"/>
    <mergeCell ref="Q412:Q413"/>
    <mergeCell ref="R412:R413"/>
    <mergeCell ref="S412:S413"/>
    <mergeCell ref="T412:T413"/>
    <mergeCell ref="AL410:AL411"/>
    <mergeCell ref="AM410:AM411"/>
    <mergeCell ref="AN410:AN411"/>
    <mergeCell ref="AO410:AO411"/>
    <mergeCell ref="AP410:AP411"/>
    <mergeCell ref="AQ410:AQ411"/>
    <mergeCell ref="AF410:AF411"/>
    <mergeCell ref="AG410:AG411"/>
    <mergeCell ref="AH410:AH411"/>
    <mergeCell ref="AI410:AI411"/>
    <mergeCell ref="AJ410:AJ411"/>
    <mergeCell ref="AK410:AK411"/>
    <mergeCell ref="Z410:Z411"/>
    <mergeCell ref="AA410:AA411"/>
    <mergeCell ref="AB410:AB411"/>
    <mergeCell ref="AC410:AC411"/>
    <mergeCell ref="AD410:AD411"/>
    <mergeCell ref="AE410:AE411"/>
    <mergeCell ref="T410:T411"/>
    <mergeCell ref="U410:U411"/>
    <mergeCell ref="V410:V411"/>
    <mergeCell ref="AG412:AG413"/>
    <mergeCell ref="AH412:AH413"/>
    <mergeCell ref="AI412:AI413"/>
    <mergeCell ref="AJ412:AJ413"/>
    <mergeCell ref="AK412:AK413"/>
    <mergeCell ref="AL412:AL413"/>
    <mergeCell ref="AA412:AA413"/>
    <mergeCell ref="AB412:AB413"/>
    <mergeCell ref="AC412:AC413"/>
    <mergeCell ref="AD412:AD413"/>
    <mergeCell ref="AE412:AE413"/>
    <mergeCell ref="AF412:AF413"/>
    <mergeCell ref="U412:U413"/>
    <mergeCell ref="V412:V413"/>
    <mergeCell ref="W412:W413"/>
    <mergeCell ref="X412:X413"/>
    <mergeCell ref="Y412:Y413"/>
    <mergeCell ref="Z412:Z413"/>
    <mergeCell ref="BC16:BC17"/>
    <mergeCell ref="BD16:BD17"/>
    <mergeCell ref="AZ20:AZ21"/>
    <mergeCell ref="BA20:BA21"/>
    <mergeCell ref="BB20:BB21"/>
    <mergeCell ref="BC20:BC21"/>
    <mergeCell ref="BD20:BD21"/>
    <mergeCell ref="AZ16:AZ17"/>
    <mergeCell ref="BA16:BA17"/>
    <mergeCell ref="BB16:BB17"/>
    <mergeCell ref="AZ24:AZ25"/>
    <mergeCell ref="BA24:BA25"/>
    <mergeCell ref="BB24:BB25"/>
    <mergeCell ref="AZ32:AZ33"/>
    <mergeCell ref="AU412:AU413"/>
    <mergeCell ref="AM412:AM413"/>
    <mergeCell ref="AN412:AN413"/>
    <mergeCell ref="AO412:AO413"/>
    <mergeCell ref="AP412:AP413"/>
    <mergeCell ref="AQ412:AQ413"/>
    <mergeCell ref="AR412:AR413"/>
    <mergeCell ref="AN408:AN409"/>
    <mergeCell ref="AO408:AO409"/>
    <mergeCell ref="AP408:AP409"/>
    <mergeCell ref="AU408:AU409"/>
    <mergeCell ref="AU396:AU397"/>
    <mergeCell ref="AU384:AU385"/>
    <mergeCell ref="AU372:AU373"/>
    <mergeCell ref="AU360:AU361"/>
    <mergeCell ref="AU348:AU349"/>
    <mergeCell ref="AU336:AU337"/>
    <mergeCell ref="AU324:AU325"/>
    <mergeCell ref="AY28:AY29"/>
    <mergeCell ref="AY32:AY33"/>
    <mergeCell ref="BA32:BA33"/>
    <mergeCell ref="BB32:BB33"/>
    <mergeCell ref="BC32:BC33"/>
    <mergeCell ref="BD32:BD33"/>
    <mergeCell ref="AZ36:AZ37"/>
    <mergeCell ref="BA36:BA37"/>
    <mergeCell ref="BB36:BB37"/>
    <mergeCell ref="BC36:BC37"/>
    <mergeCell ref="BD36:BD37"/>
    <mergeCell ref="BC24:BC25"/>
    <mergeCell ref="BD24:BD25"/>
    <mergeCell ref="AZ28:AZ29"/>
    <mergeCell ref="BA28:BA29"/>
    <mergeCell ref="BB28:BB29"/>
    <mergeCell ref="BC28:BC29"/>
    <mergeCell ref="BD28:BD29"/>
    <mergeCell ref="AX58:AX59"/>
    <mergeCell ref="AY60:AY61"/>
    <mergeCell ref="AZ60:AZ61"/>
    <mergeCell ref="BA60:BA61"/>
    <mergeCell ref="BB60:BB61"/>
    <mergeCell ref="BC60:BC61"/>
    <mergeCell ref="BD52:BD53"/>
    <mergeCell ref="AX54:AX55"/>
    <mergeCell ref="AY56:AY57"/>
    <mergeCell ref="AZ56:AZ57"/>
    <mergeCell ref="BA56:BA57"/>
    <mergeCell ref="BB56:BB57"/>
    <mergeCell ref="BC56:BC57"/>
    <mergeCell ref="BD56:BD57"/>
    <mergeCell ref="AY52:AY53"/>
    <mergeCell ref="AZ52:AZ53"/>
    <mergeCell ref="BA52:BA53"/>
    <mergeCell ref="BB52:BB53"/>
    <mergeCell ref="BC52:BC53"/>
    <mergeCell ref="BD68:BD69"/>
    <mergeCell ref="AX70:AX71"/>
    <mergeCell ref="AY72:AY73"/>
    <mergeCell ref="AZ72:AZ73"/>
    <mergeCell ref="BA72:BA73"/>
    <mergeCell ref="BB72:BB73"/>
    <mergeCell ref="BC72:BC73"/>
    <mergeCell ref="BD72:BD73"/>
    <mergeCell ref="AX66:AX67"/>
    <mergeCell ref="AY68:AY69"/>
    <mergeCell ref="AZ68:AZ69"/>
    <mergeCell ref="BA68:BA69"/>
    <mergeCell ref="BB68:BB69"/>
    <mergeCell ref="BC68:BC69"/>
    <mergeCell ref="BD60:BD61"/>
    <mergeCell ref="AX62:AX63"/>
    <mergeCell ref="AY64:AY65"/>
    <mergeCell ref="AZ64:AZ65"/>
    <mergeCell ref="BA64:BA65"/>
    <mergeCell ref="BB64:BB65"/>
    <mergeCell ref="BC64:BC65"/>
    <mergeCell ref="BD64:BD65"/>
    <mergeCell ref="AX82:AX83"/>
    <mergeCell ref="AY84:AY85"/>
    <mergeCell ref="AZ84:AZ85"/>
    <mergeCell ref="BA84:BA85"/>
    <mergeCell ref="BB84:BB85"/>
    <mergeCell ref="BC84:BC85"/>
    <mergeCell ref="BD76:BD77"/>
    <mergeCell ref="AX78:AX79"/>
    <mergeCell ref="AY80:AY81"/>
    <mergeCell ref="AZ80:AZ81"/>
    <mergeCell ref="BA80:BA81"/>
    <mergeCell ref="BB80:BB81"/>
    <mergeCell ref="BC80:BC81"/>
    <mergeCell ref="BD80:BD81"/>
    <mergeCell ref="AX74:AX75"/>
    <mergeCell ref="AY76:AY77"/>
    <mergeCell ref="AZ76:AZ77"/>
    <mergeCell ref="BA76:BA77"/>
    <mergeCell ref="BB76:BB77"/>
    <mergeCell ref="BC76:BC77"/>
    <mergeCell ref="BD92:BD93"/>
    <mergeCell ref="AX94:AX95"/>
    <mergeCell ref="AY96:AY97"/>
    <mergeCell ref="AZ96:AZ97"/>
    <mergeCell ref="BA96:BA97"/>
    <mergeCell ref="BB96:BB97"/>
    <mergeCell ref="BC96:BC97"/>
    <mergeCell ref="BD96:BD97"/>
    <mergeCell ref="AX90:AX91"/>
    <mergeCell ref="AY92:AY93"/>
    <mergeCell ref="AZ92:AZ93"/>
    <mergeCell ref="BA92:BA93"/>
    <mergeCell ref="BB92:BB93"/>
    <mergeCell ref="BC92:BC93"/>
    <mergeCell ref="BD84:BD85"/>
    <mergeCell ref="AX86:AX87"/>
    <mergeCell ref="AY88:AY89"/>
    <mergeCell ref="AZ88:AZ89"/>
    <mergeCell ref="BA88:BA89"/>
    <mergeCell ref="BB88:BB89"/>
    <mergeCell ref="BC88:BC89"/>
    <mergeCell ref="BD88:BD89"/>
    <mergeCell ref="AX106:AX107"/>
    <mergeCell ref="AY108:AY109"/>
    <mergeCell ref="AZ108:AZ109"/>
    <mergeCell ref="BA108:BA109"/>
    <mergeCell ref="BB108:BB109"/>
    <mergeCell ref="BC108:BC109"/>
    <mergeCell ref="BD100:BD101"/>
    <mergeCell ref="AX102:AX103"/>
    <mergeCell ref="AY104:AY105"/>
    <mergeCell ref="AZ104:AZ105"/>
    <mergeCell ref="BA104:BA105"/>
    <mergeCell ref="BB104:BB105"/>
    <mergeCell ref="BC104:BC105"/>
    <mergeCell ref="BD104:BD105"/>
    <mergeCell ref="AX98:AX99"/>
    <mergeCell ref="AY100:AY101"/>
    <mergeCell ref="AZ100:AZ101"/>
    <mergeCell ref="BA100:BA101"/>
    <mergeCell ref="BB100:BB101"/>
    <mergeCell ref="BC100:BC101"/>
    <mergeCell ref="BD116:BD117"/>
    <mergeCell ref="AX118:AX119"/>
    <mergeCell ref="AY120:AY121"/>
    <mergeCell ref="AZ120:AZ121"/>
    <mergeCell ref="BA120:BA121"/>
    <mergeCell ref="BB120:BB121"/>
    <mergeCell ref="BC120:BC121"/>
    <mergeCell ref="BD120:BD121"/>
    <mergeCell ref="AX114:AX115"/>
    <mergeCell ref="AY116:AY117"/>
    <mergeCell ref="AZ116:AZ117"/>
    <mergeCell ref="BA116:BA117"/>
    <mergeCell ref="BB116:BB117"/>
    <mergeCell ref="BC116:BC117"/>
    <mergeCell ref="BD108:BD109"/>
    <mergeCell ref="AX110:AX111"/>
    <mergeCell ref="AY112:AY113"/>
    <mergeCell ref="AZ112:AZ113"/>
    <mergeCell ref="BA112:BA113"/>
    <mergeCell ref="BB112:BB113"/>
    <mergeCell ref="BC112:BC113"/>
    <mergeCell ref="BD112:BD113"/>
    <mergeCell ref="AX130:AX131"/>
    <mergeCell ref="AY132:AY133"/>
    <mergeCell ref="AZ132:AZ133"/>
    <mergeCell ref="BA132:BA133"/>
    <mergeCell ref="BB132:BB133"/>
    <mergeCell ref="BC132:BC133"/>
    <mergeCell ref="BD124:BD125"/>
    <mergeCell ref="AX126:AX127"/>
    <mergeCell ref="AY128:AY129"/>
    <mergeCell ref="AZ128:AZ129"/>
    <mergeCell ref="BA128:BA129"/>
    <mergeCell ref="BB128:BB129"/>
    <mergeCell ref="BC128:BC129"/>
    <mergeCell ref="BD128:BD129"/>
    <mergeCell ref="AX122:AX123"/>
    <mergeCell ref="AY124:AY125"/>
    <mergeCell ref="AZ124:AZ125"/>
    <mergeCell ref="BA124:BA125"/>
    <mergeCell ref="BB124:BB125"/>
    <mergeCell ref="BC124:BC125"/>
    <mergeCell ref="BD140:BD141"/>
    <mergeCell ref="AX142:AX143"/>
    <mergeCell ref="AY144:AY145"/>
    <mergeCell ref="AZ144:AZ145"/>
    <mergeCell ref="BA144:BA145"/>
    <mergeCell ref="BB144:BB145"/>
    <mergeCell ref="BC144:BC145"/>
    <mergeCell ref="BD144:BD145"/>
    <mergeCell ref="AX138:AX139"/>
    <mergeCell ref="AY140:AY141"/>
    <mergeCell ref="AZ140:AZ141"/>
    <mergeCell ref="BA140:BA141"/>
    <mergeCell ref="BB140:BB141"/>
    <mergeCell ref="BC140:BC141"/>
    <mergeCell ref="BD132:BD133"/>
    <mergeCell ref="AX134:AX135"/>
    <mergeCell ref="AY136:AY137"/>
    <mergeCell ref="AZ136:AZ137"/>
    <mergeCell ref="BA136:BA137"/>
    <mergeCell ref="BB136:BB137"/>
    <mergeCell ref="BC136:BC137"/>
    <mergeCell ref="BD136:BD137"/>
    <mergeCell ref="AX154:AX155"/>
    <mergeCell ref="AY156:AY157"/>
    <mergeCell ref="AZ156:AZ157"/>
    <mergeCell ref="BA156:BA157"/>
    <mergeCell ref="BB156:BB157"/>
    <mergeCell ref="BC156:BC157"/>
    <mergeCell ref="BD148:BD149"/>
    <mergeCell ref="AX150:AX151"/>
    <mergeCell ref="AY152:AY153"/>
    <mergeCell ref="AZ152:AZ153"/>
    <mergeCell ref="BA152:BA153"/>
    <mergeCell ref="BB152:BB153"/>
    <mergeCell ref="BC152:BC153"/>
    <mergeCell ref="BD152:BD153"/>
    <mergeCell ref="AX146:AX147"/>
    <mergeCell ref="AY148:AY149"/>
    <mergeCell ref="AZ148:AZ149"/>
    <mergeCell ref="BA148:BA149"/>
    <mergeCell ref="BB148:BB149"/>
    <mergeCell ref="BC148:BC149"/>
    <mergeCell ref="BD164:BD165"/>
    <mergeCell ref="AX166:AX167"/>
    <mergeCell ref="AY168:AY169"/>
    <mergeCell ref="AZ168:AZ169"/>
    <mergeCell ref="BA168:BA169"/>
    <mergeCell ref="BB168:BB169"/>
    <mergeCell ref="BC168:BC169"/>
    <mergeCell ref="BD168:BD169"/>
    <mergeCell ref="AX162:AX163"/>
    <mergeCell ref="AY164:AY165"/>
    <mergeCell ref="AZ164:AZ165"/>
    <mergeCell ref="BA164:BA165"/>
    <mergeCell ref="BB164:BB165"/>
    <mergeCell ref="BC164:BC165"/>
    <mergeCell ref="BD156:BD157"/>
    <mergeCell ref="AX158:AX159"/>
    <mergeCell ref="AY160:AY161"/>
    <mergeCell ref="AZ160:AZ161"/>
    <mergeCell ref="BA160:BA161"/>
    <mergeCell ref="BB160:BB161"/>
    <mergeCell ref="BC160:BC161"/>
    <mergeCell ref="BD160:BD161"/>
    <mergeCell ref="AX178:AX179"/>
    <mergeCell ref="AY180:AY181"/>
    <mergeCell ref="AZ180:AZ181"/>
    <mergeCell ref="BA180:BA181"/>
    <mergeCell ref="BB180:BB181"/>
    <mergeCell ref="BC180:BC181"/>
    <mergeCell ref="BD172:BD173"/>
    <mergeCell ref="AX174:AX175"/>
    <mergeCell ref="AY176:AY177"/>
    <mergeCell ref="AZ176:AZ177"/>
    <mergeCell ref="BA176:BA177"/>
    <mergeCell ref="BB176:BB177"/>
    <mergeCell ref="BC176:BC177"/>
    <mergeCell ref="BD176:BD177"/>
    <mergeCell ref="AX170:AX171"/>
    <mergeCell ref="AY172:AY173"/>
    <mergeCell ref="AZ172:AZ173"/>
    <mergeCell ref="BA172:BA173"/>
    <mergeCell ref="BB172:BB173"/>
    <mergeCell ref="BC172:BC173"/>
    <mergeCell ref="BD188:BD189"/>
    <mergeCell ref="AX190:AX191"/>
    <mergeCell ref="AY192:AY193"/>
    <mergeCell ref="AZ192:AZ193"/>
    <mergeCell ref="BA192:BA193"/>
    <mergeCell ref="BB192:BB193"/>
    <mergeCell ref="BC192:BC193"/>
    <mergeCell ref="BD192:BD193"/>
    <mergeCell ref="AX186:AX187"/>
    <mergeCell ref="AY188:AY189"/>
    <mergeCell ref="AZ188:AZ189"/>
    <mergeCell ref="BA188:BA189"/>
    <mergeCell ref="BB188:BB189"/>
    <mergeCell ref="BC188:BC189"/>
    <mergeCell ref="BD180:BD181"/>
    <mergeCell ref="AX182:AX183"/>
    <mergeCell ref="AY184:AY185"/>
    <mergeCell ref="AZ184:AZ185"/>
    <mergeCell ref="BA184:BA185"/>
    <mergeCell ref="BB184:BB185"/>
    <mergeCell ref="BC184:BC185"/>
    <mergeCell ref="BD184:BD185"/>
    <mergeCell ref="AX202:AX203"/>
    <mergeCell ref="AY204:AY205"/>
    <mergeCell ref="AZ204:AZ205"/>
    <mergeCell ref="BA204:BA205"/>
    <mergeCell ref="BB204:BB205"/>
    <mergeCell ref="BC204:BC205"/>
    <mergeCell ref="BD196:BD197"/>
    <mergeCell ref="AX198:AX199"/>
    <mergeCell ref="AY200:AY201"/>
    <mergeCell ref="AZ200:AZ201"/>
    <mergeCell ref="BA200:BA201"/>
    <mergeCell ref="BB200:BB201"/>
    <mergeCell ref="BC200:BC201"/>
    <mergeCell ref="BD200:BD201"/>
    <mergeCell ref="AX194:AX195"/>
    <mergeCell ref="AY196:AY197"/>
    <mergeCell ref="AZ196:AZ197"/>
    <mergeCell ref="BA196:BA197"/>
    <mergeCell ref="BB196:BB197"/>
    <mergeCell ref="BC196:BC197"/>
    <mergeCell ref="BD212:BD213"/>
    <mergeCell ref="AX214:AX215"/>
    <mergeCell ref="AY216:AY217"/>
    <mergeCell ref="AZ216:AZ217"/>
    <mergeCell ref="BA216:BA217"/>
    <mergeCell ref="BB216:BB217"/>
    <mergeCell ref="BC216:BC217"/>
    <mergeCell ref="BD216:BD217"/>
    <mergeCell ref="AX210:AX211"/>
    <mergeCell ref="AY212:AY213"/>
    <mergeCell ref="AZ212:AZ213"/>
    <mergeCell ref="BA212:BA213"/>
    <mergeCell ref="BB212:BB213"/>
    <mergeCell ref="BC212:BC213"/>
    <mergeCell ref="BD204:BD205"/>
    <mergeCell ref="AX206:AX207"/>
    <mergeCell ref="AY208:AY209"/>
    <mergeCell ref="AZ208:AZ209"/>
    <mergeCell ref="BA208:BA209"/>
    <mergeCell ref="BB208:BB209"/>
    <mergeCell ref="BC208:BC209"/>
    <mergeCell ref="BD208:BD209"/>
    <mergeCell ref="AX226:AX227"/>
    <mergeCell ref="AY228:AY229"/>
    <mergeCell ref="AZ228:AZ229"/>
    <mergeCell ref="BA228:BA229"/>
    <mergeCell ref="BB228:BB229"/>
    <mergeCell ref="BC228:BC229"/>
    <mergeCell ref="BD220:BD221"/>
    <mergeCell ref="AX222:AX223"/>
    <mergeCell ref="AY224:AY225"/>
    <mergeCell ref="AZ224:AZ225"/>
    <mergeCell ref="BA224:BA225"/>
    <mergeCell ref="BB224:BB225"/>
    <mergeCell ref="BC224:BC225"/>
    <mergeCell ref="BD224:BD225"/>
    <mergeCell ref="AX218:AX219"/>
    <mergeCell ref="AY220:AY221"/>
    <mergeCell ref="AZ220:AZ221"/>
    <mergeCell ref="BA220:BA221"/>
    <mergeCell ref="BB220:BB221"/>
    <mergeCell ref="BC220:BC221"/>
    <mergeCell ref="BD236:BD237"/>
    <mergeCell ref="AX238:AX239"/>
    <mergeCell ref="AY240:AY241"/>
    <mergeCell ref="AZ240:AZ241"/>
    <mergeCell ref="BA240:BA241"/>
    <mergeCell ref="BB240:BB241"/>
    <mergeCell ref="BC240:BC241"/>
    <mergeCell ref="BD240:BD241"/>
    <mergeCell ref="AX234:AX235"/>
    <mergeCell ref="AY236:AY237"/>
    <mergeCell ref="AZ236:AZ237"/>
    <mergeCell ref="BA236:BA237"/>
    <mergeCell ref="BB236:BB237"/>
    <mergeCell ref="BC236:BC237"/>
    <mergeCell ref="BD228:BD229"/>
    <mergeCell ref="AX230:AX231"/>
    <mergeCell ref="AY232:AY233"/>
    <mergeCell ref="AZ232:AZ233"/>
    <mergeCell ref="BA232:BA233"/>
    <mergeCell ref="BB232:BB233"/>
    <mergeCell ref="BC232:BC233"/>
    <mergeCell ref="BD232:BD233"/>
    <mergeCell ref="AX250:AX251"/>
    <mergeCell ref="AY252:AY253"/>
    <mergeCell ref="AZ252:AZ253"/>
    <mergeCell ref="BA252:BA253"/>
    <mergeCell ref="BB252:BB253"/>
    <mergeCell ref="BC252:BC253"/>
    <mergeCell ref="BD244:BD245"/>
    <mergeCell ref="AX246:AX247"/>
    <mergeCell ref="AY248:AY249"/>
    <mergeCell ref="AZ248:AZ249"/>
    <mergeCell ref="BA248:BA249"/>
    <mergeCell ref="BB248:BB249"/>
    <mergeCell ref="BC248:BC249"/>
    <mergeCell ref="BD248:BD249"/>
    <mergeCell ref="AX242:AX243"/>
    <mergeCell ref="AY244:AY245"/>
    <mergeCell ref="AZ244:AZ245"/>
    <mergeCell ref="BA244:BA245"/>
    <mergeCell ref="BB244:BB245"/>
    <mergeCell ref="BC244:BC245"/>
    <mergeCell ref="BD260:BD261"/>
    <mergeCell ref="AX262:AX263"/>
    <mergeCell ref="AY264:AY265"/>
    <mergeCell ref="AZ264:AZ265"/>
    <mergeCell ref="BA264:BA265"/>
    <mergeCell ref="BB264:BB265"/>
    <mergeCell ref="BC264:BC265"/>
    <mergeCell ref="BD264:BD265"/>
    <mergeCell ref="AX258:AX259"/>
    <mergeCell ref="AY260:AY261"/>
    <mergeCell ref="AZ260:AZ261"/>
    <mergeCell ref="BA260:BA261"/>
    <mergeCell ref="BB260:BB261"/>
    <mergeCell ref="BC260:BC261"/>
    <mergeCell ref="BD252:BD253"/>
    <mergeCell ref="AX254:AX255"/>
    <mergeCell ref="AY256:AY257"/>
    <mergeCell ref="AZ256:AZ257"/>
    <mergeCell ref="BA256:BA257"/>
    <mergeCell ref="BB256:BB257"/>
    <mergeCell ref="BC256:BC257"/>
    <mergeCell ref="BD256:BD257"/>
    <mergeCell ref="AX274:AX275"/>
    <mergeCell ref="AY276:AY277"/>
    <mergeCell ref="AZ276:AZ277"/>
    <mergeCell ref="BA276:BA277"/>
    <mergeCell ref="BB276:BB277"/>
    <mergeCell ref="BC276:BC277"/>
    <mergeCell ref="BD268:BD269"/>
    <mergeCell ref="AX270:AX271"/>
    <mergeCell ref="AY272:AY273"/>
    <mergeCell ref="AZ272:AZ273"/>
    <mergeCell ref="BA272:BA273"/>
    <mergeCell ref="BB272:BB273"/>
    <mergeCell ref="BC272:BC273"/>
    <mergeCell ref="BD272:BD273"/>
    <mergeCell ref="AX266:AX267"/>
    <mergeCell ref="AY268:AY269"/>
    <mergeCell ref="AZ268:AZ269"/>
    <mergeCell ref="BA268:BA269"/>
    <mergeCell ref="BB268:BB269"/>
    <mergeCell ref="BC268:BC269"/>
    <mergeCell ref="BD284:BD285"/>
    <mergeCell ref="AX286:AX287"/>
    <mergeCell ref="AY288:AY289"/>
    <mergeCell ref="AZ288:AZ289"/>
    <mergeCell ref="BA288:BA289"/>
    <mergeCell ref="BB288:BB289"/>
    <mergeCell ref="BC288:BC289"/>
    <mergeCell ref="BD288:BD289"/>
    <mergeCell ref="AX282:AX283"/>
    <mergeCell ref="AY284:AY285"/>
    <mergeCell ref="AZ284:AZ285"/>
    <mergeCell ref="BA284:BA285"/>
    <mergeCell ref="BB284:BB285"/>
    <mergeCell ref="BC284:BC285"/>
    <mergeCell ref="BD276:BD277"/>
    <mergeCell ref="AX278:AX279"/>
    <mergeCell ref="AY280:AY281"/>
    <mergeCell ref="AZ280:AZ281"/>
    <mergeCell ref="BA280:BA281"/>
    <mergeCell ref="BB280:BB281"/>
    <mergeCell ref="BC280:BC281"/>
    <mergeCell ref="BD280:BD281"/>
    <mergeCell ref="AX298:AX299"/>
    <mergeCell ref="AY300:AY301"/>
    <mergeCell ref="AZ300:AZ301"/>
    <mergeCell ref="BA300:BA301"/>
    <mergeCell ref="BB300:BB301"/>
    <mergeCell ref="BC300:BC301"/>
    <mergeCell ref="BD292:BD293"/>
    <mergeCell ref="AX294:AX295"/>
    <mergeCell ref="AY296:AY297"/>
    <mergeCell ref="AZ296:AZ297"/>
    <mergeCell ref="BA296:BA297"/>
    <mergeCell ref="BB296:BB297"/>
    <mergeCell ref="BC296:BC297"/>
    <mergeCell ref="BD296:BD297"/>
    <mergeCell ref="AX290:AX291"/>
    <mergeCell ref="AY292:AY293"/>
    <mergeCell ref="AZ292:AZ293"/>
    <mergeCell ref="BA292:BA293"/>
    <mergeCell ref="BB292:BB293"/>
    <mergeCell ref="BC292:BC293"/>
    <mergeCell ref="BD308:BD309"/>
    <mergeCell ref="AX310:AX311"/>
    <mergeCell ref="AY312:AY313"/>
    <mergeCell ref="AZ312:AZ313"/>
    <mergeCell ref="BA312:BA313"/>
    <mergeCell ref="BB312:BB313"/>
    <mergeCell ref="BC312:BC313"/>
    <mergeCell ref="BD312:BD313"/>
    <mergeCell ref="AX306:AX307"/>
    <mergeCell ref="AY308:AY309"/>
    <mergeCell ref="AZ308:AZ309"/>
    <mergeCell ref="BA308:BA309"/>
    <mergeCell ref="BB308:BB309"/>
    <mergeCell ref="BC308:BC309"/>
    <mergeCell ref="BD300:BD301"/>
    <mergeCell ref="AX302:AX303"/>
    <mergeCell ref="AY304:AY305"/>
    <mergeCell ref="AZ304:AZ305"/>
    <mergeCell ref="BA304:BA305"/>
    <mergeCell ref="BB304:BB305"/>
    <mergeCell ref="BC304:BC305"/>
    <mergeCell ref="BD304:BD305"/>
    <mergeCell ref="AX322:AX323"/>
    <mergeCell ref="AY324:AY325"/>
    <mergeCell ref="AZ324:AZ325"/>
    <mergeCell ref="BA324:BA325"/>
    <mergeCell ref="BB324:BB325"/>
    <mergeCell ref="BC324:BC325"/>
    <mergeCell ref="BD316:BD317"/>
    <mergeCell ref="AX318:AX319"/>
    <mergeCell ref="AY320:AY321"/>
    <mergeCell ref="AZ320:AZ321"/>
    <mergeCell ref="BA320:BA321"/>
    <mergeCell ref="BB320:BB321"/>
    <mergeCell ref="BC320:BC321"/>
    <mergeCell ref="BD320:BD321"/>
    <mergeCell ref="AX314:AX315"/>
    <mergeCell ref="AY316:AY317"/>
    <mergeCell ref="AZ316:AZ317"/>
    <mergeCell ref="BA316:BA317"/>
    <mergeCell ref="BB316:BB317"/>
    <mergeCell ref="BC316:BC317"/>
    <mergeCell ref="BD332:BD333"/>
    <mergeCell ref="AX334:AX335"/>
    <mergeCell ref="AY336:AY337"/>
    <mergeCell ref="AZ336:AZ337"/>
    <mergeCell ref="BA336:BA337"/>
    <mergeCell ref="BB336:BB337"/>
    <mergeCell ref="BC336:BC337"/>
    <mergeCell ref="BD336:BD337"/>
    <mergeCell ref="AX330:AX331"/>
    <mergeCell ref="AY332:AY333"/>
    <mergeCell ref="AZ332:AZ333"/>
    <mergeCell ref="BA332:BA333"/>
    <mergeCell ref="BB332:BB333"/>
    <mergeCell ref="BC332:BC333"/>
    <mergeCell ref="BD324:BD325"/>
    <mergeCell ref="AX326:AX327"/>
    <mergeCell ref="AY328:AY329"/>
    <mergeCell ref="AZ328:AZ329"/>
    <mergeCell ref="BA328:BA329"/>
    <mergeCell ref="BB328:BB329"/>
    <mergeCell ref="BC328:BC329"/>
    <mergeCell ref="BD328:BD329"/>
    <mergeCell ref="AX346:AX347"/>
    <mergeCell ref="AY348:AY349"/>
    <mergeCell ref="AZ348:AZ349"/>
    <mergeCell ref="BA348:BA349"/>
    <mergeCell ref="BB348:BB349"/>
    <mergeCell ref="BC348:BC349"/>
    <mergeCell ref="BD340:BD341"/>
    <mergeCell ref="AX342:AX343"/>
    <mergeCell ref="AY344:AY345"/>
    <mergeCell ref="AZ344:AZ345"/>
    <mergeCell ref="BA344:BA345"/>
    <mergeCell ref="BB344:BB345"/>
    <mergeCell ref="BC344:BC345"/>
    <mergeCell ref="BD344:BD345"/>
    <mergeCell ref="AX338:AX339"/>
    <mergeCell ref="AY340:AY341"/>
    <mergeCell ref="AZ340:AZ341"/>
    <mergeCell ref="BA340:BA341"/>
    <mergeCell ref="BB340:BB341"/>
    <mergeCell ref="BC340:BC341"/>
    <mergeCell ref="BD356:BD357"/>
    <mergeCell ref="AX358:AX359"/>
    <mergeCell ref="AY360:AY361"/>
    <mergeCell ref="AZ360:AZ361"/>
    <mergeCell ref="BA360:BA361"/>
    <mergeCell ref="BB360:BB361"/>
    <mergeCell ref="BC360:BC361"/>
    <mergeCell ref="BD360:BD361"/>
    <mergeCell ref="AX354:AX355"/>
    <mergeCell ref="AY356:AY357"/>
    <mergeCell ref="AZ356:AZ357"/>
    <mergeCell ref="BA356:BA357"/>
    <mergeCell ref="BB356:BB357"/>
    <mergeCell ref="BC356:BC357"/>
    <mergeCell ref="BD348:BD349"/>
    <mergeCell ref="AX350:AX351"/>
    <mergeCell ref="AY352:AY353"/>
    <mergeCell ref="AZ352:AZ353"/>
    <mergeCell ref="BA352:BA353"/>
    <mergeCell ref="BB352:BB353"/>
    <mergeCell ref="BC352:BC353"/>
    <mergeCell ref="BD352:BD353"/>
    <mergeCell ref="AX370:AX371"/>
    <mergeCell ref="AY372:AY373"/>
    <mergeCell ref="AZ372:AZ373"/>
    <mergeCell ref="BA372:BA373"/>
    <mergeCell ref="BB372:BB373"/>
    <mergeCell ref="BC372:BC373"/>
    <mergeCell ref="BD364:BD365"/>
    <mergeCell ref="AX366:AX367"/>
    <mergeCell ref="AY368:AY369"/>
    <mergeCell ref="AZ368:AZ369"/>
    <mergeCell ref="BA368:BA369"/>
    <mergeCell ref="BB368:BB369"/>
    <mergeCell ref="BC368:BC369"/>
    <mergeCell ref="BD368:BD369"/>
    <mergeCell ref="AX362:AX363"/>
    <mergeCell ref="AY364:AY365"/>
    <mergeCell ref="AZ364:AZ365"/>
    <mergeCell ref="BA364:BA365"/>
    <mergeCell ref="BB364:BB365"/>
    <mergeCell ref="BC364:BC365"/>
    <mergeCell ref="BD380:BD381"/>
    <mergeCell ref="AX382:AX383"/>
    <mergeCell ref="AY384:AY385"/>
    <mergeCell ref="AZ384:AZ385"/>
    <mergeCell ref="BA384:BA385"/>
    <mergeCell ref="BB384:BB385"/>
    <mergeCell ref="BC384:BC385"/>
    <mergeCell ref="BD384:BD385"/>
    <mergeCell ref="AX378:AX379"/>
    <mergeCell ref="AY380:AY381"/>
    <mergeCell ref="AZ380:AZ381"/>
    <mergeCell ref="BA380:BA381"/>
    <mergeCell ref="BB380:BB381"/>
    <mergeCell ref="BC380:BC381"/>
    <mergeCell ref="BD372:BD373"/>
    <mergeCell ref="AX374:AX375"/>
    <mergeCell ref="AY376:AY377"/>
    <mergeCell ref="AZ376:AZ377"/>
    <mergeCell ref="BA376:BA377"/>
    <mergeCell ref="BB376:BB377"/>
    <mergeCell ref="BC376:BC377"/>
    <mergeCell ref="BD376:BD377"/>
    <mergeCell ref="AZ396:AZ397"/>
    <mergeCell ref="BA396:BA397"/>
    <mergeCell ref="BB396:BB397"/>
    <mergeCell ref="BC396:BC397"/>
    <mergeCell ref="BD388:BD389"/>
    <mergeCell ref="AX390:AX391"/>
    <mergeCell ref="AY392:AY393"/>
    <mergeCell ref="AZ392:AZ393"/>
    <mergeCell ref="BA392:BA393"/>
    <mergeCell ref="BB392:BB393"/>
    <mergeCell ref="BC392:BC393"/>
    <mergeCell ref="BD392:BD393"/>
    <mergeCell ref="AX386:AX387"/>
    <mergeCell ref="AY388:AY389"/>
    <mergeCell ref="AZ388:AZ389"/>
    <mergeCell ref="BA388:BA389"/>
    <mergeCell ref="BB388:BB389"/>
    <mergeCell ref="BC388:BC389"/>
    <mergeCell ref="AY16:AY17"/>
    <mergeCell ref="AY20:AY21"/>
    <mergeCell ref="AY24:AY25"/>
    <mergeCell ref="BD412:BD413"/>
    <mergeCell ref="AX410:AX411"/>
    <mergeCell ref="AY412:AY413"/>
    <mergeCell ref="AZ412:AZ413"/>
    <mergeCell ref="BA412:BA413"/>
    <mergeCell ref="BB412:BB413"/>
    <mergeCell ref="BC412:BC413"/>
    <mergeCell ref="BD404:BD405"/>
    <mergeCell ref="AX406:AX407"/>
    <mergeCell ref="AY408:AY409"/>
    <mergeCell ref="AZ408:AZ409"/>
    <mergeCell ref="BA408:BA409"/>
    <mergeCell ref="BB408:BB409"/>
    <mergeCell ref="BC408:BC409"/>
    <mergeCell ref="BD408:BD409"/>
    <mergeCell ref="AX402:AX403"/>
    <mergeCell ref="AY404:AY405"/>
    <mergeCell ref="AZ404:AZ405"/>
    <mergeCell ref="BA404:BA405"/>
    <mergeCell ref="BB404:BB405"/>
    <mergeCell ref="BC404:BC405"/>
    <mergeCell ref="BD396:BD397"/>
    <mergeCell ref="AX398:AX399"/>
    <mergeCell ref="AY400:AY401"/>
    <mergeCell ref="AZ400:AZ401"/>
    <mergeCell ref="BA400:BA401"/>
    <mergeCell ref="BB400:BB401"/>
    <mergeCell ref="BC400:BC401"/>
    <mergeCell ref="BD400:BD401"/>
    <mergeCell ref="AY7:BA7"/>
    <mergeCell ref="BB7:BD7"/>
    <mergeCell ref="AJ6:AP6"/>
    <mergeCell ref="AJ7:AP7"/>
    <mergeCell ref="AW26:AW29"/>
    <mergeCell ref="AX50:AX51"/>
    <mergeCell ref="BD44:BD45"/>
    <mergeCell ref="AX46:AX47"/>
    <mergeCell ref="AY48:AY49"/>
    <mergeCell ref="AZ48:AZ49"/>
    <mergeCell ref="BA48:BA49"/>
    <mergeCell ref="BB48:BB49"/>
    <mergeCell ref="BC48:BC49"/>
    <mergeCell ref="BD48:BD49"/>
    <mergeCell ref="AX42:AX43"/>
    <mergeCell ref="AY44:AY45"/>
    <mergeCell ref="AZ44:AZ45"/>
    <mergeCell ref="BA44:BA45"/>
    <mergeCell ref="BB44:BB45"/>
    <mergeCell ref="BC44:BC45"/>
    <mergeCell ref="AY36:AY37"/>
    <mergeCell ref="AY40:AY41"/>
    <mergeCell ref="AL11:AM11"/>
    <mergeCell ref="AX14:AX15"/>
    <mergeCell ref="AX18:AX19"/>
    <mergeCell ref="AX22:AX23"/>
    <mergeCell ref="AX26:AX27"/>
    <mergeCell ref="AX30:AX31"/>
    <mergeCell ref="AX34:AX35"/>
    <mergeCell ref="AX38:AX39"/>
    <mergeCell ref="AZ40:AZ41"/>
    <mergeCell ref="BA40:BA41"/>
    <mergeCell ref="AW46:AW49"/>
    <mergeCell ref="AV47:AV48"/>
    <mergeCell ref="AW50:AW53"/>
    <mergeCell ref="AV51:AV52"/>
    <mergeCell ref="AV27:AV28"/>
    <mergeCell ref="AW30:AW33"/>
    <mergeCell ref="AV31:AV32"/>
    <mergeCell ref="AW34:AW37"/>
    <mergeCell ref="AV35:AV36"/>
    <mergeCell ref="AW38:AW41"/>
    <mergeCell ref="AV39:AV40"/>
    <mergeCell ref="AP1:AQ1"/>
    <mergeCell ref="AW14:AW17"/>
    <mergeCell ref="AV15:AV16"/>
    <mergeCell ref="AW18:AW21"/>
    <mergeCell ref="AV19:AV20"/>
    <mergeCell ref="AW22:AW25"/>
    <mergeCell ref="AV23:AV24"/>
    <mergeCell ref="AP16:AP17"/>
    <mergeCell ref="AQ16:AQ17"/>
    <mergeCell ref="AR16:AR17"/>
    <mergeCell ref="AQ14:AQ15"/>
    <mergeCell ref="AS51:AS52"/>
    <mergeCell ref="AQ18:AQ19"/>
    <mergeCell ref="AR18:AR19"/>
    <mergeCell ref="AU6:AV6"/>
    <mergeCell ref="AS19:AS20"/>
    <mergeCell ref="AU16:AU17"/>
    <mergeCell ref="AW7:AX7"/>
    <mergeCell ref="AS15:AS16"/>
    <mergeCell ref="AS12:AS13"/>
    <mergeCell ref="AU7:AV7"/>
    <mergeCell ref="AW82:AW85"/>
    <mergeCell ref="AV83:AV84"/>
    <mergeCell ref="AW86:AW89"/>
    <mergeCell ref="AV87:AV88"/>
    <mergeCell ref="AW66:AW69"/>
    <mergeCell ref="AV67:AV68"/>
    <mergeCell ref="AW70:AW73"/>
    <mergeCell ref="AV71:AV72"/>
    <mergeCell ref="AW74:AW77"/>
    <mergeCell ref="AV75:AV76"/>
    <mergeCell ref="AW54:AW57"/>
    <mergeCell ref="AV55:AV56"/>
    <mergeCell ref="AW58:AW61"/>
    <mergeCell ref="AV59:AV60"/>
    <mergeCell ref="AW62:AW65"/>
    <mergeCell ref="AV63:AV64"/>
    <mergeCell ref="AV115:AV116"/>
    <mergeCell ref="AW78:AW81"/>
    <mergeCell ref="AW118:AW121"/>
    <mergeCell ref="AV119:AV120"/>
    <mergeCell ref="AW122:AW125"/>
    <mergeCell ref="AV123:AV124"/>
    <mergeCell ref="AW102:AW105"/>
    <mergeCell ref="AV103:AV104"/>
    <mergeCell ref="AW106:AW109"/>
    <mergeCell ref="AV107:AV108"/>
    <mergeCell ref="AW110:AW113"/>
    <mergeCell ref="AV111:AV112"/>
    <mergeCell ref="AW90:AW93"/>
    <mergeCell ref="AV91:AV92"/>
    <mergeCell ref="AW94:AW97"/>
    <mergeCell ref="AV95:AV96"/>
    <mergeCell ref="AW98:AW101"/>
    <mergeCell ref="AV99:AV100"/>
    <mergeCell ref="AV151:AV152"/>
    <mergeCell ref="AW114:AW117"/>
    <mergeCell ref="AW154:AW157"/>
    <mergeCell ref="AV155:AV156"/>
    <mergeCell ref="AW158:AW161"/>
    <mergeCell ref="AV159:AV160"/>
    <mergeCell ref="AW138:AW141"/>
    <mergeCell ref="AV139:AV140"/>
    <mergeCell ref="AW142:AW145"/>
    <mergeCell ref="AV143:AV144"/>
    <mergeCell ref="AW146:AW149"/>
    <mergeCell ref="AV147:AV148"/>
    <mergeCell ref="AW126:AW129"/>
    <mergeCell ref="AV127:AV128"/>
    <mergeCell ref="AW130:AW133"/>
    <mergeCell ref="AV131:AV132"/>
    <mergeCell ref="AW134:AW137"/>
    <mergeCell ref="AV135:AV136"/>
    <mergeCell ref="AV187:AV188"/>
    <mergeCell ref="AW150:AW153"/>
    <mergeCell ref="AW190:AW193"/>
    <mergeCell ref="AV191:AV192"/>
    <mergeCell ref="AW194:AW197"/>
    <mergeCell ref="AV195:AV196"/>
    <mergeCell ref="AW174:AW177"/>
    <mergeCell ref="AV175:AV176"/>
    <mergeCell ref="AW178:AW181"/>
    <mergeCell ref="AV179:AV180"/>
    <mergeCell ref="AW182:AW185"/>
    <mergeCell ref="AV183:AV184"/>
    <mergeCell ref="AW162:AW165"/>
    <mergeCell ref="AV163:AV164"/>
    <mergeCell ref="AW166:AW169"/>
    <mergeCell ref="AV167:AV168"/>
    <mergeCell ref="AW170:AW173"/>
    <mergeCell ref="AV171:AV172"/>
    <mergeCell ref="AV223:AV224"/>
    <mergeCell ref="AW186:AW189"/>
    <mergeCell ref="AW226:AW229"/>
    <mergeCell ref="AV227:AV228"/>
    <mergeCell ref="AW230:AW233"/>
    <mergeCell ref="AV231:AV232"/>
    <mergeCell ref="AW210:AW213"/>
    <mergeCell ref="AV211:AV212"/>
    <mergeCell ref="AW214:AW217"/>
    <mergeCell ref="AV215:AV216"/>
    <mergeCell ref="AW218:AW221"/>
    <mergeCell ref="AV219:AV220"/>
    <mergeCell ref="AW198:AW201"/>
    <mergeCell ref="AV199:AV200"/>
    <mergeCell ref="AW202:AW205"/>
    <mergeCell ref="AV203:AV204"/>
    <mergeCell ref="AW206:AW209"/>
    <mergeCell ref="AV207:AV208"/>
    <mergeCell ref="AV259:AV260"/>
    <mergeCell ref="AW222:AW225"/>
    <mergeCell ref="AW262:AW265"/>
    <mergeCell ref="AV263:AV264"/>
    <mergeCell ref="AW266:AW269"/>
    <mergeCell ref="AV267:AV268"/>
    <mergeCell ref="AW246:AW249"/>
    <mergeCell ref="AV247:AV248"/>
    <mergeCell ref="AW250:AW253"/>
    <mergeCell ref="AV251:AV252"/>
    <mergeCell ref="AW254:AW257"/>
    <mergeCell ref="AV255:AV256"/>
    <mergeCell ref="AW234:AW237"/>
    <mergeCell ref="AV235:AV236"/>
    <mergeCell ref="AW238:AW241"/>
    <mergeCell ref="AV239:AV240"/>
    <mergeCell ref="AW242:AW245"/>
    <mergeCell ref="AV243:AV244"/>
    <mergeCell ref="AV295:AV296"/>
    <mergeCell ref="AW258:AW261"/>
    <mergeCell ref="AW298:AW301"/>
    <mergeCell ref="AV299:AV300"/>
    <mergeCell ref="AW302:AW305"/>
    <mergeCell ref="AV303:AV304"/>
    <mergeCell ref="AW282:AW285"/>
    <mergeCell ref="AV283:AV284"/>
    <mergeCell ref="AW286:AW289"/>
    <mergeCell ref="AV287:AV288"/>
    <mergeCell ref="AW290:AW293"/>
    <mergeCell ref="AV291:AV292"/>
    <mergeCell ref="AW270:AW273"/>
    <mergeCell ref="AV271:AV272"/>
    <mergeCell ref="AW274:AW277"/>
    <mergeCell ref="AV275:AV276"/>
    <mergeCell ref="AW278:AW281"/>
    <mergeCell ref="AV279:AV280"/>
    <mergeCell ref="AV331:AV332"/>
    <mergeCell ref="AW294:AW297"/>
    <mergeCell ref="AW334:AW337"/>
    <mergeCell ref="AV335:AV336"/>
    <mergeCell ref="AW338:AW341"/>
    <mergeCell ref="AV339:AV340"/>
    <mergeCell ref="AW318:AW321"/>
    <mergeCell ref="AV319:AV320"/>
    <mergeCell ref="AW322:AW325"/>
    <mergeCell ref="AV323:AV324"/>
    <mergeCell ref="AW326:AW329"/>
    <mergeCell ref="AV327:AV328"/>
    <mergeCell ref="AW306:AW309"/>
    <mergeCell ref="AV307:AV308"/>
    <mergeCell ref="AW310:AW313"/>
    <mergeCell ref="AV311:AV312"/>
    <mergeCell ref="AW314:AW317"/>
    <mergeCell ref="AV315:AV316"/>
    <mergeCell ref="AV367:AV368"/>
    <mergeCell ref="AW330:AW333"/>
    <mergeCell ref="AW370:AW373"/>
    <mergeCell ref="AV371:AV372"/>
    <mergeCell ref="AW374:AW377"/>
    <mergeCell ref="AV375:AV376"/>
    <mergeCell ref="AW354:AW357"/>
    <mergeCell ref="AV355:AV356"/>
    <mergeCell ref="AW358:AW361"/>
    <mergeCell ref="AV359:AV360"/>
    <mergeCell ref="AW362:AW365"/>
    <mergeCell ref="AV363:AV364"/>
    <mergeCell ref="AW342:AW345"/>
    <mergeCell ref="AV343:AV344"/>
    <mergeCell ref="AW346:AW349"/>
    <mergeCell ref="AV347:AV348"/>
    <mergeCell ref="AW350:AW353"/>
    <mergeCell ref="AV351:AV352"/>
    <mergeCell ref="AV403:AV404"/>
    <mergeCell ref="AW402:AW405"/>
    <mergeCell ref="AW366:AW369"/>
    <mergeCell ref="AW406:AW409"/>
    <mergeCell ref="AV407:AV408"/>
    <mergeCell ref="AW410:AW413"/>
    <mergeCell ref="AV411:AV412"/>
    <mergeCell ref="AW390:AW393"/>
    <mergeCell ref="AV391:AV392"/>
    <mergeCell ref="AW394:AW397"/>
    <mergeCell ref="AV395:AV396"/>
    <mergeCell ref="AW398:AW401"/>
    <mergeCell ref="AV399:AV400"/>
    <mergeCell ref="AW378:AW381"/>
    <mergeCell ref="AV379:AV380"/>
    <mergeCell ref="AW382:AW385"/>
    <mergeCell ref="AV383:AV384"/>
    <mergeCell ref="AW386:AW389"/>
    <mergeCell ref="AV387:AV388"/>
    <mergeCell ref="BE31:BG31"/>
    <mergeCell ref="BE32:BG32"/>
    <mergeCell ref="BE33:BG33"/>
    <mergeCell ref="BE34:BG34"/>
    <mergeCell ref="BE35:BG35"/>
    <mergeCell ref="BE36:BG36"/>
    <mergeCell ref="BE37:BG37"/>
    <mergeCell ref="BE38:BG38"/>
    <mergeCell ref="BE39:BG39"/>
    <mergeCell ref="BE40:BG40"/>
    <mergeCell ref="BE41:BG41"/>
    <mergeCell ref="BE42:BG42"/>
    <mergeCell ref="BE43:BG43"/>
    <mergeCell ref="BE44:BG44"/>
    <mergeCell ref="BE45:BG45"/>
    <mergeCell ref="BE46:BG46"/>
    <mergeCell ref="AW42:AW45"/>
    <mergeCell ref="BB40:BB41"/>
    <mergeCell ref="BC40:BC41"/>
    <mergeCell ref="BD40:BD41"/>
    <mergeCell ref="AX394:AX395"/>
    <mergeCell ref="AY396:AY397"/>
    <mergeCell ref="BE65:BG65"/>
    <mergeCell ref="BE66:BG66"/>
    <mergeCell ref="BE67:BG67"/>
    <mergeCell ref="BE68:BG68"/>
    <mergeCell ref="BE69:BG69"/>
    <mergeCell ref="BE70:BG70"/>
    <mergeCell ref="BE71:BG71"/>
    <mergeCell ref="BE72:BG72"/>
    <mergeCell ref="BE73:BG73"/>
    <mergeCell ref="BE74:BG74"/>
    <mergeCell ref="BE75:BG75"/>
    <mergeCell ref="BE76:BG76"/>
    <mergeCell ref="BE77:BG77"/>
    <mergeCell ref="BE78:BG78"/>
    <mergeCell ref="BE79:BG79"/>
    <mergeCell ref="BE99:BG99"/>
    <mergeCell ref="BE100:BG100"/>
    <mergeCell ref="BE101:BG101"/>
    <mergeCell ref="BE102:BG102"/>
    <mergeCell ref="BE103:BG103"/>
    <mergeCell ref="BE104:BG104"/>
    <mergeCell ref="BE105:BG105"/>
    <mergeCell ref="BE106:BG106"/>
    <mergeCell ref="BE107:BG107"/>
    <mergeCell ref="BE108:BG108"/>
    <mergeCell ref="BE109:BG109"/>
    <mergeCell ref="BE14:BG14"/>
    <mergeCell ref="BE15:BG15"/>
    <mergeCell ref="BE16:BG16"/>
    <mergeCell ref="BE17:BG17"/>
    <mergeCell ref="BE18:BG18"/>
    <mergeCell ref="BE19:BG19"/>
    <mergeCell ref="BE20:BG20"/>
    <mergeCell ref="BE21:BG21"/>
    <mergeCell ref="BE22:BG22"/>
    <mergeCell ref="BE23:BG23"/>
    <mergeCell ref="BE24:BG24"/>
    <mergeCell ref="BE25:BG25"/>
    <mergeCell ref="BE26:BG26"/>
    <mergeCell ref="BE27:BG27"/>
    <mergeCell ref="BE28:BG28"/>
    <mergeCell ref="BE29:BG29"/>
    <mergeCell ref="BE30:BG30"/>
    <mergeCell ref="BE110:BG110"/>
    <mergeCell ref="BE111:BG111"/>
    <mergeCell ref="BE112:BG112"/>
    <mergeCell ref="BE47:BG47"/>
    <mergeCell ref="BE48:BG48"/>
    <mergeCell ref="BE49:BG49"/>
    <mergeCell ref="BE50:BG50"/>
    <mergeCell ref="BE51:BG51"/>
    <mergeCell ref="BE52:BG52"/>
    <mergeCell ref="BE53:BG53"/>
    <mergeCell ref="BE54:BG54"/>
    <mergeCell ref="BE55:BG55"/>
    <mergeCell ref="BE56:BG56"/>
    <mergeCell ref="BE57:BG57"/>
    <mergeCell ref="BE58:BG58"/>
    <mergeCell ref="BE59:BG59"/>
    <mergeCell ref="BE60:BG60"/>
    <mergeCell ref="BE61:BG61"/>
    <mergeCell ref="BE62:BG62"/>
    <mergeCell ref="BE63:BG63"/>
    <mergeCell ref="BE64:BG64"/>
    <mergeCell ref="BE133:BG133"/>
    <mergeCell ref="BE134:BG134"/>
    <mergeCell ref="BE135:BG135"/>
    <mergeCell ref="BE136:BG136"/>
    <mergeCell ref="BE137:BG137"/>
    <mergeCell ref="BE138:BG138"/>
    <mergeCell ref="BE139:BG139"/>
    <mergeCell ref="BE140:BG140"/>
    <mergeCell ref="BE141:BG141"/>
    <mergeCell ref="BE142:BG142"/>
    <mergeCell ref="BE143:BG143"/>
    <mergeCell ref="BE144:BG144"/>
    <mergeCell ref="BE145:BG145"/>
    <mergeCell ref="BE80:BG80"/>
    <mergeCell ref="BE81:BG81"/>
    <mergeCell ref="BE82:BG82"/>
    <mergeCell ref="BE83:BG83"/>
    <mergeCell ref="BE84:BG84"/>
    <mergeCell ref="BE85:BG85"/>
    <mergeCell ref="BE86:BG86"/>
    <mergeCell ref="BE87:BG87"/>
    <mergeCell ref="BE88:BG88"/>
    <mergeCell ref="BE89:BG89"/>
    <mergeCell ref="BE90:BG90"/>
    <mergeCell ref="BE91:BG91"/>
    <mergeCell ref="BE92:BG92"/>
    <mergeCell ref="BE93:BG93"/>
    <mergeCell ref="BE94:BG94"/>
    <mergeCell ref="BE95:BG95"/>
    <mergeCell ref="BE96:BG96"/>
    <mergeCell ref="BE97:BG97"/>
    <mergeCell ref="BE98:BG98"/>
    <mergeCell ref="BE167:BG167"/>
    <mergeCell ref="BE168:BG168"/>
    <mergeCell ref="BE169:BG169"/>
    <mergeCell ref="BE170:BG170"/>
    <mergeCell ref="BE171:BG171"/>
    <mergeCell ref="BE172:BG172"/>
    <mergeCell ref="BE173:BG173"/>
    <mergeCell ref="BE174:BG174"/>
    <mergeCell ref="BE175:BG175"/>
    <mergeCell ref="BE176:BG176"/>
    <mergeCell ref="BE177:BG177"/>
    <mergeCell ref="BE178:BG178"/>
    <mergeCell ref="BE113:BG113"/>
    <mergeCell ref="BE114:BG114"/>
    <mergeCell ref="BE115:BG115"/>
    <mergeCell ref="BE116:BG116"/>
    <mergeCell ref="BE117:BG117"/>
    <mergeCell ref="BE118:BG118"/>
    <mergeCell ref="BE119:BG119"/>
    <mergeCell ref="BE120:BG120"/>
    <mergeCell ref="BE121:BG121"/>
    <mergeCell ref="BE122:BG122"/>
    <mergeCell ref="BE123:BG123"/>
    <mergeCell ref="BE124:BG124"/>
    <mergeCell ref="BE125:BG125"/>
    <mergeCell ref="BE126:BG126"/>
    <mergeCell ref="BE127:BG127"/>
    <mergeCell ref="BE128:BG128"/>
    <mergeCell ref="BE129:BG129"/>
    <mergeCell ref="BE130:BG130"/>
    <mergeCell ref="BE131:BG131"/>
    <mergeCell ref="BE132:BG132"/>
    <mergeCell ref="BE201:BG201"/>
    <mergeCell ref="BE202:BG202"/>
    <mergeCell ref="BE203:BG203"/>
    <mergeCell ref="BE204:BG204"/>
    <mergeCell ref="BE205:BG205"/>
    <mergeCell ref="BE206:BG206"/>
    <mergeCell ref="BE207:BG207"/>
    <mergeCell ref="BE208:BG208"/>
    <mergeCell ref="BE209:BG209"/>
    <mergeCell ref="BE210:BG210"/>
    <mergeCell ref="BE211:BG211"/>
    <mergeCell ref="BE146:BG146"/>
    <mergeCell ref="BE147:BG147"/>
    <mergeCell ref="BE148:BG148"/>
    <mergeCell ref="BE149:BG149"/>
    <mergeCell ref="BE150:BG150"/>
    <mergeCell ref="BE151:BG151"/>
    <mergeCell ref="BE152:BG152"/>
    <mergeCell ref="BE153:BG153"/>
    <mergeCell ref="BE154:BG154"/>
    <mergeCell ref="BE155:BG155"/>
    <mergeCell ref="BE156:BG156"/>
    <mergeCell ref="BE157:BG157"/>
    <mergeCell ref="BE158:BG158"/>
    <mergeCell ref="BE159:BG159"/>
    <mergeCell ref="BE160:BG160"/>
    <mergeCell ref="BE161:BG161"/>
    <mergeCell ref="BE162:BG162"/>
    <mergeCell ref="BE163:BG163"/>
    <mergeCell ref="BE164:BG164"/>
    <mergeCell ref="BE165:BG165"/>
    <mergeCell ref="BE166:BG166"/>
    <mergeCell ref="BE235:BG235"/>
    <mergeCell ref="BE236:BG236"/>
    <mergeCell ref="BE237:BG237"/>
    <mergeCell ref="BE238:BG238"/>
    <mergeCell ref="BE239:BG239"/>
    <mergeCell ref="BE240:BG240"/>
    <mergeCell ref="BE241:BG241"/>
    <mergeCell ref="BE242:BG242"/>
    <mergeCell ref="BE243:BG243"/>
    <mergeCell ref="BE244:BG244"/>
    <mergeCell ref="BE179:BG179"/>
    <mergeCell ref="BE180:BG180"/>
    <mergeCell ref="BE181:BG181"/>
    <mergeCell ref="BE182:BG182"/>
    <mergeCell ref="BE183:BG183"/>
    <mergeCell ref="BE184:BG184"/>
    <mergeCell ref="BE185:BG185"/>
    <mergeCell ref="BE186:BG186"/>
    <mergeCell ref="BE187:BG187"/>
    <mergeCell ref="BE188:BG188"/>
    <mergeCell ref="BE189:BG189"/>
    <mergeCell ref="BE190:BG190"/>
    <mergeCell ref="BE191:BG191"/>
    <mergeCell ref="BE192:BG192"/>
    <mergeCell ref="BE193:BG193"/>
    <mergeCell ref="BE194:BG194"/>
    <mergeCell ref="BE195:BG195"/>
    <mergeCell ref="BE196:BG196"/>
    <mergeCell ref="BE197:BG197"/>
    <mergeCell ref="BE198:BG198"/>
    <mergeCell ref="BE199:BG199"/>
    <mergeCell ref="BE200:BG200"/>
    <mergeCell ref="BE269:BG269"/>
    <mergeCell ref="BE270:BG270"/>
    <mergeCell ref="BE271:BG271"/>
    <mergeCell ref="BE272:BG272"/>
    <mergeCell ref="BE273:BG273"/>
    <mergeCell ref="BE274:BG274"/>
    <mergeCell ref="BE275:BG275"/>
    <mergeCell ref="BE276:BG276"/>
    <mergeCell ref="BE277:BG277"/>
    <mergeCell ref="BE212:BG212"/>
    <mergeCell ref="BE213:BG213"/>
    <mergeCell ref="BE214:BG214"/>
    <mergeCell ref="BE215:BG215"/>
    <mergeCell ref="BE216:BG216"/>
    <mergeCell ref="BE217:BG217"/>
    <mergeCell ref="BE218:BG218"/>
    <mergeCell ref="BE219:BG219"/>
    <mergeCell ref="BE220:BG220"/>
    <mergeCell ref="BE221:BG221"/>
    <mergeCell ref="BE222:BG222"/>
    <mergeCell ref="BE223:BG223"/>
    <mergeCell ref="BE224:BG224"/>
    <mergeCell ref="BE225:BG225"/>
    <mergeCell ref="BE226:BG226"/>
    <mergeCell ref="BE227:BG227"/>
    <mergeCell ref="BE228:BG228"/>
    <mergeCell ref="BE229:BG229"/>
    <mergeCell ref="BE230:BG230"/>
    <mergeCell ref="BE231:BG231"/>
    <mergeCell ref="BE232:BG232"/>
    <mergeCell ref="BE233:BG233"/>
    <mergeCell ref="BE234:BG234"/>
    <mergeCell ref="BE303:BG303"/>
    <mergeCell ref="BE304:BG304"/>
    <mergeCell ref="BE305:BG305"/>
    <mergeCell ref="BE306:BG306"/>
    <mergeCell ref="BE307:BG307"/>
    <mergeCell ref="BE308:BG308"/>
    <mergeCell ref="BE309:BG309"/>
    <mergeCell ref="BE310:BG310"/>
    <mergeCell ref="BE245:BG245"/>
    <mergeCell ref="BE246:BG246"/>
    <mergeCell ref="BE247:BG247"/>
    <mergeCell ref="BE248:BG248"/>
    <mergeCell ref="BE249:BG249"/>
    <mergeCell ref="BE250:BG250"/>
    <mergeCell ref="BE251:BG251"/>
    <mergeCell ref="BE252:BG252"/>
    <mergeCell ref="BE253:BG253"/>
    <mergeCell ref="BE254:BG254"/>
    <mergeCell ref="BE255:BG255"/>
    <mergeCell ref="BE256:BG256"/>
    <mergeCell ref="BE257:BG257"/>
    <mergeCell ref="BE258:BG258"/>
    <mergeCell ref="BE259:BG259"/>
    <mergeCell ref="BE260:BG260"/>
    <mergeCell ref="BE261:BG261"/>
    <mergeCell ref="BE262:BG262"/>
    <mergeCell ref="BE263:BG263"/>
    <mergeCell ref="BE264:BG264"/>
    <mergeCell ref="BE265:BG265"/>
    <mergeCell ref="BE266:BG266"/>
    <mergeCell ref="BE267:BG267"/>
    <mergeCell ref="BE268:BG268"/>
    <mergeCell ref="BE337:BG337"/>
    <mergeCell ref="BE338:BG338"/>
    <mergeCell ref="BE339:BG339"/>
    <mergeCell ref="BE340:BG340"/>
    <mergeCell ref="BE341:BG341"/>
    <mergeCell ref="BE342:BG342"/>
    <mergeCell ref="BE343:BG343"/>
    <mergeCell ref="BE278:BG278"/>
    <mergeCell ref="BE279:BG279"/>
    <mergeCell ref="BE280:BG280"/>
    <mergeCell ref="BE281:BG281"/>
    <mergeCell ref="BE282:BG282"/>
    <mergeCell ref="BE283:BG283"/>
    <mergeCell ref="BE284:BG284"/>
    <mergeCell ref="BE285:BG285"/>
    <mergeCell ref="BE286:BG286"/>
    <mergeCell ref="BE287:BG287"/>
    <mergeCell ref="BE288:BG288"/>
    <mergeCell ref="BE289:BG289"/>
    <mergeCell ref="BE290:BG290"/>
    <mergeCell ref="BE291:BG291"/>
    <mergeCell ref="BE292:BG292"/>
    <mergeCell ref="BE293:BG293"/>
    <mergeCell ref="BE294:BG294"/>
    <mergeCell ref="BE295:BG295"/>
    <mergeCell ref="BE296:BG296"/>
    <mergeCell ref="BE297:BG297"/>
    <mergeCell ref="BE298:BG298"/>
    <mergeCell ref="BE299:BG299"/>
    <mergeCell ref="BE300:BG300"/>
    <mergeCell ref="BE301:BG301"/>
    <mergeCell ref="BE302:BG302"/>
    <mergeCell ref="BE371:BG371"/>
    <mergeCell ref="BE372:BG372"/>
    <mergeCell ref="BE373:BG373"/>
    <mergeCell ref="BE374:BG374"/>
    <mergeCell ref="BE375:BG375"/>
    <mergeCell ref="BE376:BG376"/>
    <mergeCell ref="BE311:BG311"/>
    <mergeCell ref="BE312:BG312"/>
    <mergeCell ref="BE313:BG313"/>
    <mergeCell ref="BE314:BG314"/>
    <mergeCell ref="BE315:BG315"/>
    <mergeCell ref="BE316:BG316"/>
    <mergeCell ref="BE317:BG317"/>
    <mergeCell ref="BE318:BG318"/>
    <mergeCell ref="BE319:BG319"/>
    <mergeCell ref="BE320:BG320"/>
    <mergeCell ref="BE321:BG321"/>
    <mergeCell ref="BE322:BG322"/>
    <mergeCell ref="BE323:BG323"/>
    <mergeCell ref="BE324:BG324"/>
    <mergeCell ref="BE325:BG325"/>
    <mergeCell ref="BE326:BG326"/>
    <mergeCell ref="BE327:BG327"/>
    <mergeCell ref="BE328:BG328"/>
    <mergeCell ref="BE329:BG329"/>
    <mergeCell ref="BE330:BG330"/>
    <mergeCell ref="BE331:BG331"/>
    <mergeCell ref="BE332:BG332"/>
    <mergeCell ref="BE333:BG333"/>
    <mergeCell ref="BE334:BG334"/>
    <mergeCell ref="BE335:BG335"/>
    <mergeCell ref="BE336:BG336"/>
    <mergeCell ref="BE405:BG405"/>
    <mergeCell ref="BE406:BG406"/>
    <mergeCell ref="BE407:BG407"/>
    <mergeCell ref="BE408:BG408"/>
    <mergeCell ref="BE409:BG409"/>
    <mergeCell ref="BE344:BG344"/>
    <mergeCell ref="BE345:BG345"/>
    <mergeCell ref="BE346:BG346"/>
    <mergeCell ref="BE347:BG347"/>
    <mergeCell ref="BE348:BG348"/>
    <mergeCell ref="BE349:BG349"/>
    <mergeCell ref="BE350:BG350"/>
    <mergeCell ref="BE351:BG351"/>
    <mergeCell ref="BE352:BG352"/>
    <mergeCell ref="BE353:BG353"/>
    <mergeCell ref="BE354:BG354"/>
    <mergeCell ref="BE355:BG355"/>
    <mergeCell ref="BE356:BG356"/>
    <mergeCell ref="BE357:BG357"/>
    <mergeCell ref="BE358:BG358"/>
    <mergeCell ref="BE359:BG359"/>
    <mergeCell ref="BE360:BG360"/>
    <mergeCell ref="BE361:BG361"/>
    <mergeCell ref="BE362:BG362"/>
    <mergeCell ref="BE363:BG363"/>
    <mergeCell ref="BE364:BG364"/>
    <mergeCell ref="BE365:BG365"/>
    <mergeCell ref="BE366:BG366"/>
    <mergeCell ref="BE367:BG367"/>
    <mergeCell ref="BE368:BG368"/>
    <mergeCell ref="BE369:BG369"/>
    <mergeCell ref="BE370:BG370"/>
    <mergeCell ref="BE410:BG410"/>
    <mergeCell ref="BE411:BG411"/>
    <mergeCell ref="BE412:BG412"/>
    <mergeCell ref="BE413:BG413"/>
    <mergeCell ref="BE377:BG377"/>
    <mergeCell ref="BE378:BG378"/>
    <mergeCell ref="BE379:BG379"/>
    <mergeCell ref="BE380:BG380"/>
    <mergeCell ref="BE381:BG381"/>
    <mergeCell ref="BE382:BG382"/>
    <mergeCell ref="BE383:BG383"/>
    <mergeCell ref="BE384:BG384"/>
    <mergeCell ref="BE385:BG385"/>
    <mergeCell ref="BE386:BG386"/>
    <mergeCell ref="BE387:BG387"/>
    <mergeCell ref="BE388:BG388"/>
    <mergeCell ref="BE389:BG389"/>
    <mergeCell ref="BE390:BG390"/>
    <mergeCell ref="BE391:BG391"/>
    <mergeCell ref="BE392:BG392"/>
    <mergeCell ref="BE393:BG393"/>
    <mergeCell ref="BE394:BG394"/>
    <mergeCell ref="BE395:BG395"/>
    <mergeCell ref="BE396:BG396"/>
    <mergeCell ref="BE397:BG397"/>
    <mergeCell ref="BE398:BG398"/>
    <mergeCell ref="BE399:BG399"/>
    <mergeCell ref="BE400:BG400"/>
    <mergeCell ref="BE401:BG401"/>
    <mergeCell ref="BE402:BG402"/>
    <mergeCell ref="BE403:BG403"/>
    <mergeCell ref="BE404:BG404"/>
  </mergeCells>
  <phoneticPr fontId="7"/>
  <conditionalFormatting sqref="T14:T413">
    <cfRule type="expression" dxfId="10" priority="70">
      <formula>AU14=""</formula>
    </cfRule>
  </conditionalFormatting>
  <conditionalFormatting sqref="U16:U17 U20:U21 U24:U25 U28:U29 U32:U33 U36:U37 U40:U41 U44:U45 U48:U49 U52:U53 U56:U57 U60:U61 U64:U65 U68:U69 U72:U73 U76:U77 U80:U81 U84:U85 U88:U89 U92:U93 U96:U97 U100:U101 U104:U105 U108:U109 U112:U113 U116:U117 U120:U121 U124:U125 U128:U129 U132:U133 U136:U137 U140:U141 U144:U145 U148:U149 U152:U153 U156:U157 U160:U161 U164:U165 U168:U169 U172:U173 U176:U177 U180:U181 U184:U185 U188:U189 U192:U193 U196:U197 U200:U201 U204:U205 U208:U209 U212:U213 U216:U217 U220:U221 U224:U225 U228:U229 U232:U233 U236:U237 U240:U241 U244:U245 U248:U249 U252:U253 U256:U257 U260:U261 U264:U265 U268:U269 U272:U273 U276:U277 U280:U281 U284:U285 U288:U289 U292:U293 U296:U297 U300:U301 U304:U305 U308:U309 U312:U313 U316:U317 U320:U321 U324:U325 U328:U329 U332:U333 U336:U337 U340:U341 U344:U345 U348:U349 U352:U353 U356:U357 U360:U361 U364:U365 U368:U369 U372:U373 U376:U377 U380:U381 U384:U385 U388:U389 U392:U393 U396:U397 U400:U401 U404:U405 U408:U409 U412:U413">
    <cfRule type="expression" dxfId="9" priority="3">
      <formula>AND(S16="区分変更後の算定予定",T16&lt;&gt;"",U16&lt;U14)</formula>
    </cfRule>
  </conditionalFormatting>
  <conditionalFormatting sqref="V14:AG413">
    <cfRule type="expression" dxfId="8" priority="69">
      <formula>OR($T14="",$T14=" ")</formula>
    </cfRule>
  </conditionalFormatting>
  <conditionalFormatting sqref="AA16:AA413 AC16:AC413">
    <cfRule type="expression" dxfId="7" priority="2">
      <formula>AND($S16="区分変更後の算定予定",OR($AA16&lt;&gt;7,$AC16&lt;&gt;3))</formula>
    </cfRule>
  </conditionalFormatting>
  <conditionalFormatting sqref="AM14:AM413">
    <cfRule type="expression" dxfId="6" priority="56">
      <formula>AND($S14="区分変更後の算定予定",$AL14&lt;&gt;"")</formula>
    </cfRule>
  </conditionalFormatting>
  <conditionalFormatting sqref="AN14:AN413">
    <cfRule type="expression" dxfId="5" priority="67">
      <formula>AND(S14="区分変更後の算定予定",OR(T14="新加算Ⅰ",T14="新加算Ⅱ",T14="新加算Ⅲ",T14="新加算Ⅳ",T14="新加算Ⅴ（１）",T14="新加算Ⅴ（２）",T14="新加算Ⅴ（３）",T14="新加算Ⅴ（４）",T14="新加算Ⅴ（５）",T14="新加算Ⅴ（６）",T14="新加算Ⅴ（８）",T14="新加算Ⅴ（11）"))</formula>
    </cfRule>
  </conditionalFormatting>
  <conditionalFormatting sqref="AP14:AP413">
    <cfRule type="expression" dxfId="4" priority="65">
      <formula>AND(S14="区分変更後の算定予定",OR(T14="新加算Ⅰ",T14="新加算Ⅱ",T14="新加算Ⅲ",T14="新加算Ⅴ（１）",T14="新加算Ⅴ（３）",T14="新加算Ⅴ（８）"))</formula>
    </cfRule>
  </conditionalFormatting>
  <conditionalFormatting sqref="AQ11">
    <cfRule type="expression" dxfId="3" priority="18369">
      <formula>$AQ$11="○"</formula>
    </cfRule>
  </conditionalFormatting>
  <conditionalFormatting sqref="AR14:AR413 AT18:AT413">
    <cfRule type="expression" dxfId="2" priority="68">
      <formula>AND(S14="区分変更後の算定予定",OR(T14="新加算Ⅰ",T14="新加算Ⅴ（１）",T14="新加算Ⅴ（２）",T14="新加算Ⅴ（５）",T14="新加算Ⅴ（７）",T14="新加算Ⅴ（10）"))</formula>
    </cfRule>
  </conditionalFormatting>
  <conditionalFormatting sqref="AS11">
    <cfRule type="expression" dxfId="1" priority="1">
      <formula>$AQ$11&lt;&gt;"×"</formula>
    </cfRule>
  </conditionalFormatting>
  <conditionalFormatting sqref="AQ16:AQ413">
    <cfRule type="expression" dxfId="0" priority="18513">
      <formula>AND(S16="区分変更後の算定予定",OR(T16="新加算Ⅰ",T16="新加算Ⅱ",T16="新加算Ⅴ（１）",T16="新加算Ⅴ（２）",T16="新加算Ⅴ（３）",T16="新加算Ⅴ（４）",T16="新加算Ⅴ（５）",T16="新加算Ⅴ（６）",T16="新加算Ⅴ（７）",T16="新加算Ⅴ（９）",T16="新加算Ⅴ（10）",T16="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dataValidations count="3">
    <dataValidation type="list" allowBlank="1" showInputMessage="1" showErrorMessage="1" sqref="AT36:AT37 AR16:AR17 AT28:AT29 AT20:AT21 AT24:AT25 AT48:AT49 AT44:AT45 AT52:AT53 AT56:AT57 AT60:AT61 AT64:AT65 AT68:AT69 AT72:AT73 AT76:AT77 AT80:AT81 AT84:AT85 AT88:AT89 AT92:AT93 AT96:AT97 AT100:AT101 AT104:AT105 AT108:AT109 AT112:AT113 AT116:AT117 AT120:AT121 AT124:AT125 AT128:AT129 AT132:AT133 AT136:AT137 AT140:AT141 AT144:AT145 AT148:AT149 AT152:AT153 AT156:AT157 AT160:AT161 AT164:AT165 AT168:AT169 AT172:AT173 AT176:AT177 AT180:AT181 AT184:AT185 AT188:AT189 AT192:AT193 AT196:AT197 AT200:AT201 AT204:AT205 AT208:AT209 AT212:AT213 AT216:AT217 AT220:AT221 AT224:AT225 AT228:AT229 AT232:AT233 AT236:AT237 AT240:AT241 AT244:AT245 AT248:AT249 AT252:AT253 AT256:AT257 AT260:AT261 AT264:AT265 AT268:AT269 AT272:AT273 AT276:AT277 AT280:AT281 AT284:AT285 AT288:AT289 AT292:AT293 AT296:AT297 AT300:AT301 AT304:AT305 AT308:AT309 AT312:AT313 AT316:AT317 AT320:AT321 AT324:AT325 AT328:AT329 AT332:AT333 AT336:AT337 AT340:AT341 AT344:AT345 AT348:AT349 AT352:AT353 AT356:AT357 AT360:AT361 AT364:AT365 AT368:AT369 AT372:AT373 AT376:AT377 AT380:AT381 AT384:AT385 AT388:AT389 AT392:AT393 AT396:AT397 AT400:AT401 AT404:AT405 AT408:AT409 AT412:AT413 AT32:AT33 AR20:AR21 AR32:AR33 AR412:AR413 AR408:AR409 AR404:AR405 AR400:AR401 AR396:AR397 AR392:AR393 AR388:AR389 AR384:AR385 AR380:AR381 AR376:AR377 AR372:AR373 AR368:AR369 AR364:AR365 AR360:AR361 AR356:AR357 AR352:AR353 AR348:AR349 AR344:AR345 AR340:AR341 AR336:AR337 AR332:AR333 AR328:AR329 AR324:AR325 AR320:AR321 AR316:AR317 AR312:AR313 AR308:AR309 AR304:AR305 AR300:AR301 AR296:AR297 AR292:AR293 AR288:AR289 AR284:AR285 AR280:AR281 AR276:AR277 AR272:AR273 AR268:AR269 AR264:AR265 AR260:AR261 AR256:AR257 AR252:AR253 AR248:AR249 AR244:AR245 AR240:AR241 AR236:AR237 AR232:AR233 AR228:AR229 AR224:AR225 AR220:AR221 AR216:AR217 AR212:AR213 AR208:AR209 AR204:AR205 AR200:AR201 AR196:AR197 AR192:AR193 AR188:AR189 AR184:AR185 AR180:AR181 AR176:AR177 AR172:AR173 AR168:AR169 AR164:AR165 AR160:AR161 AR156:AR157 AR152:AR153 AR148:AR149 AR144:AR145 AR140:AR141 AR136:AR137 AR132:AR133 AR128:AR129 AR124:AR125 AR120:AR121 AR116:AR117 AR112:AR113 AR108:AR109 AR104:AR105 AR100:AR101 AR96:AR97 AR92:AR93 AR88:AR89 AR84:AR85 AR80:AR81 AR76:AR77 AR72:AR73 AR68:AR69 AR64:AR65 AR60:AR61 AR56:AR57 AR52:AR53 AR44:AR45 AR48:AR49 AR24:AR25 AR28:AR29 AR36:AR37 AR40:AR41 AT40:AT41" xr:uid="{5D1F4B42-61DC-4506-8454-95C2B7CB074E}">
      <formula1>INDIRECT(AX14)</formula1>
    </dataValidation>
    <dataValidation type="whole" operator="greaterThanOrEqual" allowBlank="1" showInputMessage="1" showErrorMessage="1" prompt="要件を満たす職員数を記入してください。" sqref="AQ16:AQ17 AQ20:AQ21 AQ24:AQ25 AQ28:AQ29 AQ32:AQ33 AQ36:AQ37 AQ40:AQ41 AQ44:AQ45 AQ48:AQ49 AQ52:AQ53 AQ56:AQ57 AQ60:AQ61 AQ64:AQ65 AQ68:AQ69 AQ72:AQ73 AQ76:AQ77 AQ80:AQ81 AQ84:AQ85 AQ88:AQ89 AQ92:AQ93 AQ96:AQ97 AQ100:AQ101 AQ104:AQ105 AQ108:AQ109 AQ112:AQ113 AQ116:AQ117 AQ120:AQ121 AQ124:AQ125 AQ128:AQ129 AQ132:AQ133 AQ136:AQ137 AQ140:AQ141 AQ144:AQ145 AQ148:AQ149 AQ152:AQ153 AQ156:AQ157 AQ160:AQ161 AQ164:AQ165 AQ168:AQ169 AQ172:AQ173 AQ176:AQ177 AQ180:AQ181 AQ184:AQ185 AQ188:AQ189 AQ192:AQ193 AQ196:AQ197 AQ200:AQ201 AQ204:AQ205 AQ208:AQ209 AQ212:AQ213 AQ216:AQ217 AQ220:AQ221 AQ224:AQ225 AQ228:AQ229 AQ232:AQ233 AQ236:AQ237 AQ240:AQ241 AQ244:AQ245 AQ248:AQ249 AQ252:AQ253 AQ256:AQ257 AQ260:AQ261 AQ264:AQ265 AQ268:AQ269 AQ272:AQ273 AQ276:AQ277 AQ280:AQ281 AQ284:AQ285 AQ288:AQ289 AQ292:AQ293 AQ296:AQ297 AQ300:AQ301 AQ304:AQ305 AQ308:AQ309 AQ312:AQ313 AQ316:AQ317 AQ320:AQ321 AQ324:AQ325 AQ328:AQ329 AQ332:AQ333 AQ336:AQ337 AQ340:AQ341 AQ344:AQ345 AQ348:AQ349 AQ352:AQ353 AQ356:AQ357 AQ360:AQ361 AQ364:AQ365 AQ368:AQ369 AQ372:AQ373 AQ376:AQ377 AQ380:AQ381 AQ384:AQ385 AQ388:AQ389 AQ392:AQ393 AQ396:AQ397 AQ400:AQ401 AQ404:AQ405 AQ408:AQ409 AQ412:AQ413" xr:uid="{40A36D68-982E-46CF-9379-98A17DF06047}">
      <formula1>0</formula1>
    </dataValidation>
    <dataValidation imeMode="halfAlpha" allowBlank="1" showInputMessage="1" showErrorMessage="1" sqref="B14 AA16 AC16 W14 M21 Y14 AA14 W16 Y16 B18 M15 B22 M25 M23 B34 B26 M37 M35 M29 M27 M17 M19 AC14 B30 M33 M31 AT50 AA20 AC20 W18 Y18 AA18 W20 Y20 AC18 B38 AC26 AC30 M41 M39 AC34 AT38 B42 AC42 AA44 M45 M43 AC44 W42 B46 Y42 AA42 M49 M47 W44 Y44 B58 AT46 B50 M61 M59 M53 M51 AT42 B54 M57 M55 B62 M65 M63 B74 B66 M77 M75 M69 M67 B70 M73 M71 B78 M81 M79 B82 M85 M83 B86 M89 M87 B98 B90 M101 M99 M93 M91 B94 M97 M95 B102 M105 M103 B106 M109 M107 B110 M113 M111 B114 M117 M115 B126 B118 M129 M127 M121 M119 B122 M125 M123 B130 M133 M131 B142 B134 M145 M143 M137 M135 B138 M141 M139 B146 M149 M147 B150 M153 M151 B154 M157 M155 B166 B158 M169 M167 M161 M159 B162 M165 M163 B170 M173 M171 B174 M177 M175 B178 M181 M179 B182 M185 M183 B194 B186 M197 M195 M189 M187 B190 M193 M191 B198 M201 M199 B210 B202 M213 M211 M205 M203 B206 M209 M207 B214 M217 M215 B218 M221 M219 B222 M225 M223 B234 B226 M237 M235 M229 M227 B230 M233 M231 B238 M241 M239 B242 M245 M243 B246 M249 M247 B250 M253 M251 B262 B254 M265 M263 M257 M255 B258 M261 M259 B266 M269 M267 B278 B270 M281 M279 M273 M271 B274 M277 M275 B282 M285 M283 B286 M289 M287 B290 M293 M291 B302 B294 M305 M303 M297 M295 B298 M301 M299 B306 M309 M307 B310 M313 M311 B314 M317 M315 B318 M321 M319 B330 B322 M333 M331 M325 M323 B326 M329 M327 B334 M337 M335 B346 B338 M349 M347 M341 M339 B342 M345 M343 B350 M353 M351 B354 M357 M355 B358 M361 M359 B370 B362 M373 M371 M365 M363 B366 M369 M367 B374 M377 M375 B378 M381 M379 B382 M385 M383 B386 M389 M387 B398 B390 M401 M399 M393 M391 B394 M397 M395 B402 M405 M403 B406 M409 M407 B410 M413 M411 AT54 AH14:AR14 AC46 AA48 AC48 W46 Y46 AA46 W48 Y48 AA24 AA28 AA32 AA36 AC24 AC28 AC32 AC36 W22 W26 W30 W34 Y22 Y26 Y30 Y34 AA22 AA26 AA30 AA34 W24 W28 W32 W36 Y24 Y28 Y32 Y36 AC22 AC38 AA40 AC40 W38 Y38 AA38 W40 Y40 AV14:AV15 AV17 AT58 AT62 AT66 AT70 AT74 AT78 AT82 AT86 AT90 AT94 AT98 AT102 AT106 AT110 AT114 AT118 AT122 AT126 AT130 AT134 AT138 AT142 AT146 AT150 AT154 AT158 AT162 AT166 AT170 AT174 AT178 AT182 AT186 AT190 AT194 AT198 AT202 AT206 AT210 AT214 AT218 AT222 AT226 AT230 AT234 AT238 AT242 AT246 AT250 AT254 AT258 AT262 AT266 AT270 AT274 AT278 AT282 AT286 AT290 AT294 AT298 AT302 AT306 AT310 AT314 AT318 AT322 AT326 AT330 AT334 AT338 AT342 AT346 AT350 AT354 AT358 AT362 AT366 AT370 AT374 AT378 AT382 AT386 AT390 AT394 AT398 AT402 AT406 AT410 AT34 AC54 AC66 AC78 AC90 AC102 AC114 AC126 AC138 AC150 AC162 AC174 AC186 AC198 AC210 AC222 AC234 AC246 AC258 AC270 AC282 AC294 AC306 AC318 AC330 AC342 AC354 AC366 AC378 AC390 AC402 AA56 AA68 AA80 AA92 AA104 AA116 AA128 AA140 AA152 AA164 AA176 AA188 AA200 AA212 AA224 AA236 AA248 AA260 AA272 AA284 AA296 AA308 AA320 AA332 AA344 AA356 AA368 AA380 AA392 AA404 AC56 AC68 AC80 AC92 AC104 AC116 AC128 AC140 AC152 AC164 AC176 AC188 AC200 AC212 AC224 AC236 AC248 AC260 AC272 AC284 AC296 AC308 AC320 AC332 AC344 AC356 AC368 AC380 AC392 AC404 W54 W66 W78 W90 W102 W114 W126 W138 W150 W162 W174 W186 W198 W210 W222 W234 W246 W258 W270 W282 W294 W306 W318 W330 W342 W354 W366 W378 W390 W402 Y54 Y66 Y78 Y90 Y102 Y114 Y126 Y138 Y150 Y162 Y174 Y186 Y198 Y210 Y222 Y234 Y246 Y258 Y270 Y282 Y294 Y306 Y318 Y330 Y342 Y354 Y366 Y378 Y390 Y402 AA54 AA66 AA78 AA90 AA102 AA114 AA126 AA138 AA150 AA162 AA174 AA186 AA198 AA210 AA222 AA234 AA246 AA258 AA270 AA282 AA294 AA306 AA318 AA330 AA342 AA354 AA366 AA378 AA390 AA402 W56 W68 W80 W92 W104 W116 W128 W140 W152 W164 W176 W188 W200 W212 W224 W236 W248 W260 W272 W284 W296 W308 W320 W332 W344 W356 W368 W380 W392 W404 Y56 Y68 Y80 Y92 Y104 Y116 Y128 Y140 Y152 Y164 Y176 Y188 Y200 Y212 Y224 Y236 Y248 Y260 Y272 Y284 Y296 Y308 Y320 Y332 Y344 Y356 Y368 Y380 Y392 Y404 AC58 AC70 AC82 AC94 AC106 AC118 AC130 AC142 AC154 AC166 AC178 AC190 AC202 AC214 AC226 AC238 AC250 AC262 AC274 AC286 AC298 AC310 AC322 AC334 AC346 AC358 AC370 AC382 AC394 AC406 AA60 AA72 AA84 AA96 AA108 AA120 AA132 AA144 AA156 AA168 AA180 AA192 AA204 AA216 AA228 AA240 AA252 AA264 AA276 AA288 AA300 AA312 AA324 AA336 AA348 AA360 AA372 AA384 AA396 AA408 AC60 AC72 AC84 AC96 AC108 AC120 AC132 AC144 AC156 AC168 AC180 AC192 AC204 AC216 AC228 AC240 AC252 AC264 AC276 AC288 AC300 AC312 AC324 AC336 AC348 AC360 AC372 AC384 AC396 AC408 W58 W70 W82 W94 W106 W118 W130 W142 W154 W166 W178 W190 W202 W214 W226 W238 W250 W262 W274 W286 W298 W310 W322 W334 W346 W358 W370 W382 W394 W406 Y58 Y70 Y82 Y94 Y106 Y118 Y130 Y142 Y154 Y166 Y178 Y190 Y202 Y214 Y226 Y238 Y250 Y262 Y274 Y286 Y298 Y310 Y322 Y334 Y346 Y358 Y370 Y382 Y394 Y406 AA58 AA70 AA82 AA94 AA106 AA118 AA130 AA142 AA154 AA166 AA178 AA190 AA202 AA214 AA226 AA238 AA250 AA262 AA274 AA286 AA298 AA310 AA322 AA334 AA346 AA358 AA370 AA382 AA394 AA406 W60 W72 W84 W96 W108 W120 W132 W144 W156 W168 W180 W192 W204 W216 W228 W240 W252 W264 W276 W288 W300 W312 W324 W336 W348 W360 W372 W384 W396 W408 Y60 Y72 Y84 Y96 Y108 Y120 Y132 Y144 Y156 Y168 Y180 Y192 Y204 Y216 Y228 Y240 Y252 Y264 Y276 Y288 Y300 Y312 Y324 Y336 Y348 Y360 Y372 Y384 Y396 Y408 AC50 AC62 AC74 AC86 AC98 AC110 AC122 AC134 AC146 AC158 AC170 AC182 AC194 AC206 AC218 AC230 AC242 AC254 AC266 AC278 AC290 AC302 AC314 AC326 AC338 AC350 AC362 AC374 AC386 AC398 AC410 AA52 AA64 AA76 AA88 AA100 AA112 AA124 AA136 AA148 AA160 AA172 AA184 AA196 AA208 AA220 AA232 AA244 AA256 AA268 AA280 AA292 AA304 AA316 AA328 AA340 AA352 AA364 AA376 AA388 AA400 AA412 AC52 AC64 AC76 AC88 AC100 AC112 AC124 AC136 AC148 AC160 AC172 AC184 AC196 AC208 AC220 AC232 AC244 AC256 AC268 AC280 AC292 AC304 AC316 AC328 AC340 AC352 AC364 AC376 AC388 AC400 AC412 W50 W62 W74 W86 W98 W110 W122 W134 W146 W158 W170 W182 W194 W206 W218 W230 W242 W254 W266 W278 W290 W302 W314 W326 W338 W350 W362 W374 W386 W398 W410 Y50 Y62 Y74 Y86 Y98 Y110 Y122 Y134 Y146 Y158 Y170 Y182 Y194 Y206 Y218 Y230 Y242 Y254 Y266 Y278 Y290 Y302 Y314 Y326 Y338 Y350 Y362 Y374 Y386 Y398 Y410 AA50 AA62 AA74 AA86 AA98 AA110 AA122 AA134 AA146 AA158 AA170 AA182 AA194 AA206 AA218 AA230 AA242 AA254 AA266 AA278 AA290 AA302 AA314 AA326 AA338 AA350 AA362 AA374 AA386 AA398 AA410 W52 W64 W76 W88 W100 W112 W124 W136 W148 W160 W172 W184 W196 W208 W220 W232 W244 W256 W268 W280 W292 W304 W316 W328 W340 W352 W364 W376 W388 W400 W412 Y52 Y64 Y76 Y88 Y100 Y112 Y124 Y136 Y148 Y160 Y172 Y184 Y196 Y208 Y220 Y232 Y244 Y256 Y268 Y280 Y292 Y304 Y316 Y328 Y340 Y352 Y364 Y376 Y388 Y400 Y412 AT18 AT22 AT26 AT30 AH50:AR50 G14:M14 AH46:AR46 AH42:AR42 AH54:AR54 AH58:AR58 AH62:AR62 AH66:AR66 AH70:AR70 AH74:AR74 AH78:AR78 AH82:AR82 AH90:AR90 AH94:AR94 AH98:AR98 AH102:AR102 AH106:AR106 AH110:AR110 AH114:AR114 AH118:AR118 AH122:AR122 AH126:AR126 AH130:AR130 AH134:AR134 AH138:AR138 AH142:AR142 AH146:AR146 AH150:AR150 AH154:AR154 AH158:AR158 AH162:AR162 AH166:AR166 AH170:AR170 AH174:AR174 AH178:AR178 AH182:AR182 AH186:AR186 AH190:AR190 AH194:AR194 AH198:AR198 AH202:AR202 AH206:AR206 AH210:AR210 AH214:AR214 AH218:AR218 AH222:AR222 AH226:AR226 AH230:AR230 AH234:AR234 AH238:AR238 AH242:AR242 AH246:AR246 AH250:AR250 AH254:AR254 AH258:AR258 AH262:AR262 AH266:AR266 AH270:AR270 AH274:AR274 AH278:AR278 AH282:AR282 AH286:AR286 AH290:AR290 AH294:AR294 AH298:AR298 AH302:AR302 AH306:AR306 AH310:AR310 AH314:AR314 AH318:AR318 AH322:AR322 AH326:AR326 AH330:AR330 AH334:AR334 AH338:AR338 AH342:AR342 AH346:AR346 AH350:AR350 AH354:AR354 AH358:AR358 AH362:AR362 AH366:AR366 AH370:AR370 AH374:AR374 AH378:AR378 AH382:AR382 AH386:AR386 AH390:AR390 AH394:AR394 AH398:AR398 AH402:AR402 AH406:AR406 AH410:AR410 G410:M410 G406:M406 G402:M402 G394:M394 G390:M390 G398:M398 G386:M386 G382:M382 G378:M378 G374:M374 G366:M366 G362:M362 G370:M370 G358:M358 G354:M354 G350:M350 G342:M342 G338:M338 G346:M346 G334:M334 G326:M326 G322:M322 G330:M330 G318:M318 G314:M314 G310:M310 G306:M306 G298:M298 G294:M294 G302:M302 G290:M290 G286:M286 G282:M282 G274:M274 G270:M270 G278:M278 G266:M266 G258:M258 G254:M254 G262:M262 G250:M250 G246:M246 G242:M242 G238:M238 G230:M230 G226:M226 G234:M234 G222:M222 G218:M218 G214:M214 G206:M206 G202:M202 G210:M210 G198:M198 G190:M190 G186:M186 G194:M194 G182:M182 G178:M178 G174:M174 G170:M170 G162:M162 G158:M158 G166:M166 G154:M154 G150:M150 G146:M146 G138:M138 G134:M134 G142:M142 G130:M130 G122:M122 G118:M118 G126:M126 G114:M114 G110:M110 G106:M106 G102:M102 G94:M94 G90:M90 G98:M98 G86:M86 G82:M82 G78:M78 G70:M70 G66:M66 G74:M74 G62:M62 G54:M54 G50:M50 G58:M58 G46:M46 G42:M42 G38:M38 G30:M30 G26:M26 G34:M34 G22:M22 G18:M18 AH38:AR38 AH34:AR34 AH22:AR22 AH26:AR26 AH30:AR30 AH18:AR18 AH86:AR86" xr:uid="{557E83DF-CE75-4F2E-A392-2021914E7718}"/>
  </dataValidations>
  <pageMargins left="0.70866141732283472" right="0.70866141732283472" top="0.74803149606299213" bottom="0.74803149606299213" header="0.31496062992125984" footer="0.31496062992125984"/>
  <pageSetup paperSize="9" scale="23"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02F9E724-FE9F-42C5-A4EE-74C976A09107}">
          <x14:formula1>
            <xm:f>【参考】数式用!$AK$5:$AK$7</xm:f>
          </x14:formula1>
          <xm:sqref>AP36:AP37 AP32:AP33 AP28:AP29 AP24:AP25 AP48:AP49 AP16:AP17 AP44:AP45 AP40:AP41 AN40:AN41 AN44:AN45 AN24:AN25 AN28:AN29 AN32:AN33 AN48:AN49 AP20:AP21 AN16:AN17 AN20:AN21 AN36:AN37 AP52:AP53 AP56:AP57 AP60:AP61 AP64:AP65 AP68:AP69 AP72:AP73 AP76:AP77 AP80:AP81 AP84:AP85 AP88:AP89 AP92:AP93 AP96:AP97 AP100:AP101 AP104:AP105 AP108:AP109 AP112:AP113 AP116:AP117 AP120:AP121 AP124:AP125 AP128:AP129 AP132:AP133 AP136:AP137 AP140:AP141 AP144:AP145 AP148:AP149 AP152:AP153 AP156:AP157 AP160:AP161 AP164:AP165 AP168:AP169 AP172:AP173 AP176:AP177 AP180:AP181 AP184:AP185 AP188:AP189 AP192:AP193 AP196:AP197 AP200:AP201 AP204:AP205 AP208:AP209 AP212:AP213 AP216:AP217 AP220:AP221 AP224:AP225 AP228:AP229 AP232:AP233 AP236:AP237 AP240:AP241 AP244:AP245 AP248:AP249 AP252:AP253 AP256:AP257 AP260:AP261 AP264:AP265 AP268:AP269 AP272:AP273 AP276:AP277 AP280:AP281 AP284:AP285 AP288:AP289 AP292:AP293 AP296:AP297 AP300:AP301 AP304:AP305 AP308:AP309 AP312:AP313 AP316:AP317 AP320:AP321 AP324:AP325 AP328:AP329 AP332:AP333 AP336:AP337 AP340:AP341 AP344:AP345 AP348:AP349 AP352:AP353 AP356:AP357 AP360:AP361 AP364:AP365 AP368:AP369 AP372:AP373 AP376:AP377 AP380:AP381 AP384:AP385 AP388:AP389 AP392:AP393 AP396:AP397 AP400:AP401 AP404:AP405 AP408:AP409 AP412:AP413 AN52:AN53 AN56:AN57 AN60:AN61 AN64:AN65 AN68:AN69 AN72:AN73 AN76:AN77 AN80:AN81 AN84:AN85 AN88:AN89 AN92:AN93 AN96:AN97 AN100:AN101 AN104:AN105 AN108:AN109 AN112:AN113 AN116:AN117 AN120:AN121 AN124:AN125 AN128:AN129 AN132:AN133 AN136:AN137 AN140:AN141 AN144:AN145 AN148:AN149 AN152:AN153 AN156:AN157 AN160:AN161 AN164:AN165 AN168:AN169 AN172:AN173 AN176:AN177 AN180:AN181 AN184:AN185 AN188:AN189 AN192:AN193 AN196:AN197 AN200:AN201 AN204:AN205 AN208:AN209 AN212:AN213 AN216:AN217 AN220:AN221 AN224:AN225 AN228:AN229 AN232:AN233 AN236:AN237 AN240:AN241 AN244:AN245 AN248:AN249 AN252:AN253 AN256:AN257 AN260:AN261 AN264:AN265 AN268:AN269 AN272:AN273 AN276:AN277 AN280:AN281 AN284:AN285 AN288:AN289 AN292:AN293 AN296:AN297 AN300:AN301 AN304:AN305 AN308:AN309 AN312:AN313 AN316:AN317 AN320:AN321 AN324:AN325 AN328:AN329 AN332:AN333 AN336:AN337 AN340:AN341 AN344:AN345 AN348:AN349 AN352:AN353 AN356:AN357 AN360:AN361 AN364:AN365 AN368:AN369 AN372:AN373 AN376:AN377 AN380:AN381 AN384:AN385 AN388:AN389 AN392:AN393 AN396:AN397 AN400:AN401 AN404:AN405 AN408:AN409 AN412:AN413</xm:sqref>
        </x14:dataValidation>
        <x14:dataValidation type="list" allowBlank="1" showInputMessage="1" showErrorMessage="1" xr:uid="{D86AD21E-2EA2-4FF6-B68C-E8CF50356E60}">
          <x14:formula1>
            <xm:f>【参考】数式用!$AM$2:$AM$6</xm:f>
          </x14:formula1>
          <xm:sqref>T36 T40 T32 T28 T24 T20 T16 T44 T48 T52 T56 T60 T64 T68 T72 T76 T80 T84 T88 T92 T96 T100 T104 T108 T112 T116 T120 T124 T128 T132 T136 T140 T144 T148 T152 T156 T160 T164 T168 T172 T176 T180 T184 T188 T192 T196 T200 T204 T208 T212 T216 T220 T224 T228 T232 T236 T240 T244 T248 T252 T256 T260 T264 T268 T272 T276 T280 T284 T288 T292 T296 T300 T304 T308 T312 T316 T320 T324 T328 T332 T336 T340 T344 T348 T352 T356 T360 T364 T368 T372 T376 T380 T384 T388 T392 T396 T400 T404 T408 T412</xm:sqref>
        </x14:dataValidation>
        <x14:dataValidation type="list" allowBlank="1" showInputMessage="1" showErrorMessage="1" xr:uid="{0A310044-90D2-4567-8DD6-53E4C59DF7A2}">
          <x14:formula1>
            <xm:f>【参考】数式用!$AK$2:$AK$3</xm:f>
          </x14:formula1>
          <xm:sqref>AM16:AM17 AM44:AM45 AM24:AM25 AM20:AM21 AM32:AM33 AM36:AM37 AM28:AM29 AM40:AM41 AM48:AM49 AM52:AM53 AM56:AM57 AM60:AM61 AM64:AM65 AM68:AM69 AM72:AM73 AM76:AM77 AM80:AM81 AM84:AM85 AM88:AM89 AM92:AM93 AM96:AM97 AM100:AM101 AM104:AM105 AM108:AM109 AM112:AM113 AM116:AM117 AM120:AM121 AM124:AM125 AM128:AM129 AM132:AM133 AM136:AM137 AM140:AM141 AM144:AM145 AM148:AM149 AM152:AM153 AM156:AM157 AM160:AM161 AM164:AM165 AM168:AM169 AM172:AM173 AM176:AM177 AM180:AM181 AM184:AM185 AM188:AM189 AM192:AM193 AM196:AM197 AM200:AM201 AM204:AM205 AM208:AM209 AM212:AM213 AM216:AM217 AM220:AM221 AM224:AM225 AM228:AM229 AM232:AM233 AM236:AM237 AM240:AM241 AM244:AM245 AM248:AM249 AM252:AM253 AM256:AM257 AM260:AM261 AM264:AM265 AM268:AM269 AM272:AM273 AM276:AM277 AM280:AM281 AM284:AM285 AM288:AM289 AM292:AM293 AM296:AM297 AM300:AM301 AM304:AM305 AM308:AM309 AM312:AM313 AM316:AM317 AM320:AM321 AM324:AM325 AM328:AM329 AM332:AM333 AM336:AM337 AM340:AM341 AM344:AM345 AM348:AM349 AM352:AM353 AM356:AM357 AM360:AM361 AM364:AM365 AM368:AM369 AM372:AM373 AM376:AM377 AM380:AM381 AM384:AM385 AM388:AM389 AM392:AM393 AM396:AM397 AM400:AM401 AM404:AM405 AM408:AM409 AM412:AM413</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pageSetUpPr fitToPage="1"/>
  </sheetPr>
  <dimension ref="A1:AT39"/>
  <sheetViews>
    <sheetView topLeftCell="AI1" zoomScale="96" zoomScaleNormal="96" zoomScaleSheetLayoutView="85" workbookViewId="0">
      <selection activeCell="AR21" sqref="AR21"/>
    </sheetView>
  </sheetViews>
  <sheetFormatPr defaultColWidth="9" defaultRowHeight="13.5"/>
  <cols>
    <col min="1" max="1" width="42.375" style="1" customWidth="1"/>
    <col min="2" max="28" width="6.125" style="1" customWidth="1"/>
    <col min="29" max="30" width="8" style="1" customWidth="1"/>
    <col min="31" max="31" width="39.5" style="1" customWidth="1"/>
    <col min="32" max="32" width="26.875" style="1" customWidth="1"/>
    <col min="33" max="33" width="9.125" style="1" customWidth="1"/>
    <col min="34" max="35" width="29.5" style="1" customWidth="1"/>
    <col min="36" max="36" width="9.125" style="1" customWidth="1"/>
    <col min="37" max="37" width="13.625" style="1" customWidth="1"/>
    <col min="38" max="41" width="9" style="1"/>
    <col min="42" max="42" width="12.125" style="1" customWidth="1"/>
    <col min="43" max="43" width="9" style="1"/>
    <col min="44" max="44" width="30.625" style="1" customWidth="1"/>
    <col min="45" max="45" width="12" style="1" customWidth="1"/>
    <col min="46" max="46" width="11.5" style="60" customWidth="1"/>
    <col min="47" max="47" width="9" style="1" customWidth="1"/>
    <col min="48" max="16384" width="9" style="1"/>
  </cols>
  <sheetData>
    <row r="1" spans="1:46" ht="14.25" thickBot="1">
      <c r="A1" s="2" t="s">
        <v>1967</v>
      </c>
      <c r="B1" s="2"/>
      <c r="C1" s="2"/>
      <c r="D1" s="2"/>
      <c r="E1" s="2"/>
      <c r="AD1" s="21"/>
      <c r="AE1" s="2" t="s">
        <v>2278</v>
      </c>
      <c r="AH1" s="1" t="s">
        <v>2297</v>
      </c>
      <c r="AK1" s="1" t="s">
        <v>162</v>
      </c>
      <c r="AM1" s="2" t="s">
        <v>2298</v>
      </c>
      <c r="AO1" s="35" t="s">
        <v>2299</v>
      </c>
    </row>
    <row r="2" spans="1:46" ht="14.25" thickBot="1">
      <c r="A2" s="1561" t="s">
        <v>14</v>
      </c>
      <c r="B2" s="1582" t="s">
        <v>2257</v>
      </c>
      <c r="C2" s="1583"/>
      <c r="D2" s="1583"/>
      <c r="E2" s="1584"/>
      <c r="F2" s="1570" t="s">
        <v>2258</v>
      </c>
      <c r="G2" s="1571"/>
      <c r="H2" s="1571"/>
      <c r="I2" s="1561" t="s">
        <v>2259</v>
      </c>
      <c r="J2" s="1572"/>
      <c r="K2" s="1563" t="s">
        <v>2261</v>
      </c>
      <c r="L2" s="1564"/>
      <c r="M2" s="1564"/>
      <c r="N2" s="1564"/>
      <c r="O2" s="1564"/>
      <c r="P2" s="1564"/>
      <c r="Q2" s="1564"/>
      <c r="R2" s="1564"/>
      <c r="S2" s="1564"/>
      <c r="T2" s="1564"/>
      <c r="U2" s="1564"/>
      <c r="V2" s="1564"/>
      <c r="W2" s="1564"/>
      <c r="X2" s="1564"/>
      <c r="Y2" s="1564"/>
      <c r="Z2" s="1564"/>
      <c r="AA2" s="1564"/>
      <c r="AB2" s="1565"/>
      <c r="AC2" s="1598" t="s">
        <v>2260</v>
      </c>
      <c r="AD2" s="21"/>
      <c r="AE2" s="1596" t="s">
        <v>14</v>
      </c>
      <c r="AF2" s="1594" t="s">
        <v>2277</v>
      </c>
      <c r="AH2" s="663" t="s">
        <v>2229</v>
      </c>
      <c r="AI2" s="662" t="s">
        <v>2229</v>
      </c>
      <c r="AK2" s="40" t="s">
        <v>124</v>
      </c>
      <c r="AM2" s="56" t="s">
        <v>1959</v>
      </c>
      <c r="AO2" s="1575" t="s">
        <v>2257</v>
      </c>
      <c r="AP2" s="1564" t="s">
        <v>2258</v>
      </c>
      <c r="AQ2" s="1564" t="s">
        <v>2259</v>
      </c>
      <c r="AR2" s="1588" t="s">
        <v>159</v>
      </c>
      <c r="AS2" s="1591" t="s">
        <v>2279</v>
      </c>
      <c r="AT2" s="1565" t="s">
        <v>2034</v>
      </c>
    </row>
    <row r="3" spans="1:46" ht="26.25" customHeight="1" thickBot="1">
      <c r="A3" s="1562"/>
      <c r="B3" s="1585" t="s">
        <v>187</v>
      </c>
      <c r="C3" s="1586"/>
      <c r="D3" s="1586"/>
      <c r="E3" s="1587"/>
      <c r="F3" s="1569" t="s">
        <v>37</v>
      </c>
      <c r="G3" s="1569"/>
      <c r="H3" s="1569"/>
      <c r="I3" s="1573"/>
      <c r="J3" s="1574"/>
      <c r="K3" s="1566" t="s">
        <v>138</v>
      </c>
      <c r="L3" s="1567"/>
      <c r="M3" s="1567"/>
      <c r="N3" s="1567"/>
      <c r="O3" s="1567"/>
      <c r="P3" s="1567"/>
      <c r="Q3" s="1567"/>
      <c r="R3" s="1567"/>
      <c r="S3" s="1567"/>
      <c r="T3" s="1567"/>
      <c r="U3" s="1567"/>
      <c r="V3" s="1567"/>
      <c r="W3" s="1567"/>
      <c r="X3" s="1567"/>
      <c r="Y3" s="1567"/>
      <c r="Z3" s="1567"/>
      <c r="AA3" s="1567"/>
      <c r="AB3" s="1568"/>
      <c r="AC3" s="1599"/>
      <c r="AD3" s="21"/>
      <c r="AE3" s="1597"/>
      <c r="AF3" s="1595"/>
      <c r="AH3" s="613" t="s">
        <v>2230</v>
      </c>
      <c r="AI3" s="657" t="s">
        <v>2230</v>
      </c>
      <c r="AK3" s="41"/>
      <c r="AM3" s="48" t="s">
        <v>1960</v>
      </c>
      <c r="AO3" s="1576"/>
      <c r="AP3" s="1578"/>
      <c r="AQ3" s="1578"/>
      <c r="AR3" s="1589"/>
      <c r="AS3" s="1592"/>
      <c r="AT3" s="1580"/>
    </row>
    <row r="4" spans="1:46" ht="23.25" thickBot="1">
      <c r="A4" s="1562"/>
      <c r="B4" s="598" t="s">
        <v>134</v>
      </c>
      <c r="C4" s="599" t="s">
        <v>135</v>
      </c>
      <c r="D4" s="599" t="s">
        <v>136</v>
      </c>
      <c r="E4" s="590" t="s">
        <v>2063</v>
      </c>
      <c r="F4" s="600" t="s">
        <v>16</v>
      </c>
      <c r="G4" s="601" t="s">
        <v>17</v>
      </c>
      <c r="H4" s="601" t="s">
        <v>157</v>
      </c>
      <c r="I4" s="603" t="s">
        <v>133</v>
      </c>
      <c r="J4" s="602" t="s">
        <v>158</v>
      </c>
      <c r="K4" s="637" t="s">
        <v>139</v>
      </c>
      <c r="L4" s="604" t="s">
        <v>140</v>
      </c>
      <c r="M4" s="604" t="s">
        <v>141</v>
      </c>
      <c r="N4" s="604" t="s">
        <v>142</v>
      </c>
      <c r="O4" s="604" t="s">
        <v>143</v>
      </c>
      <c r="P4" s="604" t="s">
        <v>144</v>
      </c>
      <c r="Q4" s="604" t="s">
        <v>145</v>
      </c>
      <c r="R4" s="604" t="s">
        <v>146</v>
      </c>
      <c r="S4" s="604" t="s">
        <v>147</v>
      </c>
      <c r="T4" s="604" t="s">
        <v>148</v>
      </c>
      <c r="U4" s="604" t="s">
        <v>149</v>
      </c>
      <c r="V4" s="604" t="s">
        <v>150</v>
      </c>
      <c r="W4" s="604" t="s">
        <v>151</v>
      </c>
      <c r="X4" s="604" t="s">
        <v>152</v>
      </c>
      <c r="Y4" s="604" t="s">
        <v>153</v>
      </c>
      <c r="Z4" s="604" t="s">
        <v>154</v>
      </c>
      <c r="AA4" s="604" t="s">
        <v>155</v>
      </c>
      <c r="AB4" s="605" t="s">
        <v>156</v>
      </c>
      <c r="AC4" s="1600"/>
      <c r="AD4" s="21"/>
      <c r="AE4" s="1597"/>
      <c r="AF4" s="1595"/>
      <c r="AH4" s="613" t="s">
        <v>2280</v>
      </c>
      <c r="AI4" s="657" t="s">
        <v>2280</v>
      </c>
      <c r="AM4" s="48" t="s">
        <v>1961</v>
      </c>
      <c r="AO4" s="1577"/>
      <c r="AP4" s="1579"/>
      <c r="AQ4" s="1579"/>
      <c r="AR4" s="1590"/>
      <c r="AS4" s="1593"/>
      <c r="AT4" s="1581"/>
    </row>
    <row r="5" spans="1:46">
      <c r="A5" s="621" t="s">
        <v>2229</v>
      </c>
      <c r="B5" s="7">
        <v>0.27400000000000002</v>
      </c>
      <c r="C5" s="3">
        <v>0.2</v>
      </c>
      <c r="D5" s="3">
        <v>0.111</v>
      </c>
      <c r="E5" s="4">
        <v>0</v>
      </c>
      <c r="F5" s="6">
        <v>7.0000000000000007E-2</v>
      </c>
      <c r="G5" s="3">
        <v>5.5E-2</v>
      </c>
      <c r="H5" s="22">
        <v>0</v>
      </c>
      <c r="I5" s="7">
        <v>4.4999999999999998E-2</v>
      </c>
      <c r="J5" s="4">
        <v>0</v>
      </c>
      <c r="K5" s="595">
        <v>0.41700000000000004</v>
      </c>
      <c r="L5" s="596">
        <v>0.40200000000000002</v>
      </c>
      <c r="M5" s="596">
        <v>0.34700000000000003</v>
      </c>
      <c r="N5" s="596">
        <v>0.27300000000000002</v>
      </c>
      <c r="O5" s="596">
        <v>0.37200000000000005</v>
      </c>
      <c r="P5" s="596">
        <v>0.34300000000000003</v>
      </c>
      <c r="Q5" s="596">
        <v>0.35700000000000004</v>
      </c>
      <c r="R5" s="596">
        <v>0.32800000000000001</v>
      </c>
      <c r="S5" s="596">
        <v>0.29800000000000004</v>
      </c>
      <c r="T5" s="596">
        <v>0.28300000000000003</v>
      </c>
      <c r="U5" s="596">
        <v>0.254</v>
      </c>
      <c r="V5" s="596">
        <v>0.30200000000000005</v>
      </c>
      <c r="W5" s="596">
        <v>0.23900000000000002</v>
      </c>
      <c r="X5" s="596">
        <v>0.20899999999999999</v>
      </c>
      <c r="Y5" s="596">
        <v>0.22800000000000001</v>
      </c>
      <c r="Z5" s="596">
        <v>0.19400000000000001</v>
      </c>
      <c r="AA5" s="596">
        <v>0.184</v>
      </c>
      <c r="AB5" s="597">
        <v>0.13900000000000001</v>
      </c>
      <c r="AC5" s="633">
        <v>2.8000000000000001E-2</v>
      </c>
      <c r="AD5" s="21"/>
      <c r="AE5" s="613" t="s">
        <v>2229</v>
      </c>
      <c r="AF5" s="648" t="s">
        <v>2276</v>
      </c>
      <c r="AH5" s="613" t="s">
        <v>2281</v>
      </c>
      <c r="AI5" s="657" t="s">
        <v>2281</v>
      </c>
      <c r="AK5" s="40" t="s">
        <v>124</v>
      </c>
      <c r="AM5" s="48" t="s">
        <v>1962</v>
      </c>
      <c r="AO5" s="30" t="s">
        <v>134</v>
      </c>
      <c r="AP5" s="31" t="s">
        <v>16</v>
      </c>
      <c r="AQ5" s="32" t="s">
        <v>133</v>
      </c>
      <c r="AR5" s="36" t="str">
        <f t="shared" ref="AR5:AR22" si="0">AO5&amp;AP5&amp;AQ5</f>
        <v>処遇加算Ⅰ特定加算Ⅰベア加算</v>
      </c>
      <c r="AS5" s="64" t="s">
        <v>139</v>
      </c>
      <c r="AT5" s="65" t="s">
        <v>2035</v>
      </c>
    </row>
    <row r="6" spans="1:46" ht="21.75" thickBot="1">
      <c r="A6" s="621" t="s">
        <v>2230</v>
      </c>
      <c r="B6" s="7">
        <v>0.2</v>
      </c>
      <c r="C6" s="3">
        <v>0.14599999999999999</v>
      </c>
      <c r="D6" s="3">
        <v>8.1000000000000003E-2</v>
      </c>
      <c r="E6" s="4">
        <v>0</v>
      </c>
      <c r="F6" s="6">
        <v>7.0000000000000007E-2</v>
      </c>
      <c r="G6" s="3">
        <v>5.5E-2</v>
      </c>
      <c r="H6" s="22">
        <v>0</v>
      </c>
      <c r="I6" s="7">
        <v>4.4999999999999998E-2</v>
      </c>
      <c r="J6" s="4">
        <v>0</v>
      </c>
      <c r="K6" s="595">
        <v>0.34300000000000003</v>
      </c>
      <c r="L6" s="596">
        <v>0.32800000000000001</v>
      </c>
      <c r="M6" s="596">
        <v>0.27300000000000002</v>
      </c>
      <c r="N6" s="596">
        <v>0.219</v>
      </c>
      <c r="O6" s="596">
        <v>0.29800000000000004</v>
      </c>
      <c r="P6" s="596">
        <v>0.28900000000000003</v>
      </c>
      <c r="Q6" s="596">
        <v>0.28300000000000003</v>
      </c>
      <c r="R6" s="596">
        <v>0.27400000000000002</v>
      </c>
      <c r="S6" s="596">
        <v>0.24399999999999999</v>
      </c>
      <c r="T6" s="596">
        <v>0.22899999999999998</v>
      </c>
      <c r="U6" s="596">
        <v>0.224</v>
      </c>
      <c r="V6" s="596">
        <v>0.22800000000000001</v>
      </c>
      <c r="W6" s="596">
        <v>0.20899999999999999</v>
      </c>
      <c r="X6" s="596">
        <v>0.17900000000000002</v>
      </c>
      <c r="Y6" s="596">
        <v>0.17399999999999999</v>
      </c>
      <c r="Z6" s="596">
        <v>0.16400000000000001</v>
      </c>
      <c r="AA6" s="596">
        <v>0.154</v>
      </c>
      <c r="AB6" s="597">
        <v>0.109</v>
      </c>
      <c r="AC6" s="633">
        <v>2.8000000000000001E-2</v>
      </c>
      <c r="AD6" s="21"/>
      <c r="AE6" s="613" t="s">
        <v>2230</v>
      </c>
      <c r="AF6" s="648" t="s">
        <v>2274</v>
      </c>
      <c r="AH6" s="613" t="s">
        <v>2282</v>
      </c>
      <c r="AI6" s="657" t="s">
        <v>2282</v>
      </c>
      <c r="AK6" s="63" t="s">
        <v>2026</v>
      </c>
      <c r="AM6" s="55"/>
      <c r="AO6" s="25" t="s">
        <v>134</v>
      </c>
      <c r="AP6" s="26" t="s">
        <v>17</v>
      </c>
      <c r="AQ6" s="33" t="s">
        <v>133</v>
      </c>
      <c r="AR6" s="37" t="str">
        <f t="shared" si="0"/>
        <v>処遇加算Ⅰ特定加算Ⅱベア加算</v>
      </c>
      <c r="AS6" s="61" t="s">
        <v>140</v>
      </c>
      <c r="AT6" s="66" t="s">
        <v>2035</v>
      </c>
    </row>
    <row r="7" spans="1:46" ht="14.25" thickBot="1">
      <c r="A7" s="621" t="s">
        <v>2231</v>
      </c>
      <c r="B7" s="7">
        <v>0.27400000000000002</v>
      </c>
      <c r="C7" s="3">
        <v>0.2</v>
      </c>
      <c r="D7" s="3">
        <v>0.111</v>
      </c>
      <c r="E7" s="4">
        <v>0</v>
      </c>
      <c r="F7" s="6">
        <v>7.0000000000000007E-2</v>
      </c>
      <c r="G7" s="3">
        <v>5.5E-2</v>
      </c>
      <c r="H7" s="22">
        <v>0</v>
      </c>
      <c r="I7" s="7">
        <v>4.4999999999999998E-2</v>
      </c>
      <c r="J7" s="4">
        <v>0</v>
      </c>
      <c r="K7" s="595">
        <v>0.41700000000000004</v>
      </c>
      <c r="L7" s="596">
        <v>0.40200000000000002</v>
      </c>
      <c r="M7" s="596">
        <v>0.34700000000000003</v>
      </c>
      <c r="N7" s="596">
        <v>0.27300000000000002</v>
      </c>
      <c r="O7" s="596">
        <v>0.37200000000000005</v>
      </c>
      <c r="P7" s="596">
        <v>0.34300000000000003</v>
      </c>
      <c r="Q7" s="596">
        <v>0.35700000000000004</v>
      </c>
      <c r="R7" s="596">
        <v>0.32800000000000001</v>
      </c>
      <c r="S7" s="596">
        <v>0.29800000000000004</v>
      </c>
      <c r="T7" s="596">
        <v>0.28300000000000003</v>
      </c>
      <c r="U7" s="596">
        <v>0.254</v>
      </c>
      <c r="V7" s="596">
        <v>0.30200000000000005</v>
      </c>
      <c r="W7" s="596">
        <v>0.23900000000000002</v>
      </c>
      <c r="X7" s="596">
        <v>0.20899999999999999</v>
      </c>
      <c r="Y7" s="596">
        <v>0.22800000000000001</v>
      </c>
      <c r="Z7" s="596">
        <v>0.19400000000000001</v>
      </c>
      <c r="AA7" s="596">
        <v>0.184</v>
      </c>
      <c r="AB7" s="597">
        <v>0.13900000000000001</v>
      </c>
      <c r="AC7" s="633">
        <v>2.8000000000000001E-2</v>
      </c>
      <c r="AD7" s="21"/>
      <c r="AE7" s="613" t="s">
        <v>2280</v>
      </c>
      <c r="AF7" s="648" t="s">
        <v>2274</v>
      </c>
      <c r="AH7" s="613" t="s">
        <v>2283</v>
      </c>
      <c r="AI7" s="657" t="s">
        <v>2283</v>
      </c>
      <c r="AK7" s="41"/>
      <c r="AO7" s="25" t="s">
        <v>134</v>
      </c>
      <c r="AP7" s="26" t="s">
        <v>157</v>
      </c>
      <c r="AQ7" s="33" t="s">
        <v>133</v>
      </c>
      <c r="AR7" s="37" t="str">
        <f t="shared" si="0"/>
        <v>処遇加算Ⅰ特定加算なしベア加算</v>
      </c>
      <c r="AS7" s="61" t="s">
        <v>141</v>
      </c>
      <c r="AT7" s="66" t="s">
        <v>2035</v>
      </c>
    </row>
    <row r="8" spans="1:46">
      <c r="A8" s="621" t="s">
        <v>2232</v>
      </c>
      <c r="B8" s="7">
        <v>0.23899999999999999</v>
      </c>
      <c r="C8" s="3">
        <v>0.17499999999999999</v>
      </c>
      <c r="D8" s="3">
        <v>9.7000000000000003E-2</v>
      </c>
      <c r="E8" s="4">
        <v>0</v>
      </c>
      <c r="F8" s="6">
        <v>7.0000000000000007E-2</v>
      </c>
      <c r="G8" s="3">
        <v>5.5E-2</v>
      </c>
      <c r="H8" s="22">
        <v>0</v>
      </c>
      <c r="I8" s="7">
        <v>4.4999999999999998E-2</v>
      </c>
      <c r="J8" s="4">
        <v>0</v>
      </c>
      <c r="K8" s="595">
        <v>0.38200000000000001</v>
      </c>
      <c r="L8" s="596">
        <v>0.36699999999999999</v>
      </c>
      <c r="M8" s="596">
        <v>0.312</v>
      </c>
      <c r="N8" s="596">
        <v>0.24799999999999997</v>
      </c>
      <c r="O8" s="596">
        <v>0.33700000000000002</v>
      </c>
      <c r="P8" s="596">
        <v>0.318</v>
      </c>
      <c r="Q8" s="596">
        <v>0.32200000000000001</v>
      </c>
      <c r="R8" s="596">
        <v>0.30299999999999999</v>
      </c>
      <c r="S8" s="596">
        <v>0.27300000000000002</v>
      </c>
      <c r="T8" s="596">
        <v>0.25800000000000001</v>
      </c>
      <c r="U8" s="596">
        <v>0.24000000000000002</v>
      </c>
      <c r="V8" s="596">
        <v>0.26700000000000002</v>
      </c>
      <c r="W8" s="596">
        <v>0.22500000000000001</v>
      </c>
      <c r="X8" s="596">
        <v>0.19500000000000001</v>
      </c>
      <c r="Y8" s="596">
        <v>0.20299999999999999</v>
      </c>
      <c r="Z8" s="596">
        <v>0.18</v>
      </c>
      <c r="AA8" s="596">
        <v>0.17</v>
      </c>
      <c r="AB8" s="597">
        <v>0.125</v>
      </c>
      <c r="AC8" s="633">
        <v>2.8000000000000001E-2</v>
      </c>
      <c r="AD8" s="21"/>
      <c r="AE8" s="613" t="s">
        <v>2281</v>
      </c>
      <c r="AF8" s="648" t="s">
        <v>2274</v>
      </c>
      <c r="AH8" s="613" t="s">
        <v>2284</v>
      </c>
      <c r="AI8" s="657" t="s">
        <v>2284</v>
      </c>
      <c r="AO8" s="25" t="s">
        <v>135</v>
      </c>
      <c r="AP8" s="26" t="s">
        <v>157</v>
      </c>
      <c r="AQ8" s="33" t="s">
        <v>133</v>
      </c>
      <c r="AR8" s="37" t="str">
        <f t="shared" si="0"/>
        <v>処遇加算Ⅱ特定加算なしベア加算</v>
      </c>
      <c r="AS8" s="61" t="s">
        <v>142</v>
      </c>
      <c r="AT8" s="66" t="s">
        <v>2035</v>
      </c>
    </row>
    <row r="9" spans="1:46">
      <c r="A9" s="621" t="s">
        <v>2233</v>
      </c>
      <c r="B9" s="7">
        <v>8.8999999999999996E-2</v>
      </c>
      <c r="C9" s="3">
        <v>6.5000000000000002E-2</v>
      </c>
      <c r="D9" s="3">
        <v>3.5999999999999997E-2</v>
      </c>
      <c r="E9" s="4">
        <v>0</v>
      </c>
      <c r="F9" s="6">
        <v>6.0999999999999999E-2</v>
      </c>
      <c r="G9" s="594" t="s">
        <v>2256</v>
      </c>
      <c r="H9" s="22">
        <v>0</v>
      </c>
      <c r="I9" s="7">
        <v>4.4999999999999998E-2</v>
      </c>
      <c r="J9" s="4">
        <v>0</v>
      </c>
      <c r="K9" s="595">
        <v>0.223</v>
      </c>
      <c r="L9" s="594" t="s">
        <v>2256</v>
      </c>
      <c r="M9" s="596">
        <v>0.16200000000000001</v>
      </c>
      <c r="N9" s="596">
        <v>0.13800000000000001</v>
      </c>
      <c r="O9" s="596">
        <v>0.17799999999999999</v>
      </c>
      <c r="P9" s="596">
        <v>0.19899999999999998</v>
      </c>
      <c r="Q9" s="594" t="s">
        <v>2256</v>
      </c>
      <c r="R9" s="594" t="s">
        <v>2256</v>
      </c>
      <c r="S9" s="596">
        <v>0.154</v>
      </c>
      <c r="T9" s="594" t="s">
        <v>2256</v>
      </c>
      <c r="U9" s="596">
        <v>0.17</v>
      </c>
      <c r="V9" s="596">
        <v>0.11699999999999999</v>
      </c>
      <c r="W9" s="594" t="s">
        <v>2256</v>
      </c>
      <c r="X9" s="596">
        <v>0.125</v>
      </c>
      <c r="Y9" s="596">
        <v>9.2999999999999999E-2</v>
      </c>
      <c r="Z9" s="594" t="s">
        <v>2256</v>
      </c>
      <c r="AA9" s="596">
        <v>0.10899999999999999</v>
      </c>
      <c r="AB9" s="597">
        <v>6.4000000000000001E-2</v>
      </c>
      <c r="AC9" s="633">
        <v>2.8000000000000001E-2</v>
      </c>
      <c r="AD9" s="21"/>
      <c r="AE9" s="613" t="s">
        <v>2282</v>
      </c>
      <c r="AF9" s="648" t="s">
        <v>2313</v>
      </c>
      <c r="AH9" s="613" t="s">
        <v>2236</v>
      </c>
      <c r="AI9" s="657" t="s">
        <v>2236</v>
      </c>
      <c r="AO9" s="25" t="s">
        <v>134</v>
      </c>
      <c r="AP9" s="26" t="s">
        <v>16</v>
      </c>
      <c r="AQ9" s="33" t="s">
        <v>158</v>
      </c>
      <c r="AR9" s="37" t="str">
        <f t="shared" si="0"/>
        <v>処遇加算Ⅰ特定加算Ⅰベア加算なし</v>
      </c>
      <c r="AS9" s="61" t="s">
        <v>143</v>
      </c>
      <c r="AT9" s="66" t="s">
        <v>2035</v>
      </c>
    </row>
    <row r="10" spans="1:46">
      <c r="A10" s="621" t="s">
        <v>2234</v>
      </c>
      <c r="B10" s="7">
        <v>4.3999999999999997E-2</v>
      </c>
      <c r="C10" s="3">
        <v>3.2000000000000001E-2</v>
      </c>
      <c r="D10" s="3">
        <v>1.7999999999999999E-2</v>
      </c>
      <c r="E10" s="4">
        <v>0</v>
      </c>
      <c r="F10" s="6">
        <v>1.4E-2</v>
      </c>
      <c r="G10" s="3">
        <v>1.2999999999999999E-2</v>
      </c>
      <c r="H10" s="22">
        <v>0</v>
      </c>
      <c r="I10" s="7">
        <v>1.0999999999999999E-2</v>
      </c>
      <c r="J10" s="4">
        <v>0</v>
      </c>
      <c r="K10" s="595">
        <v>8.0999999999999989E-2</v>
      </c>
      <c r="L10" s="596">
        <v>7.9999999999999988E-2</v>
      </c>
      <c r="M10" s="596">
        <v>6.699999999999999E-2</v>
      </c>
      <c r="N10" s="596">
        <v>5.4999999999999993E-2</v>
      </c>
      <c r="O10" s="596">
        <v>6.9999999999999993E-2</v>
      </c>
      <c r="P10" s="596">
        <v>6.8999999999999992E-2</v>
      </c>
      <c r="Q10" s="596">
        <v>6.8999999999999992E-2</v>
      </c>
      <c r="R10" s="596">
        <v>6.7999999999999991E-2</v>
      </c>
      <c r="S10" s="596">
        <v>5.7999999999999996E-2</v>
      </c>
      <c r="T10" s="596">
        <v>5.6999999999999995E-2</v>
      </c>
      <c r="U10" s="596">
        <v>5.4999999999999993E-2</v>
      </c>
      <c r="V10" s="596">
        <v>5.5999999999999994E-2</v>
      </c>
      <c r="W10" s="596">
        <v>5.3999999999999992E-2</v>
      </c>
      <c r="X10" s="596">
        <v>4.3999999999999997E-2</v>
      </c>
      <c r="Y10" s="596">
        <v>4.3999999999999997E-2</v>
      </c>
      <c r="Z10" s="596">
        <v>4.2999999999999997E-2</v>
      </c>
      <c r="AA10" s="596">
        <v>4.0999999999999995E-2</v>
      </c>
      <c r="AB10" s="597">
        <v>0.03</v>
      </c>
      <c r="AC10" s="633">
        <v>1.2E-2</v>
      </c>
      <c r="AD10" s="21"/>
      <c r="AE10" s="613" t="s">
        <v>2283</v>
      </c>
      <c r="AF10" s="648" t="s">
        <v>2275</v>
      </c>
      <c r="AH10" s="613" t="s">
        <v>2285</v>
      </c>
      <c r="AI10" s="657" t="s">
        <v>2285</v>
      </c>
      <c r="AO10" s="25" t="s">
        <v>135</v>
      </c>
      <c r="AP10" s="26" t="s">
        <v>16</v>
      </c>
      <c r="AQ10" s="33" t="s">
        <v>133</v>
      </c>
      <c r="AR10" s="37" t="str">
        <f t="shared" si="0"/>
        <v>処遇加算Ⅱ特定加算Ⅰベア加算</v>
      </c>
      <c r="AS10" s="61" t="s">
        <v>139</v>
      </c>
      <c r="AT10" s="66" t="s">
        <v>144</v>
      </c>
    </row>
    <row r="11" spans="1:46">
      <c r="A11" s="621" t="s">
        <v>2235</v>
      </c>
      <c r="B11" s="7">
        <v>8.5999999999999993E-2</v>
      </c>
      <c r="C11" s="3">
        <v>6.3E-2</v>
      </c>
      <c r="D11" s="3">
        <v>3.5000000000000003E-2</v>
      </c>
      <c r="E11" s="4">
        <v>0</v>
      </c>
      <c r="F11" s="6">
        <v>2.1000000000000001E-2</v>
      </c>
      <c r="G11" s="594" t="s">
        <v>2256</v>
      </c>
      <c r="H11" s="22">
        <v>0</v>
      </c>
      <c r="I11" s="7">
        <v>2.8000000000000001E-2</v>
      </c>
      <c r="J11" s="4">
        <v>0</v>
      </c>
      <c r="K11" s="595">
        <v>0.159</v>
      </c>
      <c r="L11" s="594" t="s">
        <v>2256</v>
      </c>
      <c r="M11" s="596">
        <v>0.13799999999999998</v>
      </c>
      <c r="N11" s="596">
        <v>0.11499999999999999</v>
      </c>
      <c r="O11" s="596">
        <v>0.13100000000000001</v>
      </c>
      <c r="P11" s="596">
        <v>0.13600000000000001</v>
      </c>
      <c r="Q11" s="594" t="s">
        <v>2256</v>
      </c>
      <c r="R11" s="594" t="s">
        <v>2256</v>
      </c>
      <c r="S11" s="596">
        <v>0.10800000000000001</v>
      </c>
      <c r="T11" s="594" t="s">
        <v>2256</v>
      </c>
      <c r="U11" s="596">
        <v>0.10800000000000001</v>
      </c>
      <c r="V11" s="596">
        <v>0.10999999999999999</v>
      </c>
      <c r="W11" s="594" t="s">
        <v>2256</v>
      </c>
      <c r="X11" s="596">
        <v>8.0000000000000016E-2</v>
      </c>
      <c r="Y11" s="596">
        <v>8.6999999999999994E-2</v>
      </c>
      <c r="Z11" s="594" t="s">
        <v>2256</v>
      </c>
      <c r="AA11" s="596">
        <v>8.6999999999999994E-2</v>
      </c>
      <c r="AB11" s="597">
        <v>5.9000000000000004E-2</v>
      </c>
      <c r="AC11" s="633">
        <v>2.4E-2</v>
      </c>
      <c r="AD11" s="21"/>
      <c r="AE11" s="613" t="s">
        <v>2284</v>
      </c>
      <c r="AF11" s="648" t="s">
        <v>2313</v>
      </c>
      <c r="AH11" s="613" t="s">
        <v>2286</v>
      </c>
      <c r="AI11" s="657" t="s">
        <v>2292</v>
      </c>
      <c r="AO11" s="25" t="s">
        <v>134</v>
      </c>
      <c r="AP11" s="26" t="s">
        <v>17</v>
      </c>
      <c r="AQ11" s="33" t="s">
        <v>158</v>
      </c>
      <c r="AR11" s="37" t="str">
        <f t="shared" si="0"/>
        <v>処遇加算Ⅰ特定加算Ⅱベア加算なし</v>
      </c>
      <c r="AS11" s="61" t="s">
        <v>145</v>
      </c>
      <c r="AT11" s="66" t="s">
        <v>2035</v>
      </c>
    </row>
    <row r="12" spans="1:46">
      <c r="A12" s="621" t="s">
        <v>2236</v>
      </c>
      <c r="B12" s="7">
        <v>8.5999999999999993E-2</v>
      </c>
      <c r="C12" s="3">
        <v>6.3E-2</v>
      </c>
      <c r="D12" s="3">
        <v>3.5000000000000003E-2</v>
      </c>
      <c r="E12" s="4">
        <v>0</v>
      </c>
      <c r="F12" s="6">
        <v>2.1000000000000001E-2</v>
      </c>
      <c r="G12" s="594" t="s">
        <v>2256</v>
      </c>
      <c r="H12" s="22">
        <v>0</v>
      </c>
      <c r="I12" s="7">
        <v>2.8000000000000001E-2</v>
      </c>
      <c r="J12" s="4">
        <v>0</v>
      </c>
      <c r="K12" s="595">
        <v>0.159</v>
      </c>
      <c r="L12" s="594" t="s">
        <v>2256</v>
      </c>
      <c r="M12" s="596">
        <v>0.13799999999999998</v>
      </c>
      <c r="N12" s="596">
        <v>0.11499999999999999</v>
      </c>
      <c r="O12" s="596">
        <v>0.13100000000000001</v>
      </c>
      <c r="P12" s="596">
        <v>0.13600000000000001</v>
      </c>
      <c r="Q12" s="594" t="s">
        <v>2256</v>
      </c>
      <c r="R12" s="594" t="s">
        <v>2256</v>
      </c>
      <c r="S12" s="596">
        <v>0.10800000000000001</v>
      </c>
      <c r="T12" s="594" t="s">
        <v>2256</v>
      </c>
      <c r="U12" s="596">
        <v>0.10800000000000001</v>
      </c>
      <c r="V12" s="596">
        <v>0.10999999999999999</v>
      </c>
      <c r="W12" s="594" t="s">
        <v>2256</v>
      </c>
      <c r="X12" s="596">
        <v>8.0000000000000016E-2</v>
      </c>
      <c r="Y12" s="596">
        <v>8.6999999999999994E-2</v>
      </c>
      <c r="Z12" s="594" t="s">
        <v>2256</v>
      </c>
      <c r="AA12" s="596">
        <v>8.6999999999999994E-2</v>
      </c>
      <c r="AB12" s="597">
        <v>5.9000000000000004E-2</v>
      </c>
      <c r="AC12" s="633">
        <v>2.4E-2</v>
      </c>
      <c r="AD12" s="21"/>
      <c r="AE12" s="613" t="s">
        <v>2236</v>
      </c>
      <c r="AF12" s="648" t="s">
        <v>2313</v>
      </c>
      <c r="AH12" s="613" t="s">
        <v>2288</v>
      </c>
      <c r="AI12" s="657" t="s">
        <v>2293</v>
      </c>
      <c r="AO12" s="25" t="s">
        <v>135</v>
      </c>
      <c r="AP12" s="26" t="s">
        <v>17</v>
      </c>
      <c r="AQ12" s="33" t="s">
        <v>133</v>
      </c>
      <c r="AR12" s="37" t="str">
        <f t="shared" si="0"/>
        <v>処遇加算Ⅱ特定加算Ⅱベア加算</v>
      </c>
      <c r="AS12" s="61" t="s">
        <v>140</v>
      </c>
      <c r="AT12" s="66" t="s">
        <v>146</v>
      </c>
    </row>
    <row r="13" spans="1:46">
      <c r="A13" s="621" t="s">
        <v>2237</v>
      </c>
      <c r="B13" s="7">
        <v>6.4000000000000001E-2</v>
      </c>
      <c r="C13" s="3">
        <v>4.7E-2</v>
      </c>
      <c r="D13" s="3">
        <v>2.5999999999999999E-2</v>
      </c>
      <c r="E13" s="4">
        <v>0</v>
      </c>
      <c r="F13" s="6">
        <v>2.1000000000000001E-2</v>
      </c>
      <c r="G13" s="3">
        <v>1.9E-2</v>
      </c>
      <c r="H13" s="22">
        <v>0</v>
      </c>
      <c r="I13" s="7">
        <v>2.8000000000000001E-2</v>
      </c>
      <c r="J13" s="4">
        <v>0</v>
      </c>
      <c r="K13" s="595">
        <v>0.13700000000000001</v>
      </c>
      <c r="L13" s="596">
        <v>0.13500000000000001</v>
      </c>
      <c r="M13" s="596">
        <v>0.11599999999999999</v>
      </c>
      <c r="N13" s="596">
        <v>9.9000000000000005E-2</v>
      </c>
      <c r="O13" s="596">
        <v>0.10900000000000001</v>
      </c>
      <c r="P13" s="596">
        <v>0.12</v>
      </c>
      <c r="Q13" s="596">
        <v>0.10700000000000001</v>
      </c>
      <c r="R13" s="596">
        <v>0.11799999999999999</v>
      </c>
      <c r="S13" s="596">
        <v>9.1999999999999998E-2</v>
      </c>
      <c r="T13" s="596">
        <v>0.09</v>
      </c>
      <c r="U13" s="596">
        <v>9.9000000000000005E-2</v>
      </c>
      <c r="V13" s="596">
        <v>8.7999999999999995E-2</v>
      </c>
      <c r="W13" s="596">
        <v>9.7000000000000003E-2</v>
      </c>
      <c r="X13" s="596">
        <v>7.1000000000000008E-2</v>
      </c>
      <c r="Y13" s="596">
        <v>7.1000000000000008E-2</v>
      </c>
      <c r="Z13" s="596">
        <v>6.9000000000000006E-2</v>
      </c>
      <c r="AA13" s="596">
        <v>7.8E-2</v>
      </c>
      <c r="AB13" s="597">
        <v>0.05</v>
      </c>
      <c r="AC13" s="633">
        <v>2.4E-2</v>
      </c>
      <c r="AD13" s="21"/>
      <c r="AE13" s="613" t="s">
        <v>2285</v>
      </c>
      <c r="AF13" s="648" t="s">
        <v>2275</v>
      </c>
      <c r="AH13" s="613" t="s">
        <v>2240</v>
      </c>
      <c r="AI13" s="657" t="s">
        <v>2240</v>
      </c>
      <c r="AO13" s="25" t="s">
        <v>135</v>
      </c>
      <c r="AP13" s="26" t="s">
        <v>16</v>
      </c>
      <c r="AQ13" s="33" t="s">
        <v>158</v>
      </c>
      <c r="AR13" s="37" t="str">
        <f t="shared" si="0"/>
        <v>処遇加算Ⅱ特定加算Ⅰベア加算なし</v>
      </c>
      <c r="AS13" s="61" t="s">
        <v>147</v>
      </c>
      <c r="AT13" s="66" t="s">
        <v>2035</v>
      </c>
    </row>
    <row r="14" spans="1:46">
      <c r="A14" s="621" t="s">
        <v>2238</v>
      </c>
      <c r="B14" s="7">
        <v>6.7000000000000004E-2</v>
      </c>
      <c r="C14" s="3">
        <v>4.9000000000000002E-2</v>
      </c>
      <c r="D14" s="3">
        <v>2.7E-2</v>
      </c>
      <c r="E14" s="4">
        <v>0</v>
      </c>
      <c r="F14" s="6">
        <v>0.04</v>
      </c>
      <c r="G14" s="3">
        <v>3.5999999999999997E-2</v>
      </c>
      <c r="H14" s="22">
        <v>0</v>
      </c>
      <c r="I14" s="7">
        <v>1.7999999999999999E-2</v>
      </c>
      <c r="J14" s="4">
        <v>0</v>
      </c>
      <c r="K14" s="595">
        <v>0.13800000000000001</v>
      </c>
      <c r="L14" s="596">
        <v>0.13400000000000001</v>
      </c>
      <c r="M14" s="596">
        <v>9.8000000000000004E-2</v>
      </c>
      <c r="N14" s="596">
        <v>0.08</v>
      </c>
      <c r="O14" s="596">
        <v>0.12000000000000001</v>
      </c>
      <c r="P14" s="596">
        <v>0.12</v>
      </c>
      <c r="Q14" s="596">
        <v>0.11600000000000001</v>
      </c>
      <c r="R14" s="596">
        <v>0.11599999999999999</v>
      </c>
      <c r="S14" s="596">
        <v>0.10199999999999999</v>
      </c>
      <c r="T14" s="596">
        <v>9.799999999999999E-2</v>
      </c>
      <c r="U14" s="596">
        <v>9.8000000000000004E-2</v>
      </c>
      <c r="V14" s="596">
        <v>0.08</v>
      </c>
      <c r="W14" s="596">
        <v>9.4E-2</v>
      </c>
      <c r="X14" s="596">
        <v>0.08</v>
      </c>
      <c r="Y14" s="596">
        <v>6.2E-2</v>
      </c>
      <c r="Z14" s="596">
        <v>7.5999999999999998E-2</v>
      </c>
      <c r="AA14" s="596">
        <v>5.7999999999999996E-2</v>
      </c>
      <c r="AB14" s="597">
        <v>0.04</v>
      </c>
      <c r="AC14" s="633">
        <v>1.2999999999999999E-2</v>
      </c>
      <c r="AD14" s="21"/>
      <c r="AE14" s="613" t="s">
        <v>2286</v>
      </c>
      <c r="AF14" s="648" t="s">
        <v>2275</v>
      </c>
      <c r="AH14" s="613" t="s">
        <v>2289</v>
      </c>
      <c r="AI14" s="657" t="s">
        <v>2289</v>
      </c>
      <c r="AO14" s="25" t="s">
        <v>135</v>
      </c>
      <c r="AP14" s="26" t="s">
        <v>17</v>
      </c>
      <c r="AQ14" s="33" t="s">
        <v>158</v>
      </c>
      <c r="AR14" s="37" t="str">
        <f t="shared" si="0"/>
        <v>処遇加算Ⅱ特定加算Ⅱベア加算なし</v>
      </c>
      <c r="AS14" s="61" t="s">
        <v>148</v>
      </c>
      <c r="AT14" s="66" t="s">
        <v>2035</v>
      </c>
    </row>
    <row r="15" spans="1:46">
      <c r="A15" s="621" t="s">
        <v>2239</v>
      </c>
      <c r="B15" s="7">
        <v>6.7000000000000004E-2</v>
      </c>
      <c r="C15" s="3">
        <v>4.9000000000000002E-2</v>
      </c>
      <c r="D15" s="3">
        <v>2.7E-2</v>
      </c>
      <c r="E15" s="4">
        <v>0</v>
      </c>
      <c r="F15" s="6">
        <v>0.04</v>
      </c>
      <c r="G15" s="3">
        <v>3.5999999999999997E-2</v>
      </c>
      <c r="H15" s="22">
        <v>0</v>
      </c>
      <c r="I15" s="7">
        <v>1.7999999999999999E-2</v>
      </c>
      <c r="J15" s="4">
        <v>0</v>
      </c>
      <c r="K15" s="595">
        <v>0.13800000000000001</v>
      </c>
      <c r="L15" s="596">
        <v>0.13400000000000001</v>
      </c>
      <c r="M15" s="596">
        <v>9.8000000000000004E-2</v>
      </c>
      <c r="N15" s="596">
        <v>0.08</v>
      </c>
      <c r="O15" s="596">
        <v>0.12000000000000001</v>
      </c>
      <c r="P15" s="596">
        <v>0.12</v>
      </c>
      <c r="Q15" s="596">
        <v>0.11600000000000001</v>
      </c>
      <c r="R15" s="596">
        <v>0.11599999999999999</v>
      </c>
      <c r="S15" s="596">
        <v>0.10199999999999999</v>
      </c>
      <c r="T15" s="596">
        <v>9.799999999999999E-2</v>
      </c>
      <c r="U15" s="596">
        <v>9.8000000000000004E-2</v>
      </c>
      <c r="V15" s="596">
        <v>0.08</v>
      </c>
      <c r="W15" s="596">
        <v>9.4E-2</v>
      </c>
      <c r="X15" s="596">
        <v>0.08</v>
      </c>
      <c r="Y15" s="596">
        <v>6.2E-2</v>
      </c>
      <c r="Z15" s="596">
        <v>7.5999999999999998E-2</v>
      </c>
      <c r="AA15" s="596">
        <v>5.7999999999999996E-2</v>
      </c>
      <c r="AB15" s="597">
        <v>0.04</v>
      </c>
      <c r="AC15" s="633">
        <v>1.2999999999999999E-2</v>
      </c>
      <c r="AD15" s="21"/>
      <c r="AE15" s="613" t="s">
        <v>2288</v>
      </c>
      <c r="AF15" s="648" t="s">
        <v>2275</v>
      </c>
      <c r="AH15" s="613" t="s">
        <v>2290</v>
      </c>
      <c r="AI15" s="657" t="s">
        <v>2290</v>
      </c>
      <c r="AO15" s="25" t="s">
        <v>136</v>
      </c>
      <c r="AP15" s="26" t="s">
        <v>16</v>
      </c>
      <c r="AQ15" s="33" t="s">
        <v>133</v>
      </c>
      <c r="AR15" s="37" t="str">
        <f t="shared" si="0"/>
        <v>処遇加算Ⅲ特定加算Ⅰベア加算</v>
      </c>
      <c r="AS15" s="61" t="s">
        <v>139</v>
      </c>
      <c r="AT15" s="66" t="s">
        <v>149</v>
      </c>
    </row>
    <row r="16" spans="1:46">
      <c r="A16" s="621" t="s">
        <v>2240</v>
      </c>
      <c r="B16" s="7">
        <v>6.4000000000000001E-2</v>
      </c>
      <c r="C16" s="3">
        <v>4.7E-2</v>
      </c>
      <c r="D16" s="3">
        <v>2.5999999999999999E-2</v>
      </c>
      <c r="E16" s="4">
        <v>0</v>
      </c>
      <c r="F16" s="6">
        <v>1.7000000000000001E-2</v>
      </c>
      <c r="G16" s="3">
        <v>1.4999999999999999E-2</v>
      </c>
      <c r="H16" s="22">
        <v>0</v>
      </c>
      <c r="I16" s="7">
        <v>1.2999999999999999E-2</v>
      </c>
      <c r="J16" s="4">
        <v>0</v>
      </c>
      <c r="K16" s="595">
        <v>0.10299999999999999</v>
      </c>
      <c r="L16" s="596">
        <v>0.10099999999999999</v>
      </c>
      <c r="M16" s="596">
        <v>8.5999999999999993E-2</v>
      </c>
      <c r="N16" s="596">
        <v>6.8999999999999992E-2</v>
      </c>
      <c r="O16" s="594" t="s">
        <v>2256</v>
      </c>
      <c r="P16" s="594" t="s">
        <v>2256</v>
      </c>
      <c r="Q16" s="594" t="s">
        <v>2256</v>
      </c>
      <c r="R16" s="594" t="s">
        <v>2256</v>
      </c>
      <c r="S16" s="594" t="s">
        <v>2256</v>
      </c>
      <c r="T16" s="594" t="s">
        <v>2256</v>
      </c>
      <c r="U16" s="594" t="s">
        <v>2256</v>
      </c>
      <c r="V16" s="594" t="s">
        <v>2256</v>
      </c>
      <c r="W16" s="594" t="s">
        <v>2256</v>
      </c>
      <c r="X16" s="594" t="s">
        <v>2256</v>
      </c>
      <c r="Y16" s="594" t="s">
        <v>2256</v>
      </c>
      <c r="Z16" s="594" t="s">
        <v>2256</v>
      </c>
      <c r="AA16" s="594" t="s">
        <v>2256</v>
      </c>
      <c r="AB16" s="638" t="s">
        <v>2256</v>
      </c>
      <c r="AC16" s="633">
        <v>8.9999999999999993E-3</v>
      </c>
      <c r="AD16" s="21"/>
      <c r="AE16" s="613" t="s">
        <v>2240</v>
      </c>
      <c r="AF16" s="648" t="s">
        <v>2275</v>
      </c>
      <c r="AH16" s="613" t="s">
        <v>2291</v>
      </c>
      <c r="AI16" s="657" t="s">
        <v>2291</v>
      </c>
      <c r="AO16" s="25" t="s">
        <v>134</v>
      </c>
      <c r="AP16" s="26" t="s">
        <v>157</v>
      </c>
      <c r="AQ16" s="33" t="s">
        <v>158</v>
      </c>
      <c r="AR16" s="37" t="str">
        <f t="shared" si="0"/>
        <v>処遇加算Ⅰ特定加算なしベア加算なし</v>
      </c>
      <c r="AS16" s="61" t="s">
        <v>150</v>
      </c>
      <c r="AT16" s="66" t="s">
        <v>2035</v>
      </c>
    </row>
    <row r="17" spans="1:46">
      <c r="A17" s="621" t="s">
        <v>2241</v>
      </c>
      <c r="B17" s="7">
        <v>6.4000000000000001E-2</v>
      </c>
      <c r="C17" s="3">
        <v>4.7E-2</v>
      </c>
      <c r="D17" s="3">
        <v>2.5999999999999999E-2</v>
      </c>
      <c r="E17" s="4">
        <v>0</v>
      </c>
      <c r="F17" s="6">
        <v>1.7000000000000001E-2</v>
      </c>
      <c r="G17" s="3">
        <v>1.4999999999999999E-2</v>
      </c>
      <c r="H17" s="22">
        <v>0</v>
      </c>
      <c r="I17" s="7">
        <v>1.2999999999999999E-2</v>
      </c>
      <c r="J17" s="4">
        <v>0</v>
      </c>
      <c r="K17" s="595">
        <v>0.10299999999999999</v>
      </c>
      <c r="L17" s="596">
        <v>0.10099999999999999</v>
      </c>
      <c r="M17" s="596">
        <v>8.5999999999999993E-2</v>
      </c>
      <c r="N17" s="596">
        <v>6.8999999999999992E-2</v>
      </c>
      <c r="O17" s="596">
        <v>0.09</v>
      </c>
      <c r="P17" s="596">
        <v>8.5999999999999993E-2</v>
      </c>
      <c r="Q17" s="596">
        <v>8.7999999999999995E-2</v>
      </c>
      <c r="R17" s="596">
        <v>8.3999999999999991E-2</v>
      </c>
      <c r="S17" s="596">
        <v>7.2999999999999995E-2</v>
      </c>
      <c r="T17" s="596">
        <v>7.0999999999999994E-2</v>
      </c>
      <c r="U17" s="596">
        <v>6.4999999999999988E-2</v>
      </c>
      <c r="V17" s="596">
        <v>7.2999999999999995E-2</v>
      </c>
      <c r="W17" s="596">
        <v>6.2999999999999987E-2</v>
      </c>
      <c r="X17" s="596">
        <v>5.1999999999999998E-2</v>
      </c>
      <c r="Y17" s="596">
        <v>5.6000000000000001E-2</v>
      </c>
      <c r="Z17" s="596">
        <v>4.9999999999999996E-2</v>
      </c>
      <c r="AA17" s="596">
        <v>4.8000000000000001E-2</v>
      </c>
      <c r="AB17" s="597">
        <v>3.4999999999999996E-2</v>
      </c>
      <c r="AC17" s="633">
        <v>8.9999999999999993E-3</v>
      </c>
      <c r="AD17" s="21"/>
      <c r="AE17" s="613" t="s">
        <v>2289</v>
      </c>
      <c r="AF17" s="648" t="s">
        <v>2275</v>
      </c>
      <c r="AH17" s="613" t="s">
        <v>2244</v>
      </c>
      <c r="AI17" s="657" t="s">
        <v>2244</v>
      </c>
      <c r="AO17" s="25" t="s">
        <v>136</v>
      </c>
      <c r="AP17" s="26" t="s">
        <v>17</v>
      </c>
      <c r="AQ17" s="33" t="s">
        <v>133</v>
      </c>
      <c r="AR17" s="37" t="str">
        <f t="shared" si="0"/>
        <v>処遇加算Ⅲ特定加算Ⅱベア加算</v>
      </c>
      <c r="AS17" s="61" t="s">
        <v>140</v>
      </c>
      <c r="AT17" s="66" t="s">
        <v>151</v>
      </c>
    </row>
    <row r="18" spans="1:46">
      <c r="A18" s="621" t="s">
        <v>2242</v>
      </c>
      <c r="B18" s="7">
        <v>5.7000000000000002E-2</v>
      </c>
      <c r="C18" s="3">
        <v>4.1000000000000002E-2</v>
      </c>
      <c r="D18" s="3">
        <v>2.3E-2</v>
      </c>
      <c r="E18" s="4">
        <v>0</v>
      </c>
      <c r="F18" s="6">
        <v>1.7000000000000001E-2</v>
      </c>
      <c r="G18" s="3">
        <v>1.4999999999999999E-2</v>
      </c>
      <c r="H18" s="22">
        <v>0</v>
      </c>
      <c r="I18" s="7">
        <v>1.2999999999999999E-2</v>
      </c>
      <c r="J18" s="4">
        <v>0</v>
      </c>
      <c r="K18" s="595">
        <v>9.6000000000000002E-2</v>
      </c>
      <c r="L18" s="596">
        <v>9.4E-2</v>
      </c>
      <c r="M18" s="596">
        <v>7.9000000000000001E-2</v>
      </c>
      <c r="N18" s="596">
        <v>6.3E-2</v>
      </c>
      <c r="O18" s="596">
        <v>8.3000000000000004E-2</v>
      </c>
      <c r="P18" s="596">
        <v>0.08</v>
      </c>
      <c r="Q18" s="596">
        <v>8.1000000000000003E-2</v>
      </c>
      <c r="R18" s="596">
        <v>7.8E-2</v>
      </c>
      <c r="S18" s="596">
        <v>6.7000000000000004E-2</v>
      </c>
      <c r="T18" s="596">
        <v>6.5000000000000002E-2</v>
      </c>
      <c r="U18" s="596">
        <v>6.2E-2</v>
      </c>
      <c r="V18" s="596">
        <v>6.6000000000000003E-2</v>
      </c>
      <c r="W18" s="596">
        <v>0.06</v>
      </c>
      <c r="X18" s="596">
        <v>4.9000000000000002E-2</v>
      </c>
      <c r="Y18" s="596">
        <v>0.05</v>
      </c>
      <c r="Z18" s="596">
        <v>4.7E-2</v>
      </c>
      <c r="AA18" s="596">
        <v>4.4999999999999998E-2</v>
      </c>
      <c r="AB18" s="597">
        <v>3.2000000000000001E-2</v>
      </c>
      <c r="AC18" s="633">
        <v>8.9999999999999993E-3</v>
      </c>
      <c r="AD18" s="21"/>
      <c r="AE18" s="613" t="s">
        <v>2290</v>
      </c>
      <c r="AF18" s="648" t="s">
        <v>2275</v>
      </c>
      <c r="AH18" s="613" t="s">
        <v>2245</v>
      </c>
      <c r="AI18" s="657" t="s">
        <v>2245</v>
      </c>
      <c r="AO18" s="25" t="s">
        <v>136</v>
      </c>
      <c r="AP18" s="26" t="s">
        <v>16</v>
      </c>
      <c r="AQ18" s="33" t="s">
        <v>158</v>
      </c>
      <c r="AR18" s="37" t="str">
        <f t="shared" si="0"/>
        <v>処遇加算Ⅲ特定加算Ⅰベア加算なし</v>
      </c>
      <c r="AS18" s="61" t="s">
        <v>152</v>
      </c>
      <c r="AT18" s="66" t="s">
        <v>2035</v>
      </c>
    </row>
    <row r="19" spans="1:46">
      <c r="A19" s="621" t="s">
        <v>2243</v>
      </c>
      <c r="B19" s="7">
        <v>5.3999999999999999E-2</v>
      </c>
      <c r="C19" s="3">
        <v>0.04</v>
      </c>
      <c r="D19" s="3">
        <v>2.1999999999999999E-2</v>
      </c>
      <c r="E19" s="4">
        <v>0</v>
      </c>
      <c r="F19" s="6">
        <v>1.7000000000000001E-2</v>
      </c>
      <c r="G19" s="3">
        <v>1.4999999999999999E-2</v>
      </c>
      <c r="H19" s="22">
        <v>0</v>
      </c>
      <c r="I19" s="7">
        <v>1.2999999999999999E-2</v>
      </c>
      <c r="J19" s="4">
        <v>0</v>
      </c>
      <c r="K19" s="595">
        <v>9.2999999999999999E-2</v>
      </c>
      <c r="L19" s="596">
        <v>9.0999999999999998E-2</v>
      </c>
      <c r="M19" s="596">
        <v>7.5999999999999998E-2</v>
      </c>
      <c r="N19" s="596">
        <v>6.2E-2</v>
      </c>
      <c r="O19" s="596">
        <v>0.08</v>
      </c>
      <c r="P19" s="596">
        <v>7.9000000000000001E-2</v>
      </c>
      <c r="Q19" s="596">
        <v>7.8E-2</v>
      </c>
      <c r="R19" s="596">
        <v>7.6999999999999999E-2</v>
      </c>
      <c r="S19" s="596">
        <v>6.6000000000000003E-2</v>
      </c>
      <c r="T19" s="596">
        <v>6.4000000000000001E-2</v>
      </c>
      <c r="U19" s="596">
        <v>6.0999999999999999E-2</v>
      </c>
      <c r="V19" s="596">
        <v>6.3E-2</v>
      </c>
      <c r="W19" s="596">
        <v>5.8999999999999997E-2</v>
      </c>
      <c r="X19" s="596">
        <v>4.8000000000000001E-2</v>
      </c>
      <c r="Y19" s="596">
        <v>4.9000000000000002E-2</v>
      </c>
      <c r="Z19" s="596">
        <v>4.5999999999999999E-2</v>
      </c>
      <c r="AA19" s="596">
        <v>4.3999999999999997E-2</v>
      </c>
      <c r="AB19" s="597">
        <v>3.1E-2</v>
      </c>
      <c r="AC19" s="633">
        <v>8.9999999999999993E-3</v>
      </c>
      <c r="AD19" s="21"/>
      <c r="AE19" s="613" t="s">
        <v>2291</v>
      </c>
      <c r="AF19" s="648" t="s">
        <v>2275</v>
      </c>
      <c r="AH19" s="613" t="s">
        <v>2246</v>
      </c>
      <c r="AI19" s="657" t="s">
        <v>2294</v>
      </c>
      <c r="AO19" s="25" t="s">
        <v>135</v>
      </c>
      <c r="AP19" s="26" t="s">
        <v>157</v>
      </c>
      <c r="AQ19" s="33" t="s">
        <v>158</v>
      </c>
      <c r="AR19" s="37" t="str">
        <f t="shared" si="0"/>
        <v>処遇加算Ⅱ特定加算なしベア加算なし</v>
      </c>
      <c r="AS19" s="61" t="s">
        <v>153</v>
      </c>
      <c r="AT19" s="66" t="s">
        <v>2035</v>
      </c>
    </row>
    <row r="20" spans="1:46">
      <c r="A20" s="621" t="s">
        <v>2244</v>
      </c>
      <c r="B20" s="7">
        <v>6.4000000000000001E-2</v>
      </c>
      <c r="C20" s="3">
        <v>4.7E-2</v>
      </c>
      <c r="D20" s="3">
        <v>2.5999999999999999E-2</v>
      </c>
      <c r="E20" s="4">
        <v>0</v>
      </c>
      <c r="F20" s="6">
        <v>1.7000000000000001E-2</v>
      </c>
      <c r="G20" s="594" t="s">
        <v>2256</v>
      </c>
      <c r="H20" s="22">
        <v>0</v>
      </c>
      <c r="I20" s="7">
        <v>1.2999999999999999E-2</v>
      </c>
      <c r="J20" s="4">
        <v>0</v>
      </c>
      <c r="K20" s="595">
        <v>0.10299999999999999</v>
      </c>
      <c r="L20" s="594" t="s">
        <v>2256</v>
      </c>
      <c r="M20" s="596">
        <v>8.5999999999999993E-2</v>
      </c>
      <c r="N20" s="596">
        <v>6.8999999999999992E-2</v>
      </c>
      <c r="O20" s="596">
        <v>0.09</v>
      </c>
      <c r="P20" s="596">
        <v>8.5999999999999993E-2</v>
      </c>
      <c r="Q20" s="594" t="s">
        <v>2256</v>
      </c>
      <c r="R20" s="594" t="s">
        <v>2256</v>
      </c>
      <c r="S20" s="596">
        <v>7.2999999999999995E-2</v>
      </c>
      <c r="T20" s="594" t="s">
        <v>2256</v>
      </c>
      <c r="U20" s="596">
        <v>6.4999999999999988E-2</v>
      </c>
      <c r="V20" s="596">
        <v>7.2999999999999995E-2</v>
      </c>
      <c r="W20" s="594" t="s">
        <v>2256</v>
      </c>
      <c r="X20" s="596">
        <v>5.1999999999999998E-2</v>
      </c>
      <c r="Y20" s="596">
        <v>5.6000000000000001E-2</v>
      </c>
      <c r="Z20" s="594" t="s">
        <v>2256</v>
      </c>
      <c r="AA20" s="596">
        <v>4.8000000000000001E-2</v>
      </c>
      <c r="AB20" s="597">
        <v>3.4999999999999996E-2</v>
      </c>
      <c r="AC20" s="633">
        <v>8.9999999999999993E-3</v>
      </c>
      <c r="AD20" s="21"/>
      <c r="AE20" s="613" t="s">
        <v>2244</v>
      </c>
      <c r="AF20" s="648" t="s">
        <v>2313</v>
      </c>
      <c r="AH20" s="613" t="s">
        <v>2247</v>
      </c>
      <c r="AI20" s="657" t="s">
        <v>2295</v>
      </c>
      <c r="AO20" s="25" t="s">
        <v>136</v>
      </c>
      <c r="AP20" s="26" t="s">
        <v>17</v>
      </c>
      <c r="AQ20" s="33" t="s">
        <v>158</v>
      </c>
      <c r="AR20" s="37" t="str">
        <f t="shared" si="0"/>
        <v>処遇加算Ⅲ特定加算Ⅱベア加算なし</v>
      </c>
      <c r="AS20" s="61" t="s">
        <v>154</v>
      </c>
      <c r="AT20" s="66" t="s">
        <v>2035</v>
      </c>
    </row>
    <row r="21" spans="1:46">
      <c r="A21" s="621" t="s">
        <v>2245</v>
      </c>
      <c r="B21" s="7">
        <v>6.4000000000000001E-2</v>
      </c>
      <c r="C21" s="3">
        <v>4.7E-2</v>
      </c>
      <c r="D21" s="3">
        <v>2.5999999999999999E-2</v>
      </c>
      <c r="E21" s="4">
        <v>0</v>
      </c>
      <c r="F21" s="6">
        <v>1.7000000000000001E-2</v>
      </c>
      <c r="G21" s="3">
        <v>1.4999999999999999E-2</v>
      </c>
      <c r="H21" s="22">
        <v>0</v>
      </c>
      <c r="I21" s="7">
        <v>1.2999999999999999E-2</v>
      </c>
      <c r="J21" s="4">
        <v>0</v>
      </c>
      <c r="K21" s="595">
        <v>0.10299999999999999</v>
      </c>
      <c r="L21" s="596">
        <v>0.10099999999999999</v>
      </c>
      <c r="M21" s="596">
        <v>8.5999999999999993E-2</v>
      </c>
      <c r="N21" s="596">
        <v>6.8999999999999992E-2</v>
      </c>
      <c r="O21" s="596">
        <v>0.09</v>
      </c>
      <c r="P21" s="596">
        <v>8.5999999999999993E-2</v>
      </c>
      <c r="Q21" s="596">
        <v>8.7999999999999995E-2</v>
      </c>
      <c r="R21" s="596">
        <v>8.3999999999999991E-2</v>
      </c>
      <c r="S21" s="596">
        <v>7.2999999999999995E-2</v>
      </c>
      <c r="T21" s="596">
        <v>7.0999999999999994E-2</v>
      </c>
      <c r="U21" s="596">
        <v>6.4999999999999988E-2</v>
      </c>
      <c r="V21" s="596">
        <v>7.2999999999999995E-2</v>
      </c>
      <c r="W21" s="596">
        <v>6.2999999999999987E-2</v>
      </c>
      <c r="X21" s="596">
        <v>5.1999999999999998E-2</v>
      </c>
      <c r="Y21" s="596">
        <v>5.6000000000000001E-2</v>
      </c>
      <c r="Z21" s="596">
        <v>4.9999999999999996E-2</v>
      </c>
      <c r="AA21" s="596">
        <v>4.8000000000000001E-2</v>
      </c>
      <c r="AB21" s="597">
        <v>3.4999999999999996E-2</v>
      </c>
      <c r="AC21" s="633">
        <v>8.9999999999999993E-3</v>
      </c>
      <c r="AD21" s="21"/>
      <c r="AE21" s="613" t="s">
        <v>2245</v>
      </c>
      <c r="AF21" s="648" t="s">
        <v>2275</v>
      </c>
      <c r="AH21" s="613" t="s">
        <v>2248</v>
      </c>
      <c r="AI21" s="657" t="s">
        <v>2296</v>
      </c>
      <c r="AO21" s="25" t="s">
        <v>136</v>
      </c>
      <c r="AP21" s="26" t="s">
        <v>157</v>
      </c>
      <c r="AQ21" s="33" t="s">
        <v>133</v>
      </c>
      <c r="AR21" s="37" t="str">
        <f t="shared" si="0"/>
        <v>処遇加算Ⅲ特定加算なしベア加算</v>
      </c>
      <c r="AS21" s="61" t="s">
        <v>142</v>
      </c>
      <c r="AT21" s="66" t="s">
        <v>155</v>
      </c>
    </row>
    <row r="22" spans="1:46" ht="14.25" thickBot="1">
      <c r="A22" s="621" t="s">
        <v>2246</v>
      </c>
      <c r="B22" s="7">
        <v>8.5999999999999993E-2</v>
      </c>
      <c r="C22" s="3">
        <v>6.3E-2</v>
      </c>
      <c r="D22" s="3">
        <v>3.5000000000000003E-2</v>
      </c>
      <c r="E22" s="4">
        <v>0</v>
      </c>
      <c r="F22" s="6">
        <v>1.9E-2</v>
      </c>
      <c r="G22" s="3">
        <v>1.6E-2</v>
      </c>
      <c r="H22" s="22">
        <v>0</v>
      </c>
      <c r="I22" s="7">
        <v>2.5999999999999999E-2</v>
      </c>
      <c r="J22" s="4">
        <v>0</v>
      </c>
      <c r="K22" s="595">
        <v>0.14700000000000002</v>
      </c>
      <c r="L22" s="596">
        <v>0.14400000000000002</v>
      </c>
      <c r="M22" s="596">
        <v>0.128</v>
      </c>
      <c r="N22" s="596">
        <v>0.105</v>
      </c>
      <c r="O22" s="596">
        <v>0.121</v>
      </c>
      <c r="P22" s="596">
        <v>0.124</v>
      </c>
      <c r="Q22" s="596">
        <v>0.11799999999999999</v>
      </c>
      <c r="R22" s="596">
        <v>0.121</v>
      </c>
      <c r="S22" s="596">
        <v>9.8000000000000004E-2</v>
      </c>
      <c r="T22" s="596">
        <v>9.5000000000000001E-2</v>
      </c>
      <c r="U22" s="596">
        <v>9.6000000000000002E-2</v>
      </c>
      <c r="V22" s="596">
        <v>0.10199999999999999</v>
      </c>
      <c r="W22" s="596">
        <v>9.2999999999999999E-2</v>
      </c>
      <c r="X22" s="596">
        <v>7.0000000000000007E-2</v>
      </c>
      <c r="Y22" s="596">
        <v>7.9000000000000001E-2</v>
      </c>
      <c r="Z22" s="596">
        <v>6.7000000000000004E-2</v>
      </c>
      <c r="AA22" s="596">
        <v>7.6999999999999999E-2</v>
      </c>
      <c r="AB22" s="597">
        <v>5.1000000000000004E-2</v>
      </c>
      <c r="AC22" s="633">
        <v>1.6E-2</v>
      </c>
      <c r="AD22" s="21"/>
      <c r="AE22" s="613" t="s">
        <v>2246</v>
      </c>
      <c r="AF22" s="649" t="s">
        <v>2275</v>
      </c>
      <c r="AH22" s="613" t="s">
        <v>2249</v>
      </c>
      <c r="AI22" s="657" t="s">
        <v>2249</v>
      </c>
      <c r="AO22" s="28" t="s">
        <v>136</v>
      </c>
      <c r="AP22" s="29" t="s">
        <v>157</v>
      </c>
      <c r="AQ22" s="34" t="s">
        <v>158</v>
      </c>
      <c r="AR22" s="38" t="str">
        <f t="shared" si="0"/>
        <v>処遇加算Ⅲ特定加算なしベア加算なし</v>
      </c>
      <c r="AS22" s="62" t="s">
        <v>156</v>
      </c>
      <c r="AT22" s="67" t="s">
        <v>2035</v>
      </c>
    </row>
    <row r="23" spans="1:46">
      <c r="A23" s="621" t="s">
        <v>2247</v>
      </c>
      <c r="B23" s="7">
        <v>8.5999999999999993E-2</v>
      </c>
      <c r="C23" s="3">
        <v>6.3E-2</v>
      </c>
      <c r="D23" s="3">
        <v>3.5000000000000003E-2</v>
      </c>
      <c r="E23" s="4">
        <v>0</v>
      </c>
      <c r="F23" s="6">
        <v>1.9E-2</v>
      </c>
      <c r="G23" s="3">
        <v>1.6E-2</v>
      </c>
      <c r="H23" s="22">
        <v>0</v>
      </c>
      <c r="I23" s="7">
        <v>2.5999999999999999E-2</v>
      </c>
      <c r="J23" s="4">
        <v>0</v>
      </c>
      <c r="K23" s="595">
        <v>0.14700000000000002</v>
      </c>
      <c r="L23" s="596">
        <v>0.14400000000000002</v>
      </c>
      <c r="M23" s="596">
        <v>0.128</v>
      </c>
      <c r="N23" s="596">
        <v>0.105</v>
      </c>
      <c r="O23" s="596">
        <v>0.121</v>
      </c>
      <c r="P23" s="596">
        <v>0.124</v>
      </c>
      <c r="Q23" s="596">
        <v>0.11799999999999999</v>
      </c>
      <c r="R23" s="596">
        <v>0.121</v>
      </c>
      <c r="S23" s="596">
        <v>9.8000000000000004E-2</v>
      </c>
      <c r="T23" s="596">
        <v>9.5000000000000001E-2</v>
      </c>
      <c r="U23" s="596">
        <v>9.6000000000000002E-2</v>
      </c>
      <c r="V23" s="596">
        <v>0.10199999999999999</v>
      </c>
      <c r="W23" s="596">
        <v>9.2999999999999999E-2</v>
      </c>
      <c r="X23" s="596">
        <v>7.0000000000000007E-2</v>
      </c>
      <c r="Y23" s="596">
        <v>7.9000000000000001E-2</v>
      </c>
      <c r="Z23" s="596">
        <v>6.7000000000000004E-2</v>
      </c>
      <c r="AA23" s="596">
        <v>7.6999999999999999E-2</v>
      </c>
      <c r="AB23" s="597">
        <v>5.1000000000000004E-2</v>
      </c>
      <c r="AC23" s="633">
        <v>1.6E-2</v>
      </c>
      <c r="AD23" s="21"/>
      <c r="AE23" s="613" t="s">
        <v>2247</v>
      </c>
      <c r="AF23" s="650" t="s">
        <v>2275</v>
      </c>
      <c r="AH23" s="646" t="s">
        <v>2250</v>
      </c>
      <c r="AI23" s="658" t="s">
        <v>2250</v>
      </c>
    </row>
    <row r="24" spans="1:46">
      <c r="A24" s="621" t="s">
        <v>2248</v>
      </c>
      <c r="B24" s="7">
        <v>0.15</v>
      </c>
      <c r="C24" s="3">
        <v>0.11</v>
      </c>
      <c r="D24" s="3">
        <v>6.0999999999999999E-2</v>
      </c>
      <c r="E24" s="4">
        <v>0</v>
      </c>
      <c r="F24" s="6">
        <v>1.9E-2</v>
      </c>
      <c r="G24" s="3">
        <v>1.6E-2</v>
      </c>
      <c r="H24" s="22">
        <v>0</v>
      </c>
      <c r="I24" s="7">
        <v>2.5999999999999999E-2</v>
      </c>
      <c r="J24" s="4">
        <v>0</v>
      </c>
      <c r="K24" s="595">
        <v>0.21099999999999997</v>
      </c>
      <c r="L24" s="596">
        <v>0.20799999999999996</v>
      </c>
      <c r="M24" s="596">
        <v>0.192</v>
      </c>
      <c r="N24" s="596">
        <v>0.15200000000000002</v>
      </c>
      <c r="O24" s="596">
        <v>0.185</v>
      </c>
      <c r="P24" s="596">
        <v>0.17099999999999999</v>
      </c>
      <c r="Q24" s="596">
        <v>0.182</v>
      </c>
      <c r="R24" s="596">
        <v>0.16799999999999998</v>
      </c>
      <c r="S24" s="596">
        <v>0.14500000000000002</v>
      </c>
      <c r="T24" s="596">
        <v>0.14200000000000002</v>
      </c>
      <c r="U24" s="596">
        <v>0.122</v>
      </c>
      <c r="V24" s="596">
        <v>0.16599999999999998</v>
      </c>
      <c r="W24" s="596">
        <v>0.11899999999999999</v>
      </c>
      <c r="X24" s="596">
        <v>9.6000000000000002E-2</v>
      </c>
      <c r="Y24" s="596">
        <v>0.126</v>
      </c>
      <c r="Z24" s="596">
        <v>9.2999999999999999E-2</v>
      </c>
      <c r="AA24" s="596">
        <v>0.10299999999999999</v>
      </c>
      <c r="AB24" s="597">
        <v>7.6999999999999999E-2</v>
      </c>
      <c r="AC24" s="633">
        <v>1.6E-2</v>
      </c>
      <c r="AD24" s="21"/>
      <c r="AE24" s="613" t="s">
        <v>2248</v>
      </c>
      <c r="AF24" s="645" t="s">
        <v>2275</v>
      </c>
      <c r="AH24" s="646" t="s">
        <v>2251</v>
      </c>
      <c r="AI24" s="658" t="s">
        <v>2251</v>
      </c>
    </row>
    <row r="25" spans="1:46">
      <c r="A25" s="621" t="s">
        <v>2249</v>
      </c>
      <c r="B25" s="7">
        <v>8.1000000000000003E-2</v>
      </c>
      <c r="C25" s="3">
        <v>5.8999999999999997E-2</v>
      </c>
      <c r="D25" s="3">
        <v>3.3000000000000002E-2</v>
      </c>
      <c r="E25" s="4">
        <v>0</v>
      </c>
      <c r="F25" s="6">
        <v>1.2999999999999999E-2</v>
      </c>
      <c r="G25" s="3">
        <v>0.01</v>
      </c>
      <c r="H25" s="22">
        <v>0</v>
      </c>
      <c r="I25" s="7">
        <v>0.02</v>
      </c>
      <c r="J25" s="4">
        <v>0</v>
      </c>
      <c r="K25" s="595">
        <v>0.13100000000000001</v>
      </c>
      <c r="L25" s="596">
        <v>0.128</v>
      </c>
      <c r="M25" s="596">
        <v>0.11800000000000001</v>
      </c>
      <c r="N25" s="596">
        <v>9.6000000000000002E-2</v>
      </c>
      <c r="O25" s="596">
        <v>0.111</v>
      </c>
      <c r="P25" s="596">
        <v>0.109</v>
      </c>
      <c r="Q25" s="596">
        <v>0.108</v>
      </c>
      <c r="R25" s="596">
        <v>0.106</v>
      </c>
      <c r="S25" s="596">
        <v>8.8999999999999996E-2</v>
      </c>
      <c r="T25" s="596">
        <v>8.5999999999999993E-2</v>
      </c>
      <c r="U25" s="596">
        <v>8.3000000000000004E-2</v>
      </c>
      <c r="V25" s="596">
        <v>9.8000000000000004E-2</v>
      </c>
      <c r="W25" s="596">
        <v>0.08</v>
      </c>
      <c r="X25" s="596">
        <v>6.3E-2</v>
      </c>
      <c r="Y25" s="596">
        <v>7.5999999999999998E-2</v>
      </c>
      <c r="Z25" s="596">
        <v>6.0000000000000005E-2</v>
      </c>
      <c r="AA25" s="596">
        <v>7.0000000000000007E-2</v>
      </c>
      <c r="AB25" s="597">
        <v>0.05</v>
      </c>
      <c r="AC25" s="633">
        <v>1.7000000000000001E-2</v>
      </c>
      <c r="AD25" s="21"/>
      <c r="AE25" s="613" t="s">
        <v>2300</v>
      </c>
      <c r="AF25" s="645" t="s">
        <v>2275</v>
      </c>
      <c r="AH25" s="646" t="s">
        <v>2252</v>
      </c>
      <c r="AI25" s="658" t="s">
        <v>2252</v>
      </c>
    </row>
    <row r="26" spans="1:46">
      <c r="A26" s="621" t="s">
        <v>2250</v>
      </c>
      <c r="B26" s="7">
        <v>0.126</v>
      </c>
      <c r="C26" s="3">
        <v>9.1999999999999998E-2</v>
      </c>
      <c r="D26" s="3">
        <v>5.0999999999999997E-2</v>
      </c>
      <c r="E26" s="4">
        <v>0</v>
      </c>
      <c r="F26" s="6">
        <v>1.2999999999999999E-2</v>
      </c>
      <c r="G26" s="3">
        <v>0.01</v>
      </c>
      <c r="H26" s="22">
        <v>0</v>
      </c>
      <c r="I26" s="7">
        <v>0.02</v>
      </c>
      <c r="J26" s="4">
        <v>0</v>
      </c>
      <c r="K26" s="595">
        <v>0.17599999999999999</v>
      </c>
      <c r="L26" s="596">
        <v>0.17299999999999999</v>
      </c>
      <c r="M26" s="596">
        <v>0.16299999999999998</v>
      </c>
      <c r="N26" s="596">
        <v>0.129</v>
      </c>
      <c r="O26" s="596">
        <v>0.15600000000000003</v>
      </c>
      <c r="P26" s="596">
        <v>0.14200000000000002</v>
      </c>
      <c r="Q26" s="596">
        <v>0.15300000000000002</v>
      </c>
      <c r="R26" s="596">
        <v>0.13900000000000001</v>
      </c>
      <c r="S26" s="596">
        <v>0.122</v>
      </c>
      <c r="T26" s="596">
        <v>0.11899999999999999</v>
      </c>
      <c r="U26" s="596">
        <v>0.10100000000000001</v>
      </c>
      <c r="V26" s="596">
        <v>0.14300000000000002</v>
      </c>
      <c r="W26" s="596">
        <v>9.8000000000000004E-2</v>
      </c>
      <c r="X26" s="596">
        <v>8.1000000000000003E-2</v>
      </c>
      <c r="Y26" s="596">
        <v>0.109</v>
      </c>
      <c r="Z26" s="596">
        <v>7.8E-2</v>
      </c>
      <c r="AA26" s="596">
        <v>8.7999999999999995E-2</v>
      </c>
      <c r="AB26" s="597">
        <v>6.8000000000000005E-2</v>
      </c>
      <c r="AC26" s="633">
        <v>1.7000000000000001E-2</v>
      </c>
      <c r="AD26" s="21"/>
      <c r="AE26" s="646" t="s">
        <v>2301</v>
      </c>
      <c r="AF26" s="645" t="s">
        <v>2275</v>
      </c>
      <c r="AH26" s="646" t="s">
        <v>2253</v>
      </c>
      <c r="AI26" s="658" t="s">
        <v>2253</v>
      </c>
    </row>
    <row r="27" spans="1:46">
      <c r="A27" s="621" t="s">
        <v>2251</v>
      </c>
      <c r="B27" s="7">
        <v>8.4000000000000005E-2</v>
      </c>
      <c r="C27" s="3">
        <v>6.0999999999999999E-2</v>
      </c>
      <c r="D27" s="3">
        <v>3.4000000000000002E-2</v>
      </c>
      <c r="E27" s="4">
        <v>0</v>
      </c>
      <c r="F27" s="6">
        <v>1.2999999999999999E-2</v>
      </c>
      <c r="G27" s="3">
        <v>0.01</v>
      </c>
      <c r="H27" s="22">
        <v>0</v>
      </c>
      <c r="I27" s="7">
        <v>0.02</v>
      </c>
      <c r="J27" s="4">
        <v>0</v>
      </c>
      <c r="K27" s="595">
        <v>0.13400000000000001</v>
      </c>
      <c r="L27" s="596">
        <v>0.13100000000000001</v>
      </c>
      <c r="M27" s="596">
        <v>0.12100000000000001</v>
      </c>
      <c r="N27" s="596">
        <v>9.8000000000000004E-2</v>
      </c>
      <c r="O27" s="596">
        <v>0.114</v>
      </c>
      <c r="P27" s="596">
        <v>0.111</v>
      </c>
      <c r="Q27" s="596">
        <v>0.111</v>
      </c>
      <c r="R27" s="596">
        <v>0.108</v>
      </c>
      <c r="S27" s="596">
        <v>9.0999999999999998E-2</v>
      </c>
      <c r="T27" s="596">
        <v>8.7999999999999995E-2</v>
      </c>
      <c r="U27" s="596">
        <v>8.4000000000000005E-2</v>
      </c>
      <c r="V27" s="596">
        <v>0.10100000000000001</v>
      </c>
      <c r="W27" s="596">
        <v>8.1000000000000003E-2</v>
      </c>
      <c r="X27" s="596">
        <v>6.4000000000000001E-2</v>
      </c>
      <c r="Y27" s="596">
        <v>7.8E-2</v>
      </c>
      <c r="Z27" s="596">
        <v>6.1000000000000006E-2</v>
      </c>
      <c r="AA27" s="596">
        <v>7.1000000000000008E-2</v>
      </c>
      <c r="AB27" s="597">
        <v>5.1000000000000004E-2</v>
      </c>
      <c r="AC27" s="633">
        <v>1.7000000000000001E-2</v>
      </c>
      <c r="AD27" s="21"/>
      <c r="AE27" s="646" t="s">
        <v>2302</v>
      </c>
      <c r="AF27" s="651" t="s">
        <v>2275</v>
      </c>
      <c r="AH27" s="646" t="s">
        <v>2254</v>
      </c>
      <c r="AI27" s="658" t="s">
        <v>2254</v>
      </c>
    </row>
    <row r="28" spans="1:46" ht="14.25" thickBot="1">
      <c r="A28" s="621" t="s">
        <v>2252</v>
      </c>
      <c r="B28" s="627">
        <v>8.1000000000000003E-2</v>
      </c>
      <c r="C28" s="606">
        <v>5.8999999999999997E-2</v>
      </c>
      <c r="D28" s="606">
        <v>3.3000000000000002E-2</v>
      </c>
      <c r="E28" s="4">
        <v>0</v>
      </c>
      <c r="F28" s="623">
        <v>1.0999999999999999E-2</v>
      </c>
      <c r="G28" s="594" t="s">
        <v>2256</v>
      </c>
      <c r="H28" s="22">
        <v>0</v>
      </c>
      <c r="I28" s="627">
        <v>0.02</v>
      </c>
      <c r="J28" s="4">
        <v>0</v>
      </c>
      <c r="K28" s="639">
        <v>0.129</v>
      </c>
      <c r="L28" s="594" t="s">
        <v>2256</v>
      </c>
      <c r="M28" s="607">
        <v>0.11800000000000001</v>
      </c>
      <c r="N28" s="607">
        <v>9.6000000000000002E-2</v>
      </c>
      <c r="O28" s="607">
        <v>0.109</v>
      </c>
      <c r="P28" s="607">
        <v>0.107</v>
      </c>
      <c r="Q28" s="594" t="s">
        <v>2256</v>
      </c>
      <c r="R28" s="594" t="s">
        <v>2256</v>
      </c>
      <c r="S28" s="607">
        <v>8.6999999999999994E-2</v>
      </c>
      <c r="T28" s="594" t="s">
        <v>2256</v>
      </c>
      <c r="U28" s="607">
        <v>8.1000000000000003E-2</v>
      </c>
      <c r="V28" s="607">
        <v>9.8000000000000004E-2</v>
      </c>
      <c r="W28" s="594" t="s">
        <v>2256</v>
      </c>
      <c r="X28" s="607">
        <v>6.0999999999999999E-2</v>
      </c>
      <c r="Y28" s="607">
        <v>7.5999999999999998E-2</v>
      </c>
      <c r="Z28" s="594" t="s">
        <v>2256</v>
      </c>
      <c r="AA28" s="607">
        <v>7.0000000000000007E-2</v>
      </c>
      <c r="AB28" s="614">
        <v>0.05</v>
      </c>
      <c r="AC28" s="633">
        <v>1.7000000000000001E-2</v>
      </c>
      <c r="AD28" s="21"/>
      <c r="AE28" s="646" t="s">
        <v>2303</v>
      </c>
      <c r="AF28" s="648" t="s">
        <v>2313</v>
      </c>
      <c r="AH28" s="647" t="s">
        <v>2255</v>
      </c>
      <c r="AI28" s="659" t="s">
        <v>2255</v>
      </c>
    </row>
    <row r="29" spans="1:46" ht="14.25" thickTop="1">
      <c r="A29" s="621" t="s">
        <v>2253</v>
      </c>
      <c r="B29" s="627">
        <v>8.1000000000000003E-2</v>
      </c>
      <c r="C29" s="606">
        <v>5.8999999999999997E-2</v>
      </c>
      <c r="D29" s="606">
        <v>3.3000000000000002E-2</v>
      </c>
      <c r="E29" s="4">
        <v>0</v>
      </c>
      <c r="F29" s="623">
        <v>1.0999999999999999E-2</v>
      </c>
      <c r="G29" s="594" t="s">
        <v>2256</v>
      </c>
      <c r="H29" s="22">
        <v>0</v>
      </c>
      <c r="I29" s="627">
        <v>0.02</v>
      </c>
      <c r="J29" s="4">
        <v>0</v>
      </c>
      <c r="K29" s="639">
        <v>0.129</v>
      </c>
      <c r="L29" s="594" t="s">
        <v>2256</v>
      </c>
      <c r="M29" s="607">
        <v>0.11800000000000001</v>
      </c>
      <c r="N29" s="607">
        <v>9.6000000000000002E-2</v>
      </c>
      <c r="O29" s="607">
        <v>0.109</v>
      </c>
      <c r="P29" s="607">
        <v>0.107</v>
      </c>
      <c r="Q29" s="594" t="s">
        <v>2256</v>
      </c>
      <c r="R29" s="594" t="s">
        <v>2256</v>
      </c>
      <c r="S29" s="607">
        <v>8.6999999999999994E-2</v>
      </c>
      <c r="T29" s="594" t="s">
        <v>2256</v>
      </c>
      <c r="U29" s="607">
        <v>8.1000000000000003E-2</v>
      </c>
      <c r="V29" s="607">
        <v>9.8000000000000004E-2</v>
      </c>
      <c r="W29" s="594" t="s">
        <v>2256</v>
      </c>
      <c r="X29" s="607">
        <v>6.0999999999999999E-2</v>
      </c>
      <c r="Y29" s="607">
        <v>7.5999999999999998E-2</v>
      </c>
      <c r="Z29" s="594" t="s">
        <v>2256</v>
      </c>
      <c r="AA29" s="607">
        <v>7.0000000000000007E-2</v>
      </c>
      <c r="AB29" s="614">
        <v>0.05</v>
      </c>
      <c r="AC29" s="633">
        <v>1.7000000000000001E-2</v>
      </c>
      <c r="AD29" s="21"/>
      <c r="AE29" s="646" t="s">
        <v>2304</v>
      </c>
      <c r="AF29" s="648" t="s">
        <v>2313</v>
      </c>
      <c r="AH29" s="653" t="s">
        <v>2264</v>
      </c>
      <c r="AI29" s="660" t="s">
        <v>2307</v>
      </c>
    </row>
    <row r="30" spans="1:46" ht="13.5" customHeight="1">
      <c r="A30" s="621" t="s">
        <v>2254</v>
      </c>
      <c r="B30" s="627">
        <v>9.9000000000000005E-2</v>
      </c>
      <c r="C30" s="606">
        <v>7.1999999999999995E-2</v>
      </c>
      <c r="D30" s="606">
        <v>0.04</v>
      </c>
      <c r="E30" s="4">
        <v>0</v>
      </c>
      <c r="F30" s="623">
        <v>4.2999999999999997E-2</v>
      </c>
      <c r="G30" s="606">
        <v>3.9E-2</v>
      </c>
      <c r="H30" s="22">
        <v>0</v>
      </c>
      <c r="I30" s="627">
        <v>3.7999999999999999E-2</v>
      </c>
      <c r="J30" s="4">
        <v>0</v>
      </c>
      <c r="K30" s="639">
        <v>0.21100000000000002</v>
      </c>
      <c r="L30" s="607">
        <v>0.20700000000000002</v>
      </c>
      <c r="M30" s="607">
        <v>0.16800000000000001</v>
      </c>
      <c r="N30" s="607">
        <v>0.14099999999999999</v>
      </c>
      <c r="O30" s="607">
        <v>0.17300000000000001</v>
      </c>
      <c r="P30" s="607">
        <v>0.184</v>
      </c>
      <c r="Q30" s="607">
        <v>0.16900000000000001</v>
      </c>
      <c r="R30" s="607">
        <v>0.18</v>
      </c>
      <c r="S30" s="607">
        <v>0.14599999999999999</v>
      </c>
      <c r="T30" s="607">
        <v>0.14199999999999999</v>
      </c>
      <c r="U30" s="607">
        <v>0.152</v>
      </c>
      <c r="V30" s="607">
        <v>0.13</v>
      </c>
      <c r="W30" s="607">
        <v>0.14799999999999999</v>
      </c>
      <c r="X30" s="607">
        <v>0.11399999999999999</v>
      </c>
      <c r="Y30" s="607">
        <v>0.10299999999999999</v>
      </c>
      <c r="Z30" s="607">
        <v>0.11</v>
      </c>
      <c r="AA30" s="607">
        <v>0.109</v>
      </c>
      <c r="AB30" s="614">
        <v>7.1000000000000008E-2</v>
      </c>
      <c r="AC30" s="633">
        <v>3.1E-2</v>
      </c>
      <c r="AD30" s="21"/>
      <c r="AE30" s="646" t="s">
        <v>2305</v>
      </c>
      <c r="AF30" s="651" t="s">
        <v>2275</v>
      </c>
      <c r="AH30" s="646" t="s">
        <v>2270</v>
      </c>
      <c r="AI30" s="658" t="s">
        <v>2308</v>
      </c>
    </row>
    <row r="31" spans="1:46" ht="14.25" thickBot="1">
      <c r="A31" s="622" t="s">
        <v>2255</v>
      </c>
      <c r="B31" s="628">
        <v>7.9000000000000001E-2</v>
      </c>
      <c r="C31" s="611">
        <v>5.8000000000000003E-2</v>
      </c>
      <c r="D31" s="611">
        <v>3.2000000000000001E-2</v>
      </c>
      <c r="E31" s="629">
        <v>0</v>
      </c>
      <c r="F31" s="624">
        <v>4.2999999999999997E-2</v>
      </c>
      <c r="G31" s="611">
        <v>3.9E-2</v>
      </c>
      <c r="H31" s="632">
        <v>0</v>
      </c>
      <c r="I31" s="628">
        <v>3.7999999999999999E-2</v>
      </c>
      <c r="J31" s="629">
        <v>0</v>
      </c>
      <c r="K31" s="640">
        <v>0.191</v>
      </c>
      <c r="L31" s="612">
        <v>0.187</v>
      </c>
      <c r="M31" s="612">
        <v>0.14799999999999999</v>
      </c>
      <c r="N31" s="612">
        <v>0.127</v>
      </c>
      <c r="O31" s="612">
        <v>0.153</v>
      </c>
      <c r="P31" s="612">
        <v>0.17</v>
      </c>
      <c r="Q31" s="612">
        <v>0.14899999999999999</v>
      </c>
      <c r="R31" s="612">
        <v>0.16600000000000001</v>
      </c>
      <c r="S31" s="612">
        <v>0.13200000000000001</v>
      </c>
      <c r="T31" s="612">
        <v>0.128</v>
      </c>
      <c r="U31" s="612">
        <v>0.14399999999999999</v>
      </c>
      <c r="V31" s="612">
        <v>0.11</v>
      </c>
      <c r="W31" s="612">
        <v>0.14000000000000001</v>
      </c>
      <c r="X31" s="612">
        <v>0.106</v>
      </c>
      <c r="Y31" s="612">
        <v>8.8999999999999996E-2</v>
      </c>
      <c r="Z31" s="612">
        <v>0.10200000000000001</v>
      </c>
      <c r="AA31" s="612">
        <v>0.10100000000000001</v>
      </c>
      <c r="AB31" s="615">
        <v>6.3E-2</v>
      </c>
      <c r="AC31" s="634">
        <v>3.1E-2</v>
      </c>
      <c r="AD31" s="21"/>
      <c r="AE31" s="647" t="s">
        <v>2306</v>
      </c>
      <c r="AF31" s="652" t="s">
        <v>2275</v>
      </c>
      <c r="AH31" s="646" t="s">
        <v>2271</v>
      </c>
      <c r="AI31" s="658" t="s">
        <v>2309</v>
      </c>
    </row>
    <row r="32" spans="1:46" ht="14.25" thickTop="1">
      <c r="A32" s="643" t="s">
        <v>2264</v>
      </c>
      <c r="B32" s="630">
        <v>6.1000000000000006E-2</v>
      </c>
      <c r="C32" s="608">
        <v>4.4000000000000004E-2</v>
      </c>
      <c r="D32" s="608">
        <v>2.5000000000000001E-2</v>
      </c>
      <c r="E32" s="27">
        <v>0</v>
      </c>
      <c r="F32" s="625">
        <v>1.7000000000000001E-2</v>
      </c>
      <c r="G32" s="609" t="s">
        <v>2256</v>
      </c>
      <c r="H32" s="24">
        <v>0</v>
      </c>
      <c r="I32" s="630">
        <v>1.0999999999999999E-2</v>
      </c>
      <c r="J32" s="27">
        <v>0</v>
      </c>
      <c r="K32" s="641">
        <v>0.10100000000000001</v>
      </c>
      <c r="L32" s="609" t="s">
        <v>2256</v>
      </c>
      <c r="M32" s="610">
        <v>8.4000000000000005E-2</v>
      </c>
      <c r="N32" s="610">
        <v>6.7000000000000004E-2</v>
      </c>
      <c r="O32" s="610">
        <v>9.0000000000000011E-2</v>
      </c>
      <c r="P32" s="610">
        <v>8.4000000000000005E-2</v>
      </c>
      <c r="Q32" s="609" t="s">
        <v>2256</v>
      </c>
      <c r="R32" s="609" t="s">
        <v>2256</v>
      </c>
      <c r="S32" s="610">
        <v>7.3000000000000009E-2</v>
      </c>
      <c r="T32" s="609" t="s">
        <v>2256</v>
      </c>
      <c r="U32" s="610">
        <v>6.5000000000000002E-2</v>
      </c>
      <c r="V32" s="610">
        <v>7.3000000000000009E-2</v>
      </c>
      <c r="W32" s="609" t="s">
        <v>2256</v>
      </c>
      <c r="X32" s="610">
        <v>5.4000000000000006E-2</v>
      </c>
      <c r="Y32" s="610">
        <v>5.6000000000000008E-2</v>
      </c>
      <c r="Z32" s="609" t="s">
        <v>2256</v>
      </c>
      <c r="AA32" s="610">
        <v>4.8000000000000001E-2</v>
      </c>
      <c r="AB32" s="616">
        <v>3.7000000000000005E-2</v>
      </c>
      <c r="AC32" s="635">
        <v>1.2E-2</v>
      </c>
      <c r="AD32" s="21"/>
      <c r="AE32" s="653" t="s">
        <v>2264</v>
      </c>
      <c r="AF32" s="654" t="s">
        <v>2313</v>
      </c>
      <c r="AH32" s="646" t="s">
        <v>2272</v>
      </c>
      <c r="AI32" s="658" t="s">
        <v>2310</v>
      </c>
    </row>
    <row r="33" spans="1:35">
      <c r="A33" s="644" t="s">
        <v>2265</v>
      </c>
      <c r="B33" s="627">
        <v>6.8000000000000005E-2</v>
      </c>
      <c r="C33" s="606">
        <v>0.05</v>
      </c>
      <c r="D33" s="606">
        <v>2.8000000000000001E-2</v>
      </c>
      <c r="E33" s="4">
        <v>0</v>
      </c>
      <c r="F33" s="623">
        <v>2.5999999999999999E-2</v>
      </c>
      <c r="G33" s="594" t="s">
        <v>2256</v>
      </c>
      <c r="H33" s="22">
        <v>0</v>
      </c>
      <c r="I33" s="627">
        <v>1.7999999999999999E-2</v>
      </c>
      <c r="J33" s="4">
        <v>0</v>
      </c>
      <c r="K33" s="639">
        <v>0.125</v>
      </c>
      <c r="L33" s="594" t="s">
        <v>2256</v>
      </c>
      <c r="M33" s="607">
        <v>9.9000000000000005E-2</v>
      </c>
      <c r="N33" s="607">
        <v>8.1000000000000003E-2</v>
      </c>
      <c r="O33" s="607">
        <v>0.107</v>
      </c>
      <c r="P33" s="607">
        <v>0.107</v>
      </c>
      <c r="Q33" s="594" t="s">
        <v>2256</v>
      </c>
      <c r="R33" s="594" t="s">
        <v>2256</v>
      </c>
      <c r="S33" s="607">
        <v>8.8999999999999996E-2</v>
      </c>
      <c r="T33" s="594" t="s">
        <v>2256</v>
      </c>
      <c r="U33" s="607">
        <v>8.4999999999999992E-2</v>
      </c>
      <c r="V33" s="607">
        <v>8.1000000000000003E-2</v>
      </c>
      <c r="W33" s="594" t="s">
        <v>2256</v>
      </c>
      <c r="X33" s="607">
        <v>6.7000000000000004E-2</v>
      </c>
      <c r="Y33" s="607">
        <v>6.3E-2</v>
      </c>
      <c r="Z33" s="594" t="s">
        <v>2256</v>
      </c>
      <c r="AA33" s="607">
        <v>5.8999999999999997E-2</v>
      </c>
      <c r="AB33" s="614">
        <v>4.1000000000000002E-2</v>
      </c>
      <c r="AC33" s="633">
        <v>1.2999999999999999E-2</v>
      </c>
      <c r="AD33" s="21"/>
      <c r="AE33" s="646" t="s">
        <v>2270</v>
      </c>
      <c r="AF33" s="651" t="s">
        <v>2313</v>
      </c>
      <c r="AH33" s="646" t="s">
        <v>2273</v>
      </c>
      <c r="AI33" s="658" t="s">
        <v>2311</v>
      </c>
    </row>
    <row r="34" spans="1:35" ht="14.25" thickBot="1">
      <c r="A34" s="644" t="s">
        <v>2266</v>
      </c>
      <c r="B34" s="627">
        <v>6.8000000000000005E-2</v>
      </c>
      <c r="C34" s="606">
        <v>0.05</v>
      </c>
      <c r="D34" s="606">
        <v>2.8000000000000001E-2</v>
      </c>
      <c r="E34" s="4">
        <v>0</v>
      </c>
      <c r="F34" s="623">
        <v>2.5999999999999999E-2</v>
      </c>
      <c r="G34" s="594" t="s">
        <v>2256</v>
      </c>
      <c r="H34" s="22">
        <v>0</v>
      </c>
      <c r="I34" s="627">
        <v>1.7999999999999999E-2</v>
      </c>
      <c r="J34" s="4">
        <v>0</v>
      </c>
      <c r="K34" s="639">
        <v>0.125</v>
      </c>
      <c r="L34" s="594" t="s">
        <v>2256</v>
      </c>
      <c r="M34" s="607">
        <v>9.9000000000000005E-2</v>
      </c>
      <c r="N34" s="607">
        <v>8.1000000000000003E-2</v>
      </c>
      <c r="O34" s="607">
        <v>0.107</v>
      </c>
      <c r="P34" s="607">
        <v>0.107</v>
      </c>
      <c r="Q34" s="594" t="s">
        <v>2256</v>
      </c>
      <c r="R34" s="594" t="s">
        <v>2256</v>
      </c>
      <c r="S34" s="607">
        <v>8.8999999999999996E-2</v>
      </c>
      <c r="T34" s="594" t="s">
        <v>2256</v>
      </c>
      <c r="U34" s="607">
        <v>8.4999999999999992E-2</v>
      </c>
      <c r="V34" s="607">
        <v>8.1000000000000003E-2</v>
      </c>
      <c r="W34" s="594" t="s">
        <v>2256</v>
      </c>
      <c r="X34" s="607">
        <v>6.7000000000000004E-2</v>
      </c>
      <c r="Y34" s="607">
        <v>6.3E-2</v>
      </c>
      <c r="Z34" s="594" t="s">
        <v>2256</v>
      </c>
      <c r="AA34" s="607">
        <v>5.8999999999999997E-2</v>
      </c>
      <c r="AB34" s="614">
        <v>4.1000000000000002E-2</v>
      </c>
      <c r="AC34" s="633">
        <v>1.2999999999999999E-2</v>
      </c>
      <c r="AD34" s="21"/>
      <c r="AE34" s="646" t="s">
        <v>2271</v>
      </c>
      <c r="AF34" s="651" t="s">
        <v>2313</v>
      </c>
      <c r="AH34" s="664" t="s">
        <v>2287</v>
      </c>
      <c r="AI34" s="661" t="s">
        <v>2312</v>
      </c>
    </row>
    <row r="35" spans="1:35">
      <c r="A35" s="644" t="s">
        <v>2267</v>
      </c>
      <c r="B35" s="627">
        <v>6.7000000000000004E-2</v>
      </c>
      <c r="C35" s="606">
        <v>4.9000000000000002E-2</v>
      </c>
      <c r="D35" s="606">
        <v>2.7E-2</v>
      </c>
      <c r="E35" s="4">
        <v>0</v>
      </c>
      <c r="F35" s="623">
        <v>1.7999999999999999E-2</v>
      </c>
      <c r="G35" s="594" t="s">
        <v>2256</v>
      </c>
      <c r="H35" s="22">
        <v>0</v>
      </c>
      <c r="I35" s="627">
        <v>1.2999999999999999E-2</v>
      </c>
      <c r="J35" s="4">
        <v>0</v>
      </c>
      <c r="K35" s="639">
        <v>0.107</v>
      </c>
      <c r="L35" s="594" t="s">
        <v>2256</v>
      </c>
      <c r="M35" s="607">
        <v>8.8999999999999996E-2</v>
      </c>
      <c r="N35" s="607">
        <v>7.0999999999999994E-2</v>
      </c>
      <c r="O35" s="607">
        <v>9.4E-2</v>
      </c>
      <c r="P35" s="607">
        <v>8.8999999999999996E-2</v>
      </c>
      <c r="Q35" s="594" t="s">
        <v>2256</v>
      </c>
      <c r="R35" s="594" t="s">
        <v>2256</v>
      </c>
      <c r="S35" s="607">
        <v>7.5999999999999998E-2</v>
      </c>
      <c r="T35" s="594" t="s">
        <v>2256</v>
      </c>
      <c r="U35" s="607">
        <v>6.699999999999999E-2</v>
      </c>
      <c r="V35" s="607">
        <v>7.5999999999999998E-2</v>
      </c>
      <c r="W35" s="594" t="s">
        <v>2256</v>
      </c>
      <c r="X35" s="607">
        <v>5.3999999999999999E-2</v>
      </c>
      <c r="Y35" s="607">
        <v>5.8000000000000003E-2</v>
      </c>
      <c r="Z35" s="594" t="s">
        <v>2256</v>
      </c>
      <c r="AA35" s="607">
        <v>4.9000000000000002E-2</v>
      </c>
      <c r="AB35" s="614">
        <v>3.5999999999999997E-2</v>
      </c>
      <c r="AC35" s="633">
        <v>8.9999999999999993E-3</v>
      </c>
      <c r="AD35" s="21"/>
      <c r="AE35" s="646" t="s">
        <v>2272</v>
      </c>
      <c r="AF35" s="651" t="s">
        <v>2313</v>
      </c>
    </row>
    <row r="36" spans="1:35">
      <c r="A36" s="644" t="s">
        <v>2268</v>
      </c>
      <c r="B36" s="627">
        <v>6.5000000000000002E-2</v>
      </c>
      <c r="C36" s="606">
        <v>4.7E-2</v>
      </c>
      <c r="D36" s="606">
        <v>2.6000000000000002E-2</v>
      </c>
      <c r="E36" s="4">
        <v>0</v>
      </c>
      <c r="F36" s="623">
        <v>1.7999999999999999E-2</v>
      </c>
      <c r="G36" s="594" t="s">
        <v>2256</v>
      </c>
      <c r="H36" s="22">
        <v>0</v>
      </c>
      <c r="I36" s="627">
        <v>1.2999999999999999E-2</v>
      </c>
      <c r="J36" s="4">
        <v>0</v>
      </c>
      <c r="K36" s="639">
        <v>0.105</v>
      </c>
      <c r="L36" s="594" t="s">
        <v>2256</v>
      </c>
      <c r="M36" s="607">
        <v>8.6999999999999994E-2</v>
      </c>
      <c r="N36" s="607">
        <v>6.8999999999999992E-2</v>
      </c>
      <c r="O36" s="607">
        <v>9.1999999999999998E-2</v>
      </c>
      <c r="P36" s="607">
        <v>8.6999999999999994E-2</v>
      </c>
      <c r="Q36" s="594" t="s">
        <v>2256</v>
      </c>
      <c r="R36" s="594" t="s">
        <v>2256</v>
      </c>
      <c r="S36" s="607">
        <v>7.3999999999999996E-2</v>
      </c>
      <c r="T36" s="594" t="s">
        <v>2256</v>
      </c>
      <c r="U36" s="607">
        <v>6.5999999999999989E-2</v>
      </c>
      <c r="V36" s="607">
        <v>7.3999999999999996E-2</v>
      </c>
      <c r="W36" s="594" t="s">
        <v>2256</v>
      </c>
      <c r="X36" s="607">
        <v>5.2999999999999999E-2</v>
      </c>
      <c r="Y36" s="607">
        <v>5.6000000000000001E-2</v>
      </c>
      <c r="Z36" s="594" t="s">
        <v>2256</v>
      </c>
      <c r="AA36" s="607">
        <v>4.8000000000000001E-2</v>
      </c>
      <c r="AB36" s="614">
        <v>3.5000000000000003E-2</v>
      </c>
      <c r="AC36" s="633">
        <v>8.9999999999999993E-3</v>
      </c>
      <c r="AD36" s="21"/>
      <c r="AE36" s="646" t="s">
        <v>2273</v>
      </c>
      <c r="AF36" s="651" t="s">
        <v>2313</v>
      </c>
    </row>
    <row r="37" spans="1:35" ht="14.25" thickBot="1">
      <c r="A37" s="644" t="s">
        <v>2269</v>
      </c>
      <c r="B37" s="631">
        <v>6.4000000000000001E-2</v>
      </c>
      <c r="C37" s="617">
        <v>4.7E-2</v>
      </c>
      <c r="D37" s="617">
        <v>2.6000000000000002E-2</v>
      </c>
      <c r="E37" s="5">
        <v>0</v>
      </c>
      <c r="F37" s="626">
        <v>1.7999999999999999E-2</v>
      </c>
      <c r="G37" s="618" t="s">
        <v>2256</v>
      </c>
      <c r="H37" s="23">
        <v>0</v>
      </c>
      <c r="I37" s="631">
        <v>1.2999999999999999E-2</v>
      </c>
      <c r="J37" s="5">
        <v>0</v>
      </c>
      <c r="K37" s="642">
        <v>0.104</v>
      </c>
      <c r="L37" s="618" t="s">
        <v>2256</v>
      </c>
      <c r="M37" s="619">
        <v>8.5999999999999993E-2</v>
      </c>
      <c r="N37" s="619">
        <v>6.8999999999999992E-2</v>
      </c>
      <c r="O37" s="619">
        <v>9.0999999999999998E-2</v>
      </c>
      <c r="P37" s="619">
        <v>8.6999999999999994E-2</v>
      </c>
      <c r="Q37" s="618" t="s">
        <v>2256</v>
      </c>
      <c r="R37" s="618" t="s">
        <v>2256</v>
      </c>
      <c r="S37" s="619">
        <v>7.3999999999999996E-2</v>
      </c>
      <c r="T37" s="618" t="s">
        <v>2256</v>
      </c>
      <c r="U37" s="619">
        <v>6.5999999999999989E-2</v>
      </c>
      <c r="V37" s="619">
        <v>7.2999999999999995E-2</v>
      </c>
      <c r="W37" s="618" t="s">
        <v>2256</v>
      </c>
      <c r="X37" s="619">
        <v>5.2999999999999999E-2</v>
      </c>
      <c r="Y37" s="619">
        <v>5.6000000000000001E-2</v>
      </c>
      <c r="Z37" s="618" t="s">
        <v>2256</v>
      </c>
      <c r="AA37" s="619">
        <v>4.8000000000000001E-2</v>
      </c>
      <c r="AB37" s="620">
        <v>3.5000000000000003E-2</v>
      </c>
      <c r="AC37" s="636">
        <v>8.9999999999999993E-3</v>
      </c>
      <c r="AD37" s="21"/>
      <c r="AE37" s="655" t="s">
        <v>2287</v>
      </c>
      <c r="AF37" s="656" t="s">
        <v>2313</v>
      </c>
    </row>
    <row r="38" spans="1:35">
      <c r="K38" s="21"/>
      <c r="L38" s="21"/>
      <c r="M38" s="21"/>
      <c r="N38" s="21"/>
      <c r="O38" s="21"/>
      <c r="P38" s="21"/>
      <c r="Q38" s="21"/>
      <c r="R38" s="21"/>
      <c r="S38" s="21"/>
      <c r="T38" s="21"/>
      <c r="U38" s="21"/>
      <c r="V38" s="21"/>
      <c r="W38" s="21"/>
      <c r="X38" s="21"/>
      <c r="Y38" s="21"/>
      <c r="Z38" s="21"/>
      <c r="AA38" s="21"/>
      <c r="AB38" s="21"/>
      <c r="AC38" s="21"/>
      <c r="AD38" s="21"/>
    </row>
    <row r="39" spans="1:35">
      <c r="K39" s="21"/>
      <c r="L39" s="21"/>
      <c r="M39" s="21"/>
      <c r="N39" s="21"/>
      <c r="O39" s="21"/>
      <c r="P39" s="21"/>
      <c r="Q39" s="21"/>
      <c r="R39" s="21"/>
      <c r="S39" s="21"/>
      <c r="T39" s="21"/>
      <c r="U39" s="21"/>
      <c r="V39" s="21"/>
      <c r="W39" s="21"/>
      <c r="X39" s="21"/>
      <c r="Y39" s="21"/>
      <c r="Z39" s="21"/>
      <c r="AA39" s="21"/>
      <c r="AB39" s="21"/>
      <c r="AC39" s="21"/>
      <c r="AD39" s="21"/>
    </row>
  </sheetData>
  <mergeCells count="17">
    <mergeCell ref="AO2:AO4"/>
    <mergeCell ref="AP2:AP4"/>
    <mergeCell ref="AQ2:AQ4"/>
    <mergeCell ref="AT2:AT4"/>
    <mergeCell ref="B2:E2"/>
    <mergeCell ref="B3:E3"/>
    <mergeCell ref="AR2:AR4"/>
    <mergeCell ref="AS2:AS4"/>
    <mergeCell ref="AF2:AF4"/>
    <mergeCell ref="AE2:AE4"/>
    <mergeCell ref="AC2:AC4"/>
    <mergeCell ref="A2:A4"/>
    <mergeCell ref="K2:AB2"/>
    <mergeCell ref="K3:AB3"/>
    <mergeCell ref="F3:H3"/>
    <mergeCell ref="F2:H2"/>
    <mergeCell ref="I2:J3"/>
  </mergeCells>
  <phoneticPr fontId="35"/>
  <pageMargins left="0.70866141732283472" right="0.70866141732283472" top="0.74803149606299213" bottom="0.74803149606299213" header="0.31496062992125984" footer="0.3149606299212598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AF8E6F-3353-4F9E-9540-675BD54F87D2}">
  <sheetPr codeName="Sheet5"/>
  <dimension ref="A1:D1749"/>
  <sheetViews>
    <sheetView workbookViewId="0">
      <selection activeCell="A31" sqref="A31"/>
    </sheetView>
  </sheetViews>
  <sheetFormatPr defaultColWidth="9" defaultRowHeight="13.5"/>
  <cols>
    <col min="1" max="1" width="15.125" bestFit="1" customWidth="1"/>
    <col min="3" max="3" width="16.625" bestFit="1" customWidth="1"/>
    <col min="4" max="4" width="16" bestFit="1" customWidth="1"/>
  </cols>
  <sheetData>
    <row r="1" spans="1:4" ht="14.25" thickBot="1">
      <c r="A1" s="2" t="s">
        <v>1958</v>
      </c>
      <c r="C1" t="s">
        <v>1957</v>
      </c>
    </row>
    <row r="2" spans="1:4" ht="14.25" thickBot="1">
      <c r="A2" s="54" t="s">
        <v>80</v>
      </c>
      <c r="C2" s="53" t="s">
        <v>1956</v>
      </c>
      <c r="D2" s="52" t="s">
        <v>1955</v>
      </c>
    </row>
    <row r="3" spans="1:4">
      <c r="A3" s="51" t="s">
        <v>1777</v>
      </c>
      <c r="C3" s="49" t="s">
        <v>1777</v>
      </c>
      <c r="D3" s="50" t="s">
        <v>1680</v>
      </c>
    </row>
    <row r="4" spans="1:4">
      <c r="A4" s="48" t="s">
        <v>1737</v>
      </c>
      <c r="C4" s="46" t="s">
        <v>1777</v>
      </c>
      <c r="D4" s="45" t="s">
        <v>1954</v>
      </c>
    </row>
    <row r="5" spans="1:4">
      <c r="A5" s="48" t="s">
        <v>1703</v>
      </c>
      <c r="C5" s="46" t="s">
        <v>1777</v>
      </c>
      <c r="D5" s="45" t="s">
        <v>1953</v>
      </c>
    </row>
    <row r="6" spans="1:4">
      <c r="A6" s="48" t="s">
        <v>1668</v>
      </c>
      <c r="C6" s="46" t="s">
        <v>1777</v>
      </c>
      <c r="D6" s="45" t="s">
        <v>1952</v>
      </c>
    </row>
    <row r="7" spans="1:4">
      <c r="A7" s="48" t="s">
        <v>1643</v>
      </c>
      <c r="C7" s="46" t="s">
        <v>1777</v>
      </c>
      <c r="D7" s="45" t="s">
        <v>1951</v>
      </c>
    </row>
    <row r="8" spans="1:4">
      <c r="A8" s="48" t="s">
        <v>1611</v>
      </c>
      <c r="C8" s="46" t="s">
        <v>1777</v>
      </c>
      <c r="D8" s="45" t="s">
        <v>1950</v>
      </c>
    </row>
    <row r="9" spans="1:4">
      <c r="A9" s="48" t="s">
        <v>1552</v>
      </c>
      <c r="C9" s="46" t="s">
        <v>1777</v>
      </c>
      <c r="D9" s="45" t="s">
        <v>1949</v>
      </c>
    </row>
    <row r="10" spans="1:4">
      <c r="A10" s="48" t="s">
        <v>1507</v>
      </c>
      <c r="C10" s="46" t="s">
        <v>1777</v>
      </c>
      <c r="D10" s="45" t="s">
        <v>1948</v>
      </c>
    </row>
    <row r="11" spans="1:4">
      <c r="A11" s="48" t="s">
        <v>1481</v>
      </c>
      <c r="C11" s="46" t="s">
        <v>1777</v>
      </c>
      <c r="D11" s="45" t="s">
        <v>1947</v>
      </c>
    </row>
    <row r="12" spans="1:4">
      <c r="A12" s="48" t="s">
        <v>1448</v>
      </c>
      <c r="C12" s="46" t="s">
        <v>1777</v>
      </c>
      <c r="D12" s="45" t="s">
        <v>1946</v>
      </c>
    </row>
    <row r="13" spans="1:4">
      <c r="A13" s="48" t="s">
        <v>1385</v>
      </c>
      <c r="C13" s="46" t="s">
        <v>1777</v>
      </c>
      <c r="D13" s="45" t="s">
        <v>1945</v>
      </c>
    </row>
    <row r="14" spans="1:4">
      <c r="A14" s="48" t="s">
        <v>1330</v>
      </c>
      <c r="C14" s="46" t="s">
        <v>1777</v>
      </c>
      <c r="D14" s="45" t="s">
        <v>1944</v>
      </c>
    </row>
    <row r="15" spans="1:4">
      <c r="A15" s="48" t="s">
        <v>1270</v>
      </c>
      <c r="C15" s="46" t="s">
        <v>1777</v>
      </c>
      <c r="D15" s="45" t="s">
        <v>1943</v>
      </c>
    </row>
    <row r="16" spans="1:4">
      <c r="A16" s="48" t="s">
        <v>1236</v>
      </c>
      <c r="C16" s="46" t="s">
        <v>1777</v>
      </c>
      <c r="D16" s="45" t="s">
        <v>1942</v>
      </c>
    </row>
    <row r="17" spans="1:4">
      <c r="A17" s="48" t="s">
        <v>1205</v>
      </c>
      <c r="C17" s="46" t="s">
        <v>1777</v>
      </c>
      <c r="D17" s="45" t="s">
        <v>1941</v>
      </c>
    </row>
    <row r="18" spans="1:4">
      <c r="A18" s="48" t="s">
        <v>1189</v>
      </c>
      <c r="C18" s="46" t="s">
        <v>1777</v>
      </c>
      <c r="D18" s="45" t="s">
        <v>1940</v>
      </c>
    </row>
    <row r="19" spans="1:4">
      <c r="A19" s="48" t="s">
        <v>1170</v>
      </c>
      <c r="C19" s="46" t="s">
        <v>1777</v>
      </c>
      <c r="D19" s="45" t="s">
        <v>1939</v>
      </c>
    </row>
    <row r="20" spans="1:4">
      <c r="A20" s="48" t="s">
        <v>1154</v>
      </c>
      <c r="C20" s="46" t="s">
        <v>1777</v>
      </c>
      <c r="D20" s="45" t="s">
        <v>1938</v>
      </c>
    </row>
    <row r="21" spans="1:4">
      <c r="A21" s="48" t="s">
        <v>1127</v>
      </c>
      <c r="C21" s="46" t="s">
        <v>1777</v>
      </c>
      <c r="D21" s="45" t="s">
        <v>1937</v>
      </c>
    </row>
    <row r="22" spans="1:4">
      <c r="A22" s="48" t="s">
        <v>1052</v>
      </c>
      <c r="C22" s="46" t="s">
        <v>1777</v>
      </c>
      <c r="D22" s="45" t="s">
        <v>1936</v>
      </c>
    </row>
    <row r="23" spans="1:4">
      <c r="A23" s="48" t="s">
        <v>1009</v>
      </c>
      <c r="C23" s="46" t="s">
        <v>1777</v>
      </c>
      <c r="D23" s="45" t="s">
        <v>1935</v>
      </c>
    </row>
    <row r="24" spans="1:4">
      <c r="A24" s="48" t="s">
        <v>973</v>
      </c>
      <c r="C24" s="46" t="s">
        <v>1777</v>
      </c>
      <c r="D24" s="45" t="s">
        <v>1934</v>
      </c>
    </row>
    <row r="25" spans="1:4">
      <c r="A25" s="48" t="s">
        <v>919</v>
      </c>
      <c r="C25" s="46" t="s">
        <v>1777</v>
      </c>
      <c r="D25" s="45" t="s">
        <v>1933</v>
      </c>
    </row>
    <row r="26" spans="1:4">
      <c r="A26" s="48" t="s">
        <v>889</v>
      </c>
      <c r="C26" s="46" t="s">
        <v>1777</v>
      </c>
      <c r="D26" s="45" t="s">
        <v>1932</v>
      </c>
    </row>
    <row r="27" spans="1:4">
      <c r="A27" s="48" t="s">
        <v>870</v>
      </c>
      <c r="C27" s="46" t="s">
        <v>1777</v>
      </c>
      <c r="D27" s="45" t="s">
        <v>1931</v>
      </c>
    </row>
    <row r="28" spans="1:4">
      <c r="A28" s="48" t="s">
        <v>843</v>
      </c>
      <c r="C28" s="46" t="s">
        <v>1777</v>
      </c>
      <c r="D28" s="45" t="s">
        <v>1930</v>
      </c>
    </row>
    <row r="29" spans="1:4">
      <c r="A29" s="48" t="s">
        <v>800</v>
      </c>
      <c r="C29" s="46" t="s">
        <v>1777</v>
      </c>
      <c r="D29" s="45" t="s">
        <v>1929</v>
      </c>
    </row>
    <row r="30" spans="1:4">
      <c r="A30" s="48" t="s">
        <v>758</v>
      </c>
      <c r="C30" s="46" t="s">
        <v>1777</v>
      </c>
      <c r="D30" s="45" t="s">
        <v>1928</v>
      </c>
    </row>
    <row r="31" spans="1:4">
      <c r="A31" s="48" t="s">
        <v>718</v>
      </c>
      <c r="C31" s="46" t="s">
        <v>1777</v>
      </c>
      <c r="D31" s="45" t="s">
        <v>1927</v>
      </c>
    </row>
    <row r="32" spans="1:4">
      <c r="A32" s="48" t="s">
        <v>688</v>
      </c>
      <c r="C32" s="46" t="s">
        <v>1777</v>
      </c>
      <c r="D32" s="45" t="s">
        <v>1926</v>
      </c>
    </row>
    <row r="33" spans="1:4">
      <c r="A33" s="48" t="s">
        <v>668</v>
      </c>
      <c r="C33" s="46" t="s">
        <v>1777</v>
      </c>
      <c r="D33" s="45" t="s">
        <v>1925</v>
      </c>
    </row>
    <row r="34" spans="1:4">
      <c r="A34" s="48" t="s">
        <v>649</v>
      </c>
      <c r="C34" s="46" t="s">
        <v>1777</v>
      </c>
      <c r="D34" s="45" t="s">
        <v>1598</v>
      </c>
    </row>
    <row r="35" spans="1:4">
      <c r="A35" s="48" t="s">
        <v>621</v>
      </c>
      <c r="C35" s="46" t="s">
        <v>1777</v>
      </c>
      <c r="D35" s="45" t="s">
        <v>1924</v>
      </c>
    </row>
    <row r="36" spans="1:4">
      <c r="A36" s="48" t="s">
        <v>597</v>
      </c>
      <c r="C36" s="46" t="s">
        <v>1777</v>
      </c>
      <c r="D36" s="45" t="s">
        <v>1923</v>
      </c>
    </row>
    <row r="37" spans="1:4">
      <c r="A37" s="48" t="s">
        <v>577</v>
      </c>
      <c r="C37" s="46" t="s">
        <v>1777</v>
      </c>
      <c r="D37" s="45" t="s">
        <v>1922</v>
      </c>
    </row>
    <row r="38" spans="1:4">
      <c r="A38" s="48" t="s">
        <v>552</v>
      </c>
      <c r="C38" s="46" t="s">
        <v>1777</v>
      </c>
      <c r="D38" s="45" t="s">
        <v>1921</v>
      </c>
    </row>
    <row r="39" spans="1:4">
      <c r="A39" s="48" t="s">
        <v>534</v>
      </c>
      <c r="C39" s="46" t="s">
        <v>1777</v>
      </c>
      <c r="D39" s="45" t="s">
        <v>1920</v>
      </c>
    </row>
    <row r="40" spans="1:4">
      <c r="A40" s="48" t="s">
        <v>513</v>
      </c>
      <c r="C40" s="46" t="s">
        <v>1777</v>
      </c>
      <c r="D40" s="45" t="s">
        <v>519</v>
      </c>
    </row>
    <row r="41" spans="1:4">
      <c r="A41" s="48" t="s">
        <v>478</v>
      </c>
      <c r="C41" s="46" t="s">
        <v>1777</v>
      </c>
      <c r="D41" s="45" t="s">
        <v>1919</v>
      </c>
    </row>
    <row r="42" spans="1:4">
      <c r="A42" s="48" t="s">
        <v>416</v>
      </c>
      <c r="C42" s="46" t="s">
        <v>1777</v>
      </c>
      <c r="D42" s="45" t="s">
        <v>1918</v>
      </c>
    </row>
    <row r="43" spans="1:4">
      <c r="A43" s="48" t="s">
        <v>395</v>
      </c>
      <c r="C43" s="46" t="s">
        <v>1777</v>
      </c>
      <c r="D43" s="45" t="s">
        <v>1917</v>
      </c>
    </row>
    <row r="44" spans="1:4">
      <c r="A44" s="48" t="s">
        <v>373</v>
      </c>
      <c r="C44" s="46" t="s">
        <v>1777</v>
      </c>
      <c r="D44" s="45" t="s">
        <v>1916</v>
      </c>
    </row>
    <row r="45" spans="1:4">
      <c r="A45" s="48" t="s">
        <v>327</v>
      </c>
      <c r="C45" s="46" t="s">
        <v>1777</v>
      </c>
      <c r="D45" s="45" t="s">
        <v>1915</v>
      </c>
    </row>
    <row r="46" spans="1:4">
      <c r="A46" s="48" t="s">
        <v>308</v>
      </c>
      <c r="C46" s="46" t="s">
        <v>1777</v>
      </c>
      <c r="D46" s="45" t="s">
        <v>972</v>
      </c>
    </row>
    <row r="47" spans="1:4">
      <c r="A47" s="48" t="s">
        <v>281</v>
      </c>
      <c r="C47" s="46" t="s">
        <v>1777</v>
      </c>
      <c r="D47" s="45" t="s">
        <v>1914</v>
      </c>
    </row>
    <row r="48" spans="1:4">
      <c r="A48" s="48" t="s">
        <v>237</v>
      </c>
      <c r="C48" s="46" t="s">
        <v>1777</v>
      </c>
      <c r="D48" s="45" t="s">
        <v>1913</v>
      </c>
    </row>
    <row r="49" spans="1:4" ht="14.25" thickBot="1">
      <c r="A49" s="47" t="s">
        <v>195</v>
      </c>
      <c r="C49" s="46" t="s">
        <v>1777</v>
      </c>
      <c r="D49" s="45" t="s">
        <v>1912</v>
      </c>
    </row>
    <row r="50" spans="1:4">
      <c r="C50" s="46" t="s">
        <v>1777</v>
      </c>
      <c r="D50" s="45" t="s">
        <v>1911</v>
      </c>
    </row>
    <row r="51" spans="1:4">
      <c r="C51" s="46" t="s">
        <v>1777</v>
      </c>
      <c r="D51" s="45" t="s">
        <v>1910</v>
      </c>
    </row>
    <row r="52" spans="1:4">
      <c r="C52" s="46" t="s">
        <v>1777</v>
      </c>
      <c r="D52" s="45" t="s">
        <v>1909</v>
      </c>
    </row>
    <row r="53" spans="1:4">
      <c r="C53" s="46" t="s">
        <v>1777</v>
      </c>
      <c r="D53" s="45" t="s">
        <v>1908</v>
      </c>
    </row>
    <row r="54" spans="1:4">
      <c r="C54" s="46" t="s">
        <v>1777</v>
      </c>
      <c r="D54" s="45" t="s">
        <v>1907</v>
      </c>
    </row>
    <row r="55" spans="1:4">
      <c r="C55" s="46" t="s">
        <v>1777</v>
      </c>
      <c r="D55" s="45" t="s">
        <v>1906</v>
      </c>
    </row>
    <row r="56" spans="1:4">
      <c r="C56" s="46" t="s">
        <v>1777</v>
      </c>
      <c r="D56" s="45" t="s">
        <v>1905</v>
      </c>
    </row>
    <row r="57" spans="1:4">
      <c r="C57" s="46" t="s">
        <v>1777</v>
      </c>
      <c r="D57" s="45" t="s">
        <v>1904</v>
      </c>
    </row>
    <row r="58" spans="1:4">
      <c r="C58" s="46" t="s">
        <v>1777</v>
      </c>
      <c r="D58" s="45" t="s">
        <v>1903</v>
      </c>
    </row>
    <row r="59" spans="1:4">
      <c r="C59" s="46" t="s">
        <v>1777</v>
      </c>
      <c r="D59" s="45" t="s">
        <v>1902</v>
      </c>
    </row>
    <row r="60" spans="1:4">
      <c r="C60" s="46" t="s">
        <v>1777</v>
      </c>
      <c r="D60" s="45" t="s">
        <v>1901</v>
      </c>
    </row>
    <row r="61" spans="1:4">
      <c r="C61" s="46" t="s">
        <v>1777</v>
      </c>
      <c r="D61" s="45" t="s">
        <v>1900</v>
      </c>
    </row>
    <row r="62" spans="1:4">
      <c r="C62" s="46" t="s">
        <v>1777</v>
      </c>
      <c r="D62" s="45" t="s">
        <v>1899</v>
      </c>
    </row>
    <row r="63" spans="1:4">
      <c r="C63" s="46" t="s">
        <v>1777</v>
      </c>
      <c r="D63" s="45" t="s">
        <v>1898</v>
      </c>
    </row>
    <row r="64" spans="1:4">
      <c r="C64" s="46" t="s">
        <v>1777</v>
      </c>
      <c r="D64" s="45" t="s">
        <v>1897</v>
      </c>
    </row>
    <row r="65" spans="3:4">
      <c r="C65" s="46" t="s">
        <v>1777</v>
      </c>
      <c r="D65" s="45" t="s">
        <v>1896</v>
      </c>
    </row>
    <row r="66" spans="3:4">
      <c r="C66" s="46" t="s">
        <v>1777</v>
      </c>
      <c r="D66" s="45" t="s">
        <v>1895</v>
      </c>
    </row>
    <row r="67" spans="3:4">
      <c r="C67" s="46" t="s">
        <v>1777</v>
      </c>
      <c r="D67" s="45" t="s">
        <v>1894</v>
      </c>
    </row>
    <row r="68" spans="3:4">
      <c r="C68" s="46" t="s">
        <v>1777</v>
      </c>
      <c r="D68" s="45" t="s">
        <v>1893</v>
      </c>
    </row>
    <row r="69" spans="3:4">
      <c r="C69" s="46" t="s">
        <v>1777</v>
      </c>
      <c r="D69" s="45" t="s">
        <v>1892</v>
      </c>
    </row>
    <row r="70" spans="3:4">
      <c r="C70" s="46" t="s">
        <v>1777</v>
      </c>
      <c r="D70" s="45" t="s">
        <v>1891</v>
      </c>
    </row>
    <row r="71" spans="3:4">
      <c r="C71" s="46" t="s">
        <v>1777</v>
      </c>
      <c r="D71" s="45" t="s">
        <v>1890</v>
      </c>
    </row>
    <row r="72" spans="3:4">
      <c r="C72" s="46" t="s">
        <v>1777</v>
      </c>
      <c r="D72" s="45" t="s">
        <v>1889</v>
      </c>
    </row>
    <row r="73" spans="3:4">
      <c r="C73" s="46" t="s">
        <v>1777</v>
      </c>
      <c r="D73" s="45" t="s">
        <v>1888</v>
      </c>
    </row>
    <row r="74" spans="3:4">
      <c r="C74" s="46" t="s">
        <v>1777</v>
      </c>
      <c r="D74" s="45" t="s">
        <v>1887</v>
      </c>
    </row>
    <row r="75" spans="3:4">
      <c r="C75" s="46" t="s">
        <v>1777</v>
      </c>
      <c r="D75" s="45" t="s">
        <v>1886</v>
      </c>
    </row>
    <row r="76" spans="3:4">
      <c r="C76" s="46" t="s">
        <v>1777</v>
      </c>
      <c r="D76" s="45" t="s">
        <v>1885</v>
      </c>
    </row>
    <row r="77" spans="3:4">
      <c r="C77" s="46" t="s">
        <v>1777</v>
      </c>
      <c r="D77" s="45" t="s">
        <v>1884</v>
      </c>
    </row>
    <row r="78" spans="3:4">
      <c r="C78" s="46" t="s">
        <v>1777</v>
      </c>
      <c r="D78" s="45" t="s">
        <v>1883</v>
      </c>
    </row>
    <row r="79" spans="3:4">
      <c r="C79" s="46" t="s">
        <v>1777</v>
      </c>
      <c r="D79" s="45" t="s">
        <v>1882</v>
      </c>
    </row>
    <row r="80" spans="3:4">
      <c r="C80" s="46" t="s">
        <v>1777</v>
      </c>
      <c r="D80" s="45" t="s">
        <v>1881</v>
      </c>
    </row>
    <row r="81" spans="3:4">
      <c r="C81" s="46" t="s">
        <v>1777</v>
      </c>
      <c r="D81" s="45" t="s">
        <v>1880</v>
      </c>
    </row>
    <row r="82" spans="3:4">
      <c r="C82" s="46" t="s">
        <v>1777</v>
      </c>
      <c r="D82" s="45" t="s">
        <v>1879</v>
      </c>
    </row>
    <row r="83" spans="3:4">
      <c r="C83" s="46" t="s">
        <v>1777</v>
      </c>
      <c r="D83" s="45" t="s">
        <v>1878</v>
      </c>
    </row>
    <row r="84" spans="3:4">
      <c r="C84" s="46" t="s">
        <v>1777</v>
      </c>
      <c r="D84" s="45" t="s">
        <v>1877</v>
      </c>
    </row>
    <row r="85" spans="3:4">
      <c r="C85" s="46" t="s">
        <v>1777</v>
      </c>
      <c r="D85" s="45" t="s">
        <v>1876</v>
      </c>
    </row>
    <row r="86" spans="3:4">
      <c r="C86" s="46" t="s">
        <v>1777</v>
      </c>
      <c r="D86" s="45" t="s">
        <v>1875</v>
      </c>
    </row>
    <row r="87" spans="3:4">
      <c r="C87" s="46" t="s">
        <v>1777</v>
      </c>
      <c r="D87" s="45" t="s">
        <v>1874</v>
      </c>
    </row>
    <row r="88" spans="3:4">
      <c r="C88" s="46" t="s">
        <v>1777</v>
      </c>
      <c r="D88" s="45" t="s">
        <v>1873</v>
      </c>
    </row>
    <row r="89" spans="3:4">
      <c r="C89" s="46" t="s">
        <v>1777</v>
      </c>
      <c r="D89" s="45" t="s">
        <v>1872</v>
      </c>
    </row>
    <row r="90" spans="3:4">
      <c r="C90" s="46" t="s">
        <v>1777</v>
      </c>
      <c r="D90" s="45" t="s">
        <v>1871</v>
      </c>
    </row>
    <row r="91" spans="3:4">
      <c r="C91" s="46" t="s">
        <v>1777</v>
      </c>
      <c r="D91" s="45" t="s">
        <v>1870</v>
      </c>
    </row>
    <row r="92" spans="3:4">
      <c r="C92" s="46" t="s">
        <v>1777</v>
      </c>
      <c r="D92" s="45" t="s">
        <v>1869</v>
      </c>
    </row>
    <row r="93" spans="3:4">
      <c r="C93" s="46" t="s">
        <v>1777</v>
      </c>
      <c r="D93" s="45" t="s">
        <v>1868</v>
      </c>
    </row>
    <row r="94" spans="3:4">
      <c r="C94" s="46" t="s">
        <v>1777</v>
      </c>
      <c r="D94" s="45" t="s">
        <v>1867</v>
      </c>
    </row>
    <row r="95" spans="3:4">
      <c r="C95" s="46" t="s">
        <v>1777</v>
      </c>
      <c r="D95" s="45" t="s">
        <v>1866</v>
      </c>
    </row>
    <row r="96" spans="3:4">
      <c r="C96" s="46" t="s">
        <v>1777</v>
      </c>
      <c r="D96" s="45" t="s">
        <v>1865</v>
      </c>
    </row>
    <row r="97" spans="3:4">
      <c r="C97" s="46" t="s">
        <v>1777</v>
      </c>
      <c r="D97" s="45" t="s">
        <v>1864</v>
      </c>
    </row>
    <row r="98" spans="3:4">
      <c r="C98" s="46" t="s">
        <v>1777</v>
      </c>
      <c r="D98" s="45" t="s">
        <v>1863</v>
      </c>
    </row>
    <row r="99" spans="3:4">
      <c r="C99" s="46" t="s">
        <v>1777</v>
      </c>
      <c r="D99" s="45" t="s">
        <v>1862</v>
      </c>
    </row>
    <row r="100" spans="3:4">
      <c r="C100" s="46" t="s">
        <v>1777</v>
      </c>
      <c r="D100" s="45" t="s">
        <v>1861</v>
      </c>
    </row>
    <row r="101" spans="3:4">
      <c r="C101" s="46" t="s">
        <v>1777</v>
      </c>
      <c r="D101" s="45" t="s">
        <v>1860</v>
      </c>
    </row>
    <row r="102" spans="3:4">
      <c r="C102" s="46" t="s">
        <v>1777</v>
      </c>
      <c r="D102" s="45" t="s">
        <v>1859</v>
      </c>
    </row>
    <row r="103" spans="3:4">
      <c r="C103" s="46" t="s">
        <v>1777</v>
      </c>
      <c r="D103" s="45" t="s">
        <v>1858</v>
      </c>
    </row>
    <row r="104" spans="3:4">
      <c r="C104" s="46" t="s">
        <v>1777</v>
      </c>
      <c r="D104" s="45" t="s">
        <v>1857</v>
      </c>
    </row>
    <row r="105" spans="3:4">
      <c r="C105" s="46" t="s">
        <v>1777</v>
      </c>
      <c r="D105" s="45" t="s">
        <v>1856</v>
      </c>
    </row>
    <row r="106" spans="3:4">
      <c r="C106" s="46" t="s">
        <v>1777</v>
      </c>
      <c r="D106" s="45" t="s">
        <v>1855</v>
      </c>
    </row>
    <row r="107" spans="3:4">
      <c r="C107" s="46" t="s">
        <v>1777</v>
      </c>
      <c r="D107" s="45" t="s">
        <v>1854</v>
      </c>
    </row>
    <row r="108" spans="3:4">
      <c r="C108" s="46" t="s">
        <v>1777</v>
      </c>
      <c r="D108" s="45" t="s">
        <v>1853</v>
      </c>
    </row>
    <row r="109" spans="3:4">
      <c r="C109" s="46" t="s">
        <v>1777</v>
      </c>
      <c r="D109" s="45" t="s">
        <v>1852</v>
      </c>
    </row>
    <row r="110" spans="3:4">
      <c r="C110" s="46" t="s">
        <v>1777</v>
      </c>
      <c r="D110" s="45" t="s">
        <v>1851</v>
      </c>
    </row>
    <row r="111" spans="3:4">
      <c r="C111" s="46" t="s">
        <v>1777</v>
      </c>
      <c r="D111" s="45" t="s">
        <v>1850</v>
      </c>
    </row>
    <row r="112" spans="3:4">
      <c r="C112" s="46" t="s">
        <v>1777</v>
      </c>
      <c r="D112" s="45" t="s">
        <v>1849</v>
      </c>
    </row>
    <row r="113" spans="3:4">
      <c r="C113" s="46" t="s">
        <v>1777</v>
      </c>
      <c r="D113" s="45" t="s">
        <v>1848</v>
      </c>
    </row>
    <row r="114" spans="3:4">
      <c r="C114" s="46" t="s">
        <v>1777</v>
      </c>
      <c r="D114" s="45" t="s">
        <v>1847</v>
      </c>
    </row>
    <row r="115" spans="3:4">
      <c r="C115" s="46" t="s">
        <v>1777</v>
      </c>
      <c r="D115" s="45" t="s">
        <v>1846</v>
      </c>
    </row>
    <row r="116" spans="3:4">
      <c r="C116" s="46" t="s">
        <v>1777</v>
      </c>
      <c r="D116" s="45" t="s">
        <v>1845</v>
      </c>
    </row>
    <row r="117" spans="3:4">
      <c r="C117" s="46" t="s">
        <v>1777</v>
      </c>
      <c r="D117" s="45" t="s">
        <v>1844</v>
      </c>
    </row>
    <row r="118" spans="3:4">
      <c r="C118" s="46" t="s">
        <v>1777</v>
      </c>
      <c r="D118" s="45" t="s">
        <v>1843</v>
      </c>
    </row>
    <row r="119" spans="3:4">
      <c r="C119" s="46" t="s">
        <v>1777</v>
      </c>
      <c r="D119" s="45" t="s">
        <v>1842</v>
      </c>
    </row>
    <row r="120" spans="3:4">
      <c r="C120" s="46" t="s">
        <v>1777</v>
      </c>
      <c r="D120" s="45" t="s">
        <v>1841</v>
      </c>
    </row>
    <row r="121" spans="3:4">
      <c r="C121" s="46" t="s">
        <v>1777</v>
      </c>
      <c r="D121" s="45" t="s">
        <v>1840</v>
      </c>
    </row>
    <row r="122" spans="3:4">
      <c r="C122" s="46" t="s">
        <v>1777</v>
      </c>
      <c r="D122" s="45" t="s">
        <v>1839</v>
      </c>
    </row>
    <row r="123" spans="3:4">
      <c r="C123" s="46" t="s">
        <v>1777</v>
      </c>
      <c r="D123" s="45" t="s">
        <v>1838</v>
      </c>
    </row>
    <row r="124" spans="3:4">
      <c r="C124" s="46" t="s">
        <v>1777</v>
      </c>
      <c r="D124" s="45" t="s">
        <v>1837</v>
      </c>
    </row>
    <row r="125" spans="3:4">
      <c r="C125" s="46" t="s">
        <v>1777</v>
      </c>
      <c r="D125" s="45" t="s">
        <v>1836</v>
      </c>
    </row>
    <row r="126" spans="3:4">
      <c r="C126" s="46" t="s">
        <v>1777</v>
      </c>
      <c r="D126" s="45" t="s">
        <v>1835</v>
      </c>
    </row>
    <row r="127" spans="3:4">
      <c r="C127" s="46" t="s">
        <v>1777</v>
      </c>
      <c r="D127" s="45" t="s">
        <v>1834</v>
      </c>
    </row>
    <row r="128" spans="3:4">
      <c r="C128" s="46" t="s">
        <v>1777</v>
      </c>
      <c r="D128" s="45" t="s">
        <v>1833</v>
      </c>
    </row>
    <row r="129" spans="3:4">
      <c r="C129" s="46" t="s">
        <v>1777</v>
      </c>
      <c r="D129" s="45" t="s">
        <v>1832</v>
      </c>
    </row>
    <row r="130" spans="3:4">
      <c r="C130" s="46" t="s">
        <v>1777</v>
      </c>
      <c r="D130" s="45" t="s">
        <v>1831</v>
      </c>
    </row>
    <row r="131" spans="3:4">
      <c r="C131" s="46" t="s">
        <v>1777</v>
      </c>
      <c r="D131" s="45" t="s">
        <v>1830</v>
      </c>
    </row>
    <row r="132" spans="3:4">
      <c r="C132" s="46" t="s">
        <v>1777</v>
      </c>
      <c r="D132" s="45" t="s">
        <v>1829</v>
      </c>
    </row>
    <row r="133" spans="3:4">
      <c r="C133" s="46" t="s">
        <v>1777</v>
      </c>
      <c r="D133" s="45" t="s">
        <v>1828</v>
      </c>
    </row>
    <row r="134" spans="3:4">
      <c r="C134" s="46" t="s">
        <v>1777</v>
      </c>
      <c r="D134" s="45" t="s">
        <v>1827</v>
      </c>
    </row>
    <row r="135" spans="3:4">
      <c r="C135" s="46" t="s">
        <v>1777</v>
      </c>
      <c r="D135" s="45" t="s">
        <v>1826</v>
      </c>
    </row>
    <row r="136" spans="3:4">
      <c r="C136" s="46" t="s">
        <v>1777</v>
      </c>
      <c r="D136" s="45" t="s">
        <v>1825</v>
      </c>
    </row>
    <row r="137" spans="3:4">
      <c r="C137" s="46" t="s">
        <v>1777</v>
      </c>
      <c r="D137" s="45" t="s">
        <v>1824</v>
      </c>
    </row>
    <row r="138" spans="3:4">
      <c r="C138" s="46" t="s">
        <v>1777</v>
      </c>
      <c r="D138" s="45" t="s">
        <v>1823</v>
      </c>
    </row>
    <row r="139" spans="3:4">
      <c r="C139" s="46" t="s">
        <v>1777</v>
      </c>
      <c r="D139" s="45" t="s">
        <v>1822</v>
      </c>
    </row>
    <row r="140" spans="3:4">
      <c r="C140" s="46" t="s">
        <v>1777</v>
      </c>
      <c r="D140" s="45" t="s">
        <v>1821</v>
      </c>
    </row>
    <row r="141" spans="3:4">
      <c r="C141" s="46" t="s">
        <v>1777</v>
      </c>
      <c r="D141" s="45" t="s">
        <v>1820</v>
      </c>
    </row>
    <row r="142" spans="3:4">
      <c r="C142" s="46" t="s">
        <v>1777</v>
      </c>
      <c r="D142" s="45" t="s">
        <v>1819</v>
      </c>
    </row>
    <row r="143" spans="3:4">
      <c r="C143" s="46" t="s">
        <v>1777</v>
      </c>
      <c r="D143" s="45" t="s">
        <v>1818</v>
      </c>
    </row>
    <row r="144" spans="3:4">
      <c r="C144" s="46" t="s">
        <v>1777</v>
      </c>
      <c r="D144" s="45" t="s">
        <v>1817</v>
      </c>
    </row>
    <row r="145" spans="3:4">
      <c r="C145" s="46" t="s">
        <v>1777</v>
      </c>
      <c r="D145" s="45" t="s">
        <v>1816</v>
      </c>
    </row>
    <row r="146" spans="3:4">
      <c r="C146" s="46" t="s">
        <v>1777</v>
      </c>
      <c r="D146" s="45" t="s">
        <v>700</v>
      </c>
    </row>
    <row r="147" spans="3:4">
      <c r="C147" s="46" t="s">
        <v>1777</v>
      </c>
      <c r="D147" s="45" t="s">
        <v>1815</v>
      </c>
    </row>
    <row r="148" spans="3:4">
      <c r="C148" s="46" t="s">
        <v>1777</v>
      </c>
      <c r="D148" s="45" t="s">
        <v>1814</v>
      </c>
    </row>
    <row r="149" spans="3:4">
      <c r="C149" s="46" t="s">
        <v>1777</v>
      </c>
      <c r="D149" s="45" t="s">
        <v>1813</v>
      </c>
    </row>
    <row r="150" spans="3:4">
      <c r="C150" s="46" t="s">
        <v>1777</v>
      </c>
      <c r="D150" s="45" t="s">
        <v>1812</v>
      </c>
    </row>
    <row r="151" spans="3:4">
      <c r="C151" s="46" t="s">
        <v>1777</v>
      </c>
      <c r="D151" s="45" t="s">
        <v>1811</v>
      </c>
    </row>
    <row r="152" spans="3:4">
      <c r="C152" s="46" t="s">
        <v>1777</v>
      </c>
      <c r="D152" s="45" t="s">
        <v>1810</v>
      </c>
    </row>
    <row r="153" spans="3:4">
      <c r="C153" s="46" t="s">
        <v>1777</v>
      </c>
      <c r="D153" s="45" t="s">
        <v>1809</v>
      </c>
    </row>
    <row r="154" spans="3:4">
      <c r="C154" s="46" t="s">
        <v>1777</v>
      </c>
      <c r="D154" s="45" t="s">
        <v>1808</v>
      </c>
    </row>
    <row r="155" spans="3:4">
      <c r="C155" s="46" t="s">
        <v>1777</v>
      </c>
      <c r="D155" s="45" t="s">
        <v>1807</v>
      </c>
    </row>
    <row r="156" spans="3:4">
      <c r="C156" s="46" t="s">
        <v>1777</v>
      </c>
      <c r="D156" s="45" t="s">
        <v>1806</v>
      </c>
    </row>
    <row r="157" spans="3:4">
      <c r="C157" s="46" t="s">
        <v>1777</v>
      </c>
      <c r="D157" s="45" t="s">
        <v>1805</v>
      </c>
    </row>
    <row r="158" spans="3:4">
      <c r="C158" s="46" t="s">
        <v>1777</v>
      </c>
      <c r="D158" s="45" t="s">
        <v>978</v>
      </c>
    </row>
    <row r="159" spans="3:4">
      <c r="C159" s="46" t="s">
        <v>1777</v>
      </c>
      <c r="D159" s="45" t="s">
        <v>1804</v>
      </c>
    </row>
    <row r="160" spans="3:4">
      <c r="C160" s="46" t="s">
        <v>1777</v>
      </c>
      <c r="D160" s="45" t="s">
        <v>1803</v>
      </c>
    </row>
    <row r="161" spans="3:4">
      <c r="C161" s="46" t="s">
        <v>1777</v>
      </c>
      <c r="D161" s="45" t="s">
        <v>1802</v>
      </c>
    </row>
    <row r="162" spans="3:4">
      <c r="C162" s="46" t="s">
        <v>1777</v>
      </c>
      <c r="D162" s="45" t="s">
        <v>1801</v>
      </c>
    </row>
    <row r="163" spans="3:4">
      <c r="C163" s="46" t="s">
        <v>1777</v>
      </c>
      <c r="D163" s="45" t="s">
        <v>1800</v>
      </c>
    </row>
    <row r="164" spans="3:4">
      <c r="C164" s="46" t="s">
        <v>1777</v>
      </c>
      <c r="D164" s="45" t="s">
        <v>1799</v>
      </c>
    </row>
    <row r="165" spans="3:4">
      <c r="C165" s="46" t="s">
        <v>1777</v>
      </c>
      <c r="D165" s="45" t="s">
        <v>1019</v>
      </c>
    </row>
    <row r="166" spans="3:4">
      <c r="C166" s="46" t="s">
        <v>1777</v>
      </c>
      <c r="D166" s="45" t="s">
        <v>1798</v>
      </c>
    </row>
    <row r="167" spans="3:4">
      <c r="C167" s="46" t="s">
        <v>1777</v>
      </c>
      <c r="D167" s="45" t="s">
        <v>1797</v>
      </c>
    </row>
    <row r="168" spans="3:4">
      <c r="C168" s="46" t="s">
        <v>1777</v>
      </c>
      <c r="D168" s="45" t="s">
        <v>1796</v>
      </c>
    </row>
    <row r="169" spans="3:4">
      <c r="C169" s="46" t="s">
        <v>1777</v>
      </c>
      <c r="D169" s="45" t="s">
        <v>1795</v>
      </c>
    </row>
    <row r="170" spans="3:4">
      <c r="C170" s="46" t="s">
        <v>1777</v>
      </c>
      <c r="D170" s="45" t="s">
        <v>1794</v>
      </c>
    </row>
    <row r="171" spans="3:4">
      <c r="C171" s="46" t="s">
        <v>1777</v>
      </c>
      <c r="D171" s="45" t="s">
        <v>1793</v>
      </c>
    </row>
    <row r="172" spans="3:4">
      <c r="C172" s="46" t="s">
        <v>1777</v>
      </c>
      <c r="D172" s="45" t="s">
        <v>1792</v>
      </c>
    </row>
    <row r="173" spans="3:4">
      <c r="C173" s="46" t="s">
        <v>1777</v>
      </c>
      <c r="D173" s="45" t="s">
        <v>1791</v>
      </c>
    </row>
    <row r="174" spans="3:4">
      <c r="C174" s="46" t="s">
        <v>1777</v>
      </c>
      <c r="D174" s="45" t="s">
        <v>1790</v>
      </c>
    </row>
    <row r="175" spans="3:4">
      <c r="C175" s="46" t="s">
        <v>1777</v>
      </c>
      <c r="D175" s="45" t="s">
        <v>1789</v>
      </c>
    </row>
    <row r="176" spans="3:4">
      <c r="C176" s="46" t="s">
        <v>1777</v>
      </c>
      <c r="D176" s="45" t="s">
        <v>1788</v>
      </c>
    </row>
    <row r="177" spans="3:4">
      <c r="C177" s="46" t="s">
        <v>1777</v>
      </c>
      <c r="D177" s="45" t="s">
        <v>1787</v>
      </c>
    </row>
    <row r="178" spans="3:4">
      <c r="C178" s="46" t="s">
        <v>1777</v>
      </c>
      <c r="D178" s="45" t="s">
        <v>1786</v>
      </c>
    </row>
    <row r="179" spans="3:4">
      <c r="C179" s="46" t="s">
        <v>1777</v>
      </c>
      <c r="D179" s="45" t="s">
        <v>1785</v>
      </c>
    </row>
    <row r="180" spans="3:4">
      <c r="C180" s="46" t="s">
        <v>1777</v>
      </c>
      <c r="D180" s="45" t="s">
        <v>1784</v>
      </c>
    </row>
    <row r="181" spans="3:4">
      <c r="C181" s="46" t="s">
        <v>1777</v>
      </c>
      <c r="D181" s="45" t="s">
        <v>1783</v>
      </c>
    </row>
    <row r="182" spans="3:4">
      <c r="C182" s="46" t="s">
        <v>1777</v>
      </c>
      <c r="D182" s="45" t="s">
        <v>1782</v>
      </c>
    </row>
    <row r="183" spans="3:4">
      <c r="C183" s="46" t="s">
        <v>1777</v>
      </c>
      <c r="D183" s="45" t="s">
        <v>1781</v>
      </c>
    </row>
    <row r="184" spans="3:4">
      <c r="C184" s="46" t="s">
        <v>1777</v>
      </c>
      <c r="D184" s="45" t="s">
        <v>1780</v>
      </c>
    </row>
    <row r="185" spans="3:4">
      <c r="C185" s="46" t="s">
        <v>1777</v>
      </c>
      <c r="D185" s="45" t="s">
        <v>1779</v>
      </c>
    </row>
    <row r="186" spans="3:4">
      <c r="C186" s="46" t="s">
        <v>1777</v>
      </c>
      <c r="D186" s="45" t="s">
        <v>1778</v>
      </c>
    </row>
    <row r="187" spans="3:4">
      <c r="C187" s="46" t="s">
        <v>1777</v>
      </c>
      <c r="D187" s="45" t="s">
        <v>1776</v>
      </c>
    </row>
    <row r="188" spans="3:4">
      <c r="C188" s="46" t="s">
        <v>1737</v>
      </c>
      <c r="D188" s="45" t="s">
        <v>1775</v>
      </c>
    </row>
    <row r="189" spans="3:4">
      <c r="C189" s="46" t="s">
        <v>1737</v>
      </c>
      <c r="D189" s="45" t="s">
        <v>1774</v>
      </c>
    </row>
    <row r="190" spans="3:4">
      <c r="C190" s="46" t="s">
        <v>1737</v>
      </c>
      <c r="D190" s="45" t="s">
        <v>1773</v>
      </c>
    </row>
    <row r="191" spans="3:4">
      <c r="C191" s="46" t="s">
        <v>1737</v>
      </c>
      <c r="D191" s="45" t="s">
        <v>1772</v>
      </c>
    </row>
    <row r="192" spans="3:4">
      <c r="C192" s="46" t="s">
        <v>1737</v>
      </c>
      <c r="D192" s="45" t="s">
        <v>1771</v>
      </c>
    </row>
    <row r="193" spans="3:4">
      <c r="C193" s="46" t="s">
        <v>1737</v>
      </c>
      <c r="D193" s="45" t="s">
        <v>1770</v>
      </c>
    </row>
    <row r="194" spans="3:4">
      <c r="C194" s="46" t="s">
        <v>1737</v>
      </c>
      <c r="D194" s="45" t="s">
        <v>1769</v>
      </c>
    </row>
    <row r="195" spans="3:4">
      <c r="C195" s="46" t="s">
        <v>1737</v>
      </c>
      <c r="D195" s="45" t="s">
        <v>1768</v>
      </c>
    </row>
    <row r="196" spans="3:4">
      <c r="C196" s="46" t="s">
        <v>1737</v>
      </c>
      <c r="D196" s="45" t="s">
        <v>1767</v>
      </c>
    </row>
    <row r="197" spans="3:4">
      <c r="C197" s="46" t="s">
        <v>1737</v>
      </c>
      <c r="D197" s="45" t="s">
        <v>1766</v>
      </c>
    </row>
    <row r="198" spans="3:4">
      <c r="C198" s="46" t="s">
        <v>1737</v>
      </c>
      <c r="D198" s="45" t="s">
        <v>1765</v>
      </c>
    </row>
    <row r="199" spans="3:4">
      <c r="C199" s="46" t="s">
        <v>1737</v>
      </c>
      <c r="D199" s="45" t="s">
        <v>1764</v>
      </c>
    </row>
    <row r="200" spans="3:4">
      <c r="C200" s="46" t="s">
        <v>1737</v>
      </c>
      <c r="D200" s="45" t="s">
        <v>1763</v>
      </c>
    </row>
    <row r="201" spans="3:4">
      <c r="C201" s="46" t="s">
        <v>1737</v>
      </c>
      <c r="D201" s="45" t="s">
        <v>1762</v>
      </c>
    </row>
    <row r="202" spans="3:4">
      <c r="C202" s="46" t="s">
        <v>1737</v>
      </c>
      <c r="D202" s="45" t="s">
        <v>1761</v>
      </c>
    </row>
    <row r="203" spans="3:4">
      <c r="C203" s="46" t="s">
        <v>1737</v>
      </c>
      <c r="D203" s="45" t="s">
        <v>1760</v>
      </c>
    </row>
    <row r="204" spans="3:4">
      <c r="C204" s="46" t="s">
        <v>1737</v>
      </c>
      <c r="D204" s="45" t="s">
        <v>1759</v>
      </c>
    </row>
    <row r="205" spans="3:4">
      <c r="C205" s="46" t="s">
        <v>1737</v>
      </c>
      <c r="D205" s="45" t="s">
        <v>1758</v>
      </c>
    </row>
    <row r="206" spans="3:4">
      <c r="C206" s="46" t="s">
        <v>1737</v>
      </c>
      <c r="D206" s="45" t="s">
        <v>1757</v>
      </c>
    </row>
    <row r="207" spans="3:4">
      <c r="C207" s="46" t="s">
        <v>1737</v>
      </c>
      <c r="D207" s="45" t="s">
        <v>1756</v>
      </c>
    </row>
    <row r="208" spans="3:4">
      <c r="C208" s="46" t="s">
        <v>1737</v>
      </c>
      <c r="D208" s="45" t="s">
        <v>1755</v>
      </c>
    </row>
    <row r="209" spans="3:4">
      <c r="C209" s="46" t="s">
        <v>1737</v>
      </c>
      <c r="D209" s="45" t="s">
        <v>1754</v>
      </c>
    </row>
    <row r="210" spans="3:4">
      <c r="C210" s="46" t="s">
        <v>1737</v>
      </c>
      <c r="D210" s="45" t="s">
        <v>1753</v>
      </c>
    </row>
    <row r="211" spans="3:4">
      <c r="C211" s="46" t="s">
        <v>1737</v>
      </c>
      <c r="D211" s="45" t="s">
        <v>1752</v>
      </c>
    </row>
    <row r="212" spans="3:4">
      <c r="C212" s="46" t="s">
        <v>1737</v>
      </c>
      <c r="D212" s="45" t="s">
        <v>1751</v>
      </c>
    </row>
    <row r="213" spans="3:4">
      <c r="C213" s="46" t="s">
        <v>1737</v>
      </c>
      <c r="D213" s="45" t="s">
        <v>1750</v>
      </c>
    </row>
    <row r="214" spans="3:4">
      <c r="C214" s="46" t="s">
        <v>1737</v>
      </c>
      <c r="D214" s="45" t="s">
        <v>1749</v>
      </c>
    </row>
    <row r="215" spans="3:4">
      <c r="C215" s="46" t="s">
        <v>1737</v>
      </c>
      <c r="D215" s="45" t="s">
        <v>1748</v>
      </c>
    </row>
    <row r="216" spans="3:4">
      <c r="C216" s="46" t="s">
        <v>1737</v>
      </c>
      <c r="D216" s="45" t="s">
        <v>1747</v>
      </c>
    </row>
    <row r="217" spans="3:4">
      <c r="C217" s="46" t="s">
        <v>1737</v>
      </c>
      <c r="D217" s="45" t="s">
        <v>1746</v>
      </c>
    </row>
    <row r="218" spans="3:4">
      <c r="C218" s="46" t="s">
        <v>1737</v>
      </c>
      <c r="D218" s="45" t="s">
        <v>1745</v>
      </c>
    </row>
    <row r="219" spans="3:4">
      <c r="C219" s="46" t="s">
        <v>1737</v>
      </c>
      <c r="D219" s="45" t="s">
        <v>1744</v>
      </c>
    </row>
    <row r="220" spans="3:4">
      <c r="C220" s="46" t="s">
        <v>1737</v>
      </c>
      <c r="D220" s="45" t="s">
        <v>1743</v>
      </c>
    </row>
    <row r="221" spans="3:4">
      <c r="C221" s="46" t="s">
        <v>1737</v>
      </c>
      <c r="D221" s="45" t="s">
        <v>1742</v>
      </c>
    </row>
    <row r="222" spans="3:4">
      <c r="C222" s="46" t="s">
        <v>1737</v>
      </c>
      <c r="D222" s="45" t="s">
        <v>1741</v>
      </c>
    </row>
    <row r="223" spans="3:4">
      <c r="C223" s="46" t="s">
        <v>1737</v>
      </c>
      <c r="D223" s="45" t="s">
        <v>1740</v>
      </c>
    </row>
    <row r="224" spans="3:4">
      <c r="C224" s="46" t="s">
        <v>1737</v>
      </c>
      <c r="D224" s="45" t="s">
        <v>1739</v>
      </c>
    </row>
    <row r="225" spans="3:4">
      <c r="C225" s="46" t="s">
        <v>1737</v>
      </c>
      <c r="D225" s="45" t="s">
        <v>672</v>
      </c>
    </row>
    <row r="226" spans="3:4">
      <c r="C226" s="46" t="s">
        <v>1737</v>
      </c>
      <c r="D226" s="45" t="s">
        <v>1738</v>
      </c>
    </row>
    <row r="227" spans="3:4">
      <c r="C227" s="46" t="s">
        <v>1737</v>
      </c>
      <c r="D227" s="45" t="s">
        <v>1736</v>
      </c>
    </row>
    <row r="228" spans="3:4">
      <c r="C228" s="46" t="s">
        <v>1703</v>
      </c>
      <c r="D228" s="45" t="s">
        <v>1735</v>
      </c>
    </row>
    <row r="229" spans="3:4">
      <c r="C229" s="46" t="s">
        <v>1703</v>
      </c>
      <c r="D229" s="45" t="s">
        <v>1734</v>
      </c>
    </row>
    <row r="230" spans="3:4">
      <c r="C230" s="46" t="s">
        <v>1703</v>
      </c>
      <c r="D230" s="45" t="s">
        <v>1733</v>
      </c>
    </row>
    <row r="231" spans="3:4">
      <c r="C231" s="46" t="s">
        <v>1703</v>
      </c>
      <c r="D231" s="45" t="s">
        <v>1732</v>
      </c>
    </row>
    <row r="232" spans="3:4">
      <c r="C232" s="46" t="s">
        <v>1703</v>
      </c>
      <c r="D232" s="45" t="s">
        <v>1731</v>
      </c>
    </row>
    <row r="233" spans="3:4">
      <c r="C233" s="46" t="s">
        <v>1703</v>
      </c>
      <c r="D233" s="45" t="s">
        <v>1730</v>
      </c>
    </row>
    <row r="234" spans="3:4">
      <c r="C234" s="46" t="s">
        <v>1703</v>
      </c>
      <c r="D234" s="45" t="s">
        <v>1729</v>
      </c>
    </row>
    <row r="235" spans="3:4">
      <c r="C235" s="46" t="s">
        <v>1703</v>
      </c>
      <c r="D235" s="45" t="s">
        <v>1728</v>
      </c>
    </row>
    <row r="236" spans="3:4">
      <c r="C236" s="46" t="s">
        <v>1703</v>
      </c>
      <c r="D236" s="45" t="s">
        <v>1727</v>
      </c>
    </row>
    <row r="237" spans="3:4">
      <c r="C237" s="46" t="s">
        <v>1703</v>
      </c>
      <c r="D237" s="45" t="s">
        <v>1726</v>
      </c>
    </row>
    <row r="238" spans="3:4">
      <c r="C238" s="46" t="s">
        <v>1703</v>
      </c>
      <c r="D238" s="45" t="s">
        <v>1725</v>
      </c>
    </row>
    <row r="239" spans="3:4">
      <c r="C239" s="46" t="s">
        <v>1703</v>
      </c>
      <c r="D239" s="45" t="s">
        <v>1724</v>
      </c>
    </row>
    <row r="240" spans="3:4">
      <c r="C240" s="46" t="s">
        <v>1703</v>
      </c>
      <c r="D240" s="45" t="s">
        <v>1723</v>
      </c>
    </row>
    <row r="241" spans="3:4">
      <c r="C241" s="46" t="s">
        <v>1703</v>
      </c>
      <c r="D241" s="45" t="s">
        <v>1722</v>
      </c>
    </row>
    <row r="242" spans="3:4">
      <c r="C242" s="46" t="s">
        <v>1703</v>
      </c>
      <c r="D242" s="45" t="s">
        <v>1721</v>
      </c>
    </row>
    <row r="243" spans="3:4">
      <c r="C243" s="46" t="s">
        <v>1703</v>
      </c>
      <c r="D243" s="45" t="s">
        <v>1720</v>
      </c>
    </row>
    <row r="244" spans="3:4">
      <c r="C244" s="46" t="s">
        <v>1703</v>
      </c>
      <c r="D244" s="45" t="s">
        <v>1719</v>
      </c>
    </row>
    <row r="245" spans="3:4">
      <c r="C245" s="46" t="s">
        <v>1703</v>
      </c>
      <c r="D245" s="45" t="s">
        <v>1718</v>
      </c>
    </row>
    <row r="246" spans="3:4">
      <c r="C246" s="46" t="s">
        <v>1703</v>
      </c>
      <c r="D246" s="45" t="s">
        <v>1717</v>
      </c>
    </row>
    <row r="247" spans="3:4">
      <c r="C247" s="46" t="s">
        <v>1703</v>
      </c>
      <c r="D247" s="45" t="s">
        <v>1716</v>
      </c>
    </row>
    <row r="248" spans="3:4">
      <c r="C248" s="46" t="s">
        <v>1703</v>
      </c>
      <c r="D248" s="45" t="s">
        <v>1715</v>
      </c>
    </row>
    <row r="249" spans="3:4">
      <c r="C249" s="46" t="s">
        <v>1703</v>
      </c>
      <c r="D249" s="45" t="s">
        <v>1714</v>
      </c>
    </row>
    <row r="250" spans="3:4">
      <c r="C250" s="46" t="s">
        <v>1703</v>
      </c>
      <c r="D250" s="45" t="s">
        <v>1713</v>
      </c>
    </row>
    <row r="251" spans="3:4">
      <c r="C251" s="46" t="s">
        <v>1703</v>
      </c>
      <c r="D251" s="45" t="s">
        <v>1712</v>
      </c>
    </row>
    <row r="252" spans="3:4">
      <c r="C252" s="46" t="s">
        <v>1703</v>
      </c>
      <c r="D252" s="45" t="s">
        <v>1711</v>
      </c>
    </row>
    <row r="253" spans="3:4">
      <c r="C253" s="46" t="s">
        <v>1703</v>
      </c>
      <c r="D253" s="45" t="s">
        <v>1710</v>
      </c>
    </row>
    <row r="254" spans="3:4">
      <c r="C254" s="46" t="s">
        <v>1703</v>
      </c>
      <c r="D254" s="45" t="s">
        <v>1709</v>
      </c>
    </row>
    <row r="255" spans="3:4">
      <c r="C255" s="46" t="s">
        <v>1703</v>
      </c>
      <c r="D255" s="45" t="s">
        <v>1708</v>
      </c>
    </row>
    <row r="256" spans="3:4">
      <c r="C256" s="46" t="s">
        <v>1703</v>
      </c>
      <c r="D256" s="45" t="s">
        <v>1707</v>
      </c>
    </row>
    <row r="257" spans="3:4">
      <c r="C257" s="46" t="s">
        <v>1703</v>
      </c>
      <c r="D257" s="45" t="s">
        <v>1706</v>
      </c>
    </row>
    <row r="258" spans="3:4">
      <c r="C258" s="46" t="s">
        <v>1703</v>
      </c>
      <c r="D258" s="45" t="s">
        <v>1705</v>
      </c>
    </row>
    <row r="259" spans="3:4">
      <c r="C259" s="46" t="s">
        <v>1703</v>
      </c>
      <c r="D259" s="45" t="s">
        <v>1704</v>
      </c>
    </row>
    <row r="260" spans="3:4">
      <c r="C260" s="46" t="s">
        <v>1703</v>
      </c>
      <c r="D260" s="45" t="s">
        <v>1702</v>
      </c>
    </row>
    <row r="261" spans="3:4">
      <c r="C261" s="46" t="s">
        <v>1668</v>
      </c>
      <c r="D261" s="45" t="s">
        <v>1701</v>
      </c>
    </row>
    <row r="262" spans="3:4">
      <c r="C262" s="46" t="s">
        <v>1668</v>
      </c>
      <c r="D262" s="45" t="s">
        <v>1700</v>
      </c>
    </row>
    <row r="263" spans="3:4">
      <c r="C263" s="46" t="s">
        <v>1668</v>
      </c>
      <c r="D263" s="45" t="s">
        <v>1699</v>
      </c>
    </row>
    <row r="264" spans="3:4">
      <c r="C264" s="46" t="s">
        <v>1668</v>
      </c>
      <c r="D264" s="45" t="s">
        <v>1698</v>
      </c>
    </row>
    <row r="265" spans="3:4">
      <c r="C265" s="46" t="s">
        <v>1668</v>
      </c>
      <c r="D265" s="45" t="s">
        <v>1697</v>
      </c>
    </row>
    <row r="266" spans="3:4">
      <c r="C266" s="46" t="s">
        <v>1668</v>
      </c>
      <c r="D266" s="45" t="s">
        <v>1696</v>
      </c>
    </row>
    <row r="267" spans="3:4">
      <c r="C267" s="46" t="s">
        <v>1668</v>
      </c>
      <c r="D267" s="45" t="s">
        <v>1695</v>
      </c>
    </row>
    <row r="268" spans="3:4">
      <c r="C268" s="46" t="s">
        <v>1668</v>
      </c>
      <c r="D268" s="45" t="s">
        <v>1694</v>
      </c>
    </row>
    <row r="269" spans="3:4">
      <c r="C269" s="46" t="s">
        <v>1668</v>
      </c>
      <c r="D269" s="45" t="s">
        <v>1693</v>
      </c>
    </row>
    <row r="270" spans="3:4">
      <c r="C270" s="46" t="s">
        <v>1668</v>
      </c>
      <c r="D270" s="45" t="s">
        <v>1692</v>
      </c>
    </row>
    <row r="271" spans="3:4">
      <c r="C271" s="46" t="s">
        <v>1668</v>
      </c>
      <c r="D271" s="45" t="s">
        <v>1691</v>
      </c>
    </row>
    <row r="272" spans="3:4">
      <c r="C272" s="46" t="s">
        <v>1668</v>
      </c>
      <c r="D272" s="45" t="s">
        <v>1690</v>
      </c>
    </row>
    <row r="273" spans="3:4">
      <c r="C273" s="46" t="s">
        <v>1668</v>
      </c>
      <c r="D273" s="45" t="s">
        <v>1689</v>
      </c>
    </row>
    <row r="274" spans="3:4">
      <c r="C274" s="46" t="s">
        <v>1668</v>
      </c>
      <c r="D274" s="45" t="s">
        <v>1688</v>
      </c>
    </row>
    <row r="275" spans="3:4">
      <c r="C275" s="46" t="s">
        <v>1668</v>
      </c>
      <c r="D275" s="45" t="s">
        <v>1687</v>
      </c>
    </row>
    <row r="276" spans="3:4">
      <c r="C276" s="46" t="s">
        <v>1668</v>
      </c>
      <c r="D276" s="45" t="s">
        <v>1686</v>
      </c>
    </row>
    <row r="277" spans="3:4">
      <c r="C277" s="46" t="s">
        <v>1668</v>
      </c>
      <c r="D277" s="45" t="s">
        <v>1685</v>
      </c>
    </row>
    <row r="278" spans="3:4">
      <c r="C278" s="46" t="s">
        <v>1668</v>
      </c>
      <c r="D278" s="45" t="s">
        <v>1684</v>
      </c>
    </row>
    <row r="279" spans="3:4">
      <c r="C279" s="46" t="s">
        <v>1668</v>
      </c>
      <c r="D279" s="45" t="s">
        <v>1683</v>
      </c>
    </row>
    <row r="280" spans="3:4">
      <c r="C280" s="46" t="s">
        <v>1668</v>
      </c>
      <c r="D280" s="45" t="s">
        <v>424</v>
      </c>
    </row>
    <row r="281" spans="3:4">
      <c r="C281" s="46" t="s">
        <v>1668</v>
      </c>
      <c r="D281" s="45" t="s">
        <v>1682</v>
      </c>
    </row>
    <row r="282" spans="3:4">
      <c r="C282" s="46" t="s">
        <v>1668</v>
      </c>
      <c r="D282" s="45" t="s">
        <v>1681</v>
      </c>
    </row>
    <row r="283" spans="3:4">
      <c r="C283" s="46" t="s">
        <v>1668</v>
      </c>
      <c r="D283" s="45" t="s">
        <v>1679</v>
      </c>
    </row>
    <row r="284" spans="3:4">
      <c r="C284" s="46" t="s">
        <v>1668</v>
      </c>
      <c r="D284" s="45" t="s">
        <v>1678</v>
      </c>
    </row>
    <row r="285" spans="3:4">
      <c r="C285" s="46" t="s">
        <v>1668</v>
      </c>
      <c r="D285" s="45" t="s">
        <v>1677</v>
      </c>
    </row>
    <row r="286" spans="3:4">
      <c r="C286" s="46" t="s">
        <v>1668</v>
      </c>
      <c r="D286" s="45" t="s">
        <v>1676</v>
      </c>
    </row>
    <row r="287" spans="3:4">
      <c r="C287" s="46" t="s">
        <v>1668</v>
      </c>
      <c r="D287" s="45" t="s">
        <v>1675</v>
      </c>
    </row>
    <row r="288" spans="3:4">
      <c r="C288" s="46" t="s">
        <v>1668</v>
      </c>
      <c r="D288" s="45" t="s">
        <v>1674</v>
      </c>
    </row>
    <row r="289" spans="3:4">
      <c r="C289" s="46" t="s">
        <v>1668</v>
      </c>
      <c r="D289" s="45" t="s">
        <v>1673</v>
      </c>
    </row>
    <row r="290" spans="3:4">
      <c r="C290" s="46" t="s">
        <v>1668</v>
      </c>
      <c r="D290" s="45" t="s">
        <v>1672</v>
      </c>
    </row>
    <row r="291" spans="3:4">
      <c r="C291" s="46" t="s">
        <v>1668</v>
      </c>
      <c r="D291" s="45" t="s">
        <v>1671</v>
      </c>
    </row>
    <row r="292" spans="3:4">
      <c r="C292" s="46" t="s">
        <v>1668</v>
      </c>
      <c r="D292" s="45" t="s">
        <v>1670</v>
      </c>
    </row>
    <row r="293" spans="3:4">
      <c r="C293" s="46" t="s">
        <v>1668</v>
      </c>
      <c r="D293" s="45" t="s">
        <v>357</v>
      </c>
    </row>
    <row r="294" spans="3:4">
      <c r="C294" s="46" t="s">
        <v>1668</v>
      </c>
      <c r="D294" s="45" t="s">
        <v>1669</v>
      </c>
    </row>
    <row r="295" spans="3:4">
      <c r="C295" s="46" t="s">
        <v>1668</v>
      </c>
      <c r="D295" s="45" t="s">
        <v>1667</v>
      </c>
    </row>
    <row r="296" spans="3:4">
      <c r="C296" s="46" t="s">
        <v>1643</v>
      </c>
      <c r="D296" s="45" t="s">
        <v>1666</v>
      </c>
    </row>
    <row r="297" spans="3:4">
      <c r="C297" s="46" t="s">
        <v>1643</v>
      </c>
      <c r="D297" s="45" t="s">
        <v>1665</v>
      </c>
    </row>
    <row r="298" spans="3:4">
      <c r="C298" s="46" t="s">
        <v>1643</v>
      </c>
      <c r="D298" s="45" t="s">
        <v>1664</v>
      </c>
    </row>
    <row r="299" spans="3:4">
      <c r="C299" s="46" t="s">
        <v>1643</v>
      </c>
      <c r="D299" s="45" t="s">
        <v>1663</v>
      </c>
    </row>
    <row r="300" spans="3:4">
      <c r="C300" s="46" t="s">
        <v>1643</v>
      </c>
      <c r="D300" s="45" t="s">
        <v>1662</v>
      </c>
    </row>
    <row r="301" spans="3:4">
      <c r="C301" s="46" t="s">
        <v>1643</v>
      </c>
      <c r="D301" s="45" t="s">
        <v>1661</v>
      </c>
    </row>
    <row r="302" spans="3:4">
      <c r="C302" s="46" t="s">
        <v>1643</v>
      </c>
      <c r="D302" s="45" t="s">
        <v>1660</v>
      </c>
    </row>
    <row r="303" spans="3:4">
      <c r="C303" s="46" t="s">
        <v>1643</v>
      </c>
      <c r="D303" s="45" t="s">
        <v>1659</v>
      </c>
    </row>
    <row r="304" spans="3:4">
      <c r="C304" s="46" t="s">
        <v>1643</v>
      </c>
      <c r="D304" s="45" t="s">
        <v>1658</v>
      </c>
    </row>
    <row r="305" spans="3:4">
      <c r="C305" s="46" t="s">
        <v>1643</v>
      </c>
      <c r="D305" s="45" t="s">
        <v>1657</v>
      </c>
    </row>
    <row r="306" spans="3:4">
      <c r="C306" s="46" t="s">
        <v>1643</v>
      </c>
      <c r="D306" s="45" t="s">
        <v>1656</v>
      </c>
    </row>
    <row r="307" spans="3:4">
      <c r="C307" s="46" t="s">
        <v>1643</v>
      </c>
      <c r="D307" s="45" t="s">
        <v>1655</v>
      </c>
    </row>
    <row r="308" spans="3:4">
      <c r="C308" s="46" t="s">
        <v>1643</v>
      </c>
      <c r="D308" s="45" t="s">
        <v>1654</v>
      </c>
    </row>
    <row r="309" spans="3:4">
      <c r="C309" s="46" t="s">
        <v>1643</v>
      </c>
      <c r="D309" s="45" t="s">
        <v>1653</v>
      </c>
    </row>
    <row r="310" spans="3:4">
      <c r="C310" s="46" t="s">
        <v>1643</v>
      </c>
      <c r="D310" s="45" t="s">
        <v>1652</v>
      </c>
    </row>
    <row r="311" spans="3:4">
      <c r="C311" s="46" t="s">
        <v>1643</v>
      </c>
      <c r="D311" s="45" t="s">
        <v>1651</v>
      </c>
    </row>
    <row r="312" spans="3:4">
      <c r="C312" s="46" t="s">
        <v>1643</v>
      </c>
      <c r="D312" s="45" t="s">
        <v>1650</v>
      </c>
    </row>
    <row r="313" spans="3:4">
      <c r="C313" s="46" t="s">
        <v>1643</v>
      </c>
      <c r="D313" s="45" t="s">
        <v>1649</v>
      </c>
    </row>
    <row r="314" spans="3:4">
      <c r="C314" s="46" t="s">
        <v>1643</v>
      </c>
      <c r="D314" s="45" t="s">
        <v>1648</v>
      </c>
    </row>
    <row r="315" spans="3:4">
      <c r="C315" s="46" t="s">
        <v>1643</v>
      </c>
      <c r="D315" s="45" t="s">
        <v>1647</v>
      </c>
    </row>
    <row r="316" spans="3:4">
      <c r="C316" s="46" t="s">
        <v>1643</v>
      </c>
      <c r="D316" s="45" t="s">
        <v>1646</v>
      </c>
    </row>
    <row r="317" spans="3:4">
      <c r="C317" s="46" t="s">
        <v>1643</v>
      </c>
      <c r="D317" s="45" t="s">
        <v>1645</v>
      </c>
    </row>
    <row r="318" spans="3:4">
      <c r="C318" s="46" t="s">
        <v>1643</v>
      </c>
      <c r="D318" s="45" t="s">
        <v>284</v>
      </c>
    </row>
    <row r="319" spans="3:4">
      <c r="C319" s="46" t="s">
        <v>1643</v>
      </c>
      <c r="D319" s="45" t="s">
        <v>1644</v>
      </c>
    </row>
    <row r="320" spans="3:4">
      <c r="C320" s="46" t="s">
        <v>1643</v>
      </c>
      <c r="D320" s="45" t="s">
        <v>1642</v>
      </c>
    </row>
    <row r="321" spans="3:4">
      <c r="C321" s="46" t="s">
        <v>1611</v>
      </c>
      <c r="D321" s="45" t="s">
        <v>1641</v>
      </c>
    </row>
    <row r="322" spans="3:4">
      <c r="C322" s="46" t="s">
        <v>1611</v>
      </c>
      <c r="D322" s="45" t="s">
        <v>1640</v>
      </c>
    </row>
    <row r="323" spans="3:4">
      <c r="C323" s="46" t="s">
        <v>1611</v>
      </c>
      <c r="D323" s="45" t="s">
        <v>1639</v>
      </c>
    </row>
    <row r="324" spans="3:4">
      <c r="C324" s="46" t="s">
        <v>1611</v>
      </c>
      <c r="D324" s="45" t="s">
        <v>1638</v>
      </c>
    </row>
    <row r="325" spans="3:4">
      <c r="C325" s="46" t="s">
        <v>1611</v>
      </c>
      <c r="D325" s="45" t="s">
        <v>1637</v>
      </c>
    </row>
    <row r="326" spans="3:4">
      <c r="C326" s="46" t="s">
        <v>1611</v>
      </c>
      <c r="D326" s="45" t="s">
        <v>1636</v>
      </c>
    </row>
    <row r="327" spans="3:4">
      <c r="C327" s="46" t="s">
        <v>1611</v>
      </c>
      <c r="D327" s="45" t="s">
        <v>1635</v>
      </c>
    </row>
    <row r="328" spans="3:4">
      <c r="C328" s="46" t="s">
        <v>1611</v>
      </c>
      <c r="D328" s="45" t="s">
        <v>1634</v>
      </c>
    </row>
    <row r="329" spans="3:4">
      <c r="C329" s="46" t="s">
        <v>1611</v>
      </c>
      <c r="D329" s="45" t="s">
        <v>1633</v>
      </c>
    </row>
    <row r="330" spans="3:4">
      <c r="C330" s="46" t="s">
        <v>1611</v>
      </c>
      <c r="D330" s="45" t="s">
        <v>1632</v>
      </c>
    </row>
    <row r="331" spans="3:4">
      <c r="C331" s="46" t="s">
        <v>1611</v>
      </c>
      <c r="D331" s="45" t="s">
        <v>1631</v>
      </c>
    </row>
    <row r="332" spans="3:4">
      <c r="C332" s="46" t="s">
        <v>1611</v>
      </c>
      <c r="D332" s="45" t="s">
        <v>1630</v>
      </c>
    </row>
    <row r="333" spans="3:4">
      <c r="C333" s="46" t="s">
        <v>1611</v>
      </c>
      <c r="D333" s="45" t="s">
        <v>1629</v>
      </c>
    </row>
    <row r="334" spans="3:4">
      <c r="C334" s="46" t="s">
        <v>1611</v>
      </c>
      <c r="D334" s="45" t="s">
        <v>1628</v>
      </c>
    </row>
    <row r="335" spans="3:4">
      <c r="C335" s="46" t="s">
        <v>1611</v>
      </c>
      <c r="D335" s="45" t="s">
        <v>1627</v>
      </c>
    </row>
    <row r="336" spans="3:4">
      <c r="C336" s="46" t="s">
        <v>1611</v>
      </c>
      <c r="D336" s="45" t="s">
        <v>1626</v>
      </c>
    </row>
    <row r="337" spans="3:4">
      <c r="C337" s="46" t="s">
        <v>1611</v>
      </c>
      <c r="D337" s="45" t="s">
        <v>1625</v>
      </c>
    </row>
    <row r="338" spans="3:4">
      <c r="C338" s="46" t="s">
        <v>1611</v>
      </c>
      <c r="D338" s="45" t="s">
        <v>900</v>
      </c>
    </row>
    <row r="339" spans="3:4">
      <c r="C339" s="46" t="s">
        <v>1611</v>
      </c>
      <c r="D339" s="45" t="s">
        <v>1624</v>
      </c>
    </row>
    <row r="340" spans="3:4">
      <c r="C340" s="46" t="s">
        <v>1611</v>
      </c>
      <c r="D340" s="45" t="s">
        <v>1623</v>
      </c>
    </row>
    <row r="341" spans="3:4">
      <c r="C341" s="46" t="s">
        <v>1611</v>
      </c>
      <c r="D341" s="45" t="s">
        <v>1578</v>
      </c>
    </row>
    <row r="342" spans="3:4">
      <c r="C342" s="46" t="s">
        <v>1611</v>
      </c>
      <c r="D342" s="45" t="s">
        <v>1622</v>
      </c>
    </row>
    <row r="343" spans="3:4">
      <c r="C343" s="46" t="s">
        <v>1611</v>
      </c>
      <c r="D343" s="45" t="s">
        <v>1621</v>
      </c>
    </row>
    <row r="344" spans="3:4">
      <c r="C344" s="46" t="s">
        <v>1611</v>
      </c>
      <c r="D344" s="45" t="s">
        <v>1620</v>
      </c>
    </row>
    <row r="345" spans="3:4">
      <c r="C345" s="46" t="s">
        <v>1611</v>
      </c>
      <c r="D345" s="45" t="s">
        <v>1619</v>
      </c>
    </row>
    <row r="346" spans="3:4">
      <c r="C346" s="46" t="s">
        <v>1611</v>
      </c>
      <c r="D346" s="45" t="s">
        <v>1618</v>
      </c>
    </row>
    <row r="347" spans="3:4">
      <c r="C347" s="46" t="s">
        <v>1611</v>
      </c>
      <c r="D347" s="45" t="s">
        <v>1617</v>
      </c>
    </row>
    <row r="348" spans="3:4">
      <c r="C348" s="46" t="s">
        <v>1611</v>
      </c>
      <c r="D348" s="45" t="s">
        <v>1616</v>
      </c>
    </row>
    <row r="349" spans="3:4">
      <c r="C349" s="46" t="s">
        <v>1611</v>
      </c>
      <c r="D349" s="45" t="s">
        <v>739</v>
      </c>
    </row>
    <row r="350" spans="3:4">
      <c r="C350" s="46" t="s">
        <v>1611</v>
      </c>
      <c r="D350" s="45" t="s">
        <v>349</v>
      </c>
    </row>
    <row r="351" spans="3:4">
      <c r="C351" s="46" t="s">
        <v>1611</v>
      </c>
      <c r="D351" s="45" t="s">
        <v>1615</v>
      </c>
    </row>
    <row r="352" spans="3:4">
      <c r="C352" s="46" t="s">
        <v>1611</v>
      </c>
      <c r="D352" s="45" t="s">
        <v>1614</v>
      </c>
    </row>
    <row r="353" spans="3:4">
      <c r="C353" s="46" t="s">
        <v>1611</v>
      </c>
      <c r="D353" s="45" t="s">
        <v>1613</v>
      </c>
    </row>
    <row r="354" spans="3:4">
      <c r="C354" s="46" t="s">
        <v>1611</v>
      </c>
      <c r="D354" s="45" t="s">
        <v>1612</v>
      </c>
    </row>
    <row r="355" spans="3:4">
      <c r="C355" s="46" t="s">
        <v>1611</v>
      </c>
      <c r="D355" s="45" t="s">
        <v>1610</v>
      </c>
    </row>
    <row r="356" spans="3:4">
      <c r="C356" s="46" t="s">
        <v>1552</v>
      </c>
      <c r="D356" s="45" t="s">
        <v>1609</v>
      </c>
    </row>
    <row r="357" spans="3:4">
      <c r="C357" s="46" t="s">
        <v>1552</v>
      </c>
      <c r="D357" s="45" t="s">
        <v>1608</v>
      </c>
    </row>
    <row r="358" spans="3:4">
      <c r="C358" s="46" t="s">
        <v>1552</v>
      </c>
      <c r="D358" s="45" t="s">
        <v>1607</v>
      </c>
    </row>
    <row r="359" spans="3:4">
      <c r="C359" s="46" t="s">
        <v>1552</v>
      </c>
      <c r="D359" s="45" t="s">
        <v>1606</v>
      </c>
    </row>
    <row r="360" spans="3:4">
      <c r="C360" s="46" t="s">
        <v>1552</v>
      </c>
      <c r="D360" s="45" t="s">
        <v>1605</v>
      </c>
    </row>
    <row r="361" spans="3:4">
      <c r="C361" s="46" t="s">
        <v>1552</v>
      </c>
      <c r="D361" s="45" t="s">
        <v>1604</v>
      </c>
    </row>
    <row r="362" spans="3:4">
      <c r="C362" s="46" t="s">
        <v>1552</v>
      </c>
      <c r="D362" s="45" t="s">
        <v>1603</v>
      </c>
    </row>
    <row r="363" spans="3:4">
      <c r="C363" s="46" t="s">
        <v>1552</v>
      </c>
      <c r="D363" s="45" t="s">
        <v>1602</v>
      </c>
    </row>
    <row r="364" spans="3:4">
      <c r="C364" s="46" t="s">
        <v>1552</v>
      </c>
      <c r="D364" s="45" t="s">
        <v>1601</v>
      </c>
    </row>
    <row r="365" spans="3:4">
      <c r="C365" s="46" t="s">
        <v>1552</v>
      </c>
      <c r="D365" s="45" t="s">
        <v>1600</v>
      </c>
    </row>
    <row r="366" spans="3:4">
      <c r="C366" s="46" t="s">
        <v>1552</v>
      </c>
      <c r="D366" s="45" t="s">
        <v>1599</v>
      </c>
    </row>
    <row r="367" spans="3:4">
      <c r="C367" s="46" t="s">
        <v>1552</v>
      </c>
      <c r="D367" s="45" t="s">
        <v>1598</v>
      </c>
    </row>
    <row r="368" spans="3:4">
      <c r="C368" s="46" t="s">
        <v>1552</v>
      </c>
      <c r="D368" s="45" t="s">
        <v>1597</v>
      </c>
    </row>
    <row r="369" spans="3:4">
      <c r="C369" s="46" t="s">
        <v>1552</v>
      </c>
      <c r="D369" s="45" t="s">
        <v>1596</v>
      </c>
    </row>
    <row r="370" spans="3:4">
      <c r="C370" s="46" t="s">
        <v>1552</v>
      </c>
      <c r="D370" s="45" t="s">
        <v>1595</v>
      </c>
    </row>
    <row r="371" spans="3:4">
      <c r="C371" s="46" t="s">
        <v>1552</v>
      </c>
      <c r="D371" s="45" t="s">
        <v>1594</v>
      </c>
    </row>
    <row r="372" spans="3:4">
      <c r="C372" s="46" t="s">
        <v>1552</v>
      </c>
      <c r="D372" s="45" t="s">
        <v>1593</v>
      </c>
    </row>
    <row r="373" spans="3:4">
      <c r="C373" s="46" t="s">
        <v>1552</v>
      </c>
      <c r="D373" s="45" t="s">
        <v>1592</v>
      </c>
    </row>
    <row r="374" spans="3:4">
      <c r="C374" s="46" t="s">
        <v>1552</v>
      </c>
      <c r="D374" s="45" t="s">
        <v>1591</v>
      </c>
    </row>
    <row r="375" spans="3:4">
      <c r="C375" s="46" t="s">
        <v>1552</v>
      </c>
      <c r="D375" s="45" t="s">
        <v>1590</v>
      </c>
    </row>
    <row r="376" spans="3:4">
      <c r="C376" s="46" t="s">
        <v>1552</v>
      </c>
      <c r="D376" s="45" t="s">
        <v>1589</v>
      </c>
    </row>
    <row r="377" spans="3:4">
      <c r="C377" s="46" t="s">
        <v>1552</v>
      </c>
      <c r="D377" s="45" t="s">
        <v>1588</v>
      </c>
    </row>
    <row r="378" spans="3:4">
      <c r="C378" s="46" t="s">
        <v>1552</v>
      </c>
      <c r="D378" s="45" t="s">
        <v>1587</v>
      </c>
    </row>
    <row r="379" spans="3:4">
      <c r="C379" s="46" t="s">
        <v>1552</v>
      </c>
      <c r="D379" s="45" t="s">
        <v>1586</v>
      </c>
    </row>
    <row r="380" spans="3:4">
      <c r="C380" s="46" t="s">
        <v>1552</v>
      </c>
      <c r="D380" s="45" t="s">
        <v>1585</v>
      </c>
    </row>
    <row r="381" spans="3:4">
      <c r="C381" s="46" t="s">
        <v>1552</v>
      </c>
      <c r="D381" s="45" t="s">
        <v>1584</v>
      </c>
    </row>
    <row r="382" spans="3:4">
      <c r="C382" s="46" t="s">
        <v>1552</v>
      </c>
      <c r="D382" s="45" t="s">
        <v>1583</v>
      </c>
    </row>
    <row r="383" spans="3:4">
      <c r="C383" s="46" t="s">
        <v>1552</v>
      </c>
      <c r="D383" s="45" t="s">
        <v>1582</v>
      </c>
    </row>
    <row r="384" spans="3:4">
      <c r="C384" s="46" t="s">
        <v>1552</v>
      </c>
      <c r="D384" s="45" t="s">
        <v>1581</v>
      </c>
    </row>
    <row r="385" spans="3:4">
      <c r="C385" s="46" t="s">
        <v>1552</v>
      </c>
      <c r="D385" s="45" t="s">
        <v>1580</v>
      </c>
    </row>
    <row r="386" spans="3:4">
      <c r="C386" s="46" t="s">
        <v>1552</v>
      </c>
      <c r="D386" s="45" t="s">
        <v>1579</v>
      </c>
    </row>
    <row r="387" spans="3:4">
      <c r="C387" s="46" t="s">
        <v>1552</v>
      </c>
      <c r="D387" s="45" t="s">
        <v>1578</v>
      </c>
    </row>
    <row r="388" spans="3:4">
      <c r="C388" s="46" t="s">
        <v>1552</v>
      </c>
      <c r="D388" s="45" t="s">
        <v>1454</v>
      </c>
    </row>
    <row r="389" spans="3:4">
      <c r="C389" s="46" t="s">
        <v>1552</v>
      </c>
      <c r="D389" s="45" t="s">
        <v>1577</v>
      </c>
    </row>
    <row r="390" spans="3:4">
      <c r="C390" s="46" t="s">
        <v>1552</v>
      </c>
      <c r="D390" s="45" t="s">
        <v>1576</v>
      </c>
    </row>
    <row r="391" spans="3:4">
      <c r="C391" s="46" t="s">
        <v>1552</v>
      </c>
      <c r="D391" s="45" t="s">
        <v>1575</v>
      </c>
    </row>
    <row r="392" spans="3:4">
      <c r="C392" s="46" t="s">
        <v>1552</v>
      </c>
      <c r="D392" s="45" t="s">
        <v>1574</v>
      </c>
    </row>
    <row r="393" spans="3:4">
      <c r="C393" s="46" t="s">
        <v>1552</v>
      </c>
      <c r="D393" s="45" t="s">
        <v>1573</v>
      </c>
    </row>
    <row r="394" spans="3:4">
      <c r="C394" s="46" t="s">
        <v>1552</v>
      </c>
      <c r="D394" s="45" t="s">
        <v>1572</v>
      </c>
    </row>
    <row r="395" spans="3:4">
      <c r="C395" s="46" t="s">
        <v>1552</v>
      </c>
      <c r="D395" s="45" t="s">
        <v>1571</v>
      </c>
    </row>
    <row r="396" spans="3:4">
      <c r="C396" s="46" t="s">
        <v>1552</v>
      </c>
      <c r="D396" s="45" t="s">
        <v>1570</v>
      </c>
    </row>
    <row r="397" spans="3:4">
      <c r="C397" s="46" t="s">
        <v>1552</v>
      </c>
      <c r="D397" s="45" t="s">
        <v>1569</v>
      </c>
    </row>
    <row r="398" spans="3:4">
      <c r="C398" s="46" t="s">
        <v>1552</v>
      </c>
      <c r="D398" s="45" t="s">
        <v>1568</v>
      </c>
    </row>
    <row r="399" spans="3:4">
      <c r="C399" s="46" t="s">
        <v>1552</v>
      </c>
      <c r="D399" s="45" t="s">
        <v>1567</v>
      </c>
    </row>
    <row r="400" spans="3:4">
      <c r="C400" s="46" t="s">
        <v>1552</v>
      </c>
      <c r="D400" s="45" t="s">
        <v>1566</v>
      </c>
    </row>
    <row r="401" spans="3:4">
      <c r="C401" s="46" t="s">
        <v>1552</v>
      </c>
      <c r="D401" s="45" t="s">
        <v>1565</v>
      </c>
    </row>
    <row r="402" spans="3:4">
      <c r="C402" s="46" t="s">
        <v>1552</v>
      </c>
      <c r="D402" s="45" t="s">
        <v>1564</v>
      </c>
    </row>
    <row r="403" spans="3:4">
      <c r="C403" s="46" t="s">
        <v>1552</v>
      </c>
      <c r="D403" s="45" t="s">
        <v>1563</v>
      </c>
    </row>
    <row r="404" spans="3:4">
      <c r="C404" s="46" t="s">
        <v>1552</v>
      </c>
      <c r="D404" s="45" t="s">
        <v>1562</v>
      </c>
    </row>
    <row r="405" spans="3:4">
      <c r="C405" s="46" t="s">
        <v>1552</v>
      </c>
      <c r="D405" s="45" t="s">
        <v>1561</v>
      </c>
    </row>
    <row r="406" spans="3:4">
      <c r="C406" s="46" t="s">
        <v>1552</v>
      </c>
      <c r="D406" s="45" t="s">
        <v>1560</v>
      </c>
    </row>
    <row r="407" spans="3:4">
      <c r="C407" s="46" t="s">
        <v>1552</v>
      </c>
      <c r="D407" s="45" t="s">
        <v>1559</v>
      </c>
    </row>
    <row r="408" spans="3:4">
      <c r="C408" s="46" t="s">
        <v>1552</v>
      </c>
      <c r="D408" s="45" t="s">
        <v>1558</v>
      </c>
    </row>
    <row r="409" spans="3:4">
      <c r="C409" s="46" t="s">
        <v>1552</v>
      </c>
      <c r="D409" s="45" t="s">
        <v>1557</v>
      </c>
    </row>
    <row r="410" spans="3:4">
      <c r="C410" s="46" t="s">
        <v>1552</v>
      </c>
      <c r="D410" s="45" t="s">
        <v>1556</v>
      </c>
    </row>
    <row r="411" spans="3:4">
      <c r="C411" s="46" t="s">
        <v>1552</v>
      </c>
      <c r="D411" s="45" t="s">
        <v>1555</v>
      </c>
    </row>
    <row r="412" spans="3:4">
      <c r="C412" s="46" t="s">
        <v>1552</v>
      </c>
      <c r="D412" s="45" t="s">
        <v>1554</v>
      </c>
    </row>
    <row r="413" spans="3:4">
      <c r="C413" s="46" t="s">
        <v>1552</v>
      </c>
      <c r="D413" s="45" t="s">
        <v>1553</v>
      </c>
    </row>
    <row r="414" spans="3:4">
      <c r="C414" s="46" t="s">
        <v>1552</v>
      </c>
      <c r="D414" s="45" t="s">
        <v>1551</v>
      </c>
    </row>
    <row r="415" spans="3:4">
      <c r="C415" s="46" t="s">
        <v>1507</v>
      </c>
      <c r="D415" s="45" t="s">
        <v>1550</v>
      </c>
    </row>
    <row r="416" spans="3:4">
      <c r="C416" s="46" t="s">
        <v>1507</v>
      </c>
      <c r="D416" s="45" t="s">
        <v>1549</v>
      </c>
    </row>
    <row r="417" spans="3:4">
      <c r="C417" s="46" t="s">
        <v>1507</v>
      </c>
      <c r="D417" s="45" t="s">
        <v>1548</v>
      </c>
    </row>
    <row r="418" spans="3:4">
      <c r="C418" s="46" t="s">
        <v>1507</v>
      </c>
      <c r="D418" s="45" t="s">
        <v>1547</v>
      </c>
    </row>
    <row r="419" spans="3:4">
      <c r="C419" s="46" t="s">
        <v>1507</v>
      </c>
      <c r="D419" s="45" t="s">
        <v>1546</v>
      </c>
    </row>
    <row r="420" spans="3:4">
      <c r="C420" s="46" t="s">
        <v>1507</v>
      </c>
      <c r="D420" s="45" t="s">
        <v>1545</v>
      </c>
    </row>
    <row r="421" spans="3:4">
      <c r="C421" s="46" t="s">
        <v>1507</v>
      </c>
      <c r="D421" s="45" t="s">
        <v>1544</v>
      </c>
    </row>
    <row r="422" spans="3:4">
      <c r="C422" s="46" t="s">
        <v>1507</v>
      </c>
      <c r="D422" s="45" t="s">
        <v>1543</v>
      </c>
    </row>
    <row r="423" spans="3:4">
      <c r="C423" s="46" t="s">
        <v>1507</v>
      </c>
      <c r="D423" s="45" t="s">
        <v>1542</v>
      </c>
    </row>
    <row r="424" spans="3:4">
      <c r="C424" s="46" t="s">
        <v>1507</v>
      </c>
      <c r="D424" s="45" t="s">
        <v>1541</v>
      </c>
    </row>
    <row r="425" spans="3:4">
      <c r="C425" s="46" t="s">
        <v>1507</v>
      </c>
      <c r="D425" s="45" t="s">
        <v>1540</v>
      </c>
    </row>
    <row r="426" spans="3:4">
      <c r="C426" s="46" t="s">
        <v>1507</v>
      </c>
      <c r="D426" s="45" t="s">
        <v>1539</v>
      </c>
    </row>
    <row r="427" spans="3:4">
      <c r="C427" s="46" t="s">
        <v>1507</v>
      </c>
      <c r="D427" s="45" t="s">
        <v>1538</v>
      </c>
    </row>
    <row r="428" spans="3:4">
      <c r="C428" s="46" t="s">
        <v>1507</v>
      </c>
      <c r="D428" s="45" t="s">
        <v>1537</v>
      </c>
    </row>
    <row r="429" spans="3:4">
      <c r="C429" s="46" t="s">
        <v>1507</v>
      </c>
      <c r="D429" s="45" t="s">
        <v>1536</v>
      </c>
    </row>
    <row r="430" spans="3:4">
      <c r="C430" s="46" t="s">
        <v>1507</v>
      </c>
      <c r="D430" s="45" t="s">
        <v>1535</v>
      </c>
    </row>
    <row r="431" spans="3:4">
      <c r="C431" s="46" t="s">
        <v>1507</v>
      </c>
      <c r="D431" s="45" t="s">
        <v>1534</v>
      </c>
    </row>
    <row r="432" spans="3:4">
      <c r="C432" s="46" t="s">
        <v>1507</v>
      </c>
      <c r="D432" s="45" t="s">
        <v>1533</v>
      </c>
    </row>
    <row r="433" spans="3:4">
      <c r="C433" s="46" t="s">
        <v>1507</v>
      </c>
      <c r="D433" s="45" t="s">
        <v>1532</v>
      </c>
    </row>
    <row r="434" spans="3:4">
      <c r="C434" s="46" t="s">
        <v>1507</v>
      </c>
      <c r="D434" s="45" t="s">
        <v>1531</v>
      </c>
    </row>
    <row r="435" spans="3:4">
      <c r="C435" s="46" t="s">
        <v>1507</v>
      </c>
      <c r="D435" s="45" t="s">
        <v>1530</v>
      </c>
    </row>
    <row r="436" spans="3:4">
      <c r="C436" s="46" t="s">
        <v>1507</v>
      </c>
      <c r="D436" s="45" t="s">
        <v>1529</v>
      </c>
    </row>
    <row r="437" spans="3:4">
      <c r="C437" s="46" t="s">
        <v>1507</v>
      </c>
      <c r="D437" s="45" t="s">
        <v>1528</v>
      </c>
    </row>
    <row r="438" spans="3:4">
      <c r="C438" s="46" t="s">
        <v>1507</v>
      </c>
      <c r="D438" s="45" t="s">
        <v>1527</v>
      </c>
    </row>
    <row r="439" spans="3:4">
      <c r="C439" s="46" t="s">
        <v>1507</v>
      </c>
      <c r="D439" s="45" t="s">
        <v>1526</v>
      </c>
    </row>
    <row r="440" spans="3:4">
      <c r="C440" s="46" t="s">
        <v>1507</v>
      </c>
      <c r="D440" s="45" t="s">
        <v>1525</v>
      </c>
    </row>
    <row r="441" spans="3:4">
      <c r="C441" s="46" t="s">
        <v>1507</v>
      </c>
      <c r="D441" s="45" t="s">
        <v>1524</v>
      </c>
    </row>
    <row r="442" spans="3:4">
      <c r="C442" s="46" t="s">
        <v>1507</v>
      </c>
      <c r="D442" s="45" t="s">
        <v>1523</v>
      </c>
    </row>
    <row r="443" spans="3:4">
      <c r="C443" s="46" t="s">
        <v>1507</v>
      </c>
      <c r="D443" s="45" t="s">
        <v>1522</v>
      </c>
    </row>
    <row r="444" spans="3:4">
      <c r="C444" s="46" t="s">
        <v>1507</v>
      </c>
      <c r="D444" s="45" t="s">
        <v>1521</v>
      </c>
    </row>
    <row r="445" spans="3:4">
      <c r="C445" s="46" t="s">
        <v>1507</v>
      </c>
      <c r="D445" s="45" t="s">
        <v>1520</v>
      </c>
    </row>
    <row r="446" spans="3:4">
      <c r="C446" s="46" t="s">
        <v>1507</v>
      </c>
      <c r="D446" s="45" t="s">
        <v>1519</v>
      </c>
    </row>
    <row r="447" spans="3:4">
      <c r="C447" s="46" t="s">
        <v>1507</v>
      </c>
      <c r="D447" s="45" t="s">
        <v>1518</v>
      </c>
    </row>
    <row r="448" spans="3:4">
      <c r="C448" s="46" t="s">
        <v>1507</v>
      </c>
      <c r="D448" s="45" t="s">
        <v>1517</v>
      </c>
    </row>
    <row r="449" spans="3:4">
      <c r="C449" s="46" t="s">
        <v>1507</v>
      </c>
      <c r="D449" s="45" t="s">
        <v>1516</v>
      </c>
    </row>
    <row r="450" spans="3:4">
      <c r="C450" s="46" t="s">
        <v>1507</v>
      </c>
      <c r="D450" s="45" t="s">
        <v>1515</v>
      </c>
    </row>
    <row r="451" spans="3:4">
      <c r="C451" s="46" t="s">
        <v>1507</v>
      </c>
      <c r="D451" s="45" t="s">
        <v>1514</v>
      </c>
    </row>
    <row r="452" spans="3:4">
      <c r="C452" s="46" t="s">
        <v>1507</v>
      </c>
      <c r="D452" s="45" t="s">
        <v>1513</v>
      </c>
    </row>
    <row r="453" spans="3:4">
      <c r="C453" s="46" t="s">
        <v>1507</v>
      </c>
      <c r="D453" s="45" t="s">
        <v>1512</v>
      </c>
    </row>
    <row r="454" spans="3:4">
      <c r="C454" s="46" t="s">
        <v>1507</v>
      </c>
      <c r="D454" s="45" t="s">
        <v>1511</v>
      </c>
    </row>
    <row r="455" spans="3:4">
      <c r="C455" s="46" t="s">
        <v>1507</v>
      </c>
      <c r="D455" s="45" t="s">
        <v>1510</v>
      </c>
    </row>
    <row r="456" spans="3:4">
      <c r="C456" s="46" t="s">
        <v>1507</v>
      </c>
      <c r="D456" s="45" t="s">
        <v>1509</v>
      </c>
    </row>
    <row r="457" spans="3:4">
      <c r="C457" s="46" t="s">
        <v>1507</v>
      </c>
      <c r="D457" s="45" t="s">
        <v>1508</v>
      </c>
    </row>
    <row r="458" spans="3:4">
      <c r="C458" s="46" t="s">
        <v>1507</v>
      </c>
      <c r="D458" s="45" t="s">
        <v>1506</v>
      </c>
    </row>
    <row r="459" spans="3:4">
      <c r="C459" s="46" t="s">
        <v>1481</v>
      </c>
      <c r="D459" s="45" t="s">
        <v>1505</v>
      </c>
    </row>
    <row r="460" spans="3:4">
      <c r="C460" s="46" t="s">
        <v>1481</v>
      </c>
      <c r="D460" s="45" t="s">
        <v>1504</v>
      </c>
    </row>
    <row r="461" spans="3:4">
      <c r="C461" s="46" t="s">
        <v>1481</v>
      </c>
      <c r="D461" s="45" t="s">
        <v>1503</v>
      </c>
    </row>
    <row r="462" spans="3:4">
      <c r="C462" s="46" t="s">
        <v>1481</v>
      </c>
      <c r="D462" s="45" t="s">
        <v>1502</v>
      </c>
    </row>
    <row r="463" spans="3:4">
      <c r="C463" s="46" t="s">
        <v>1481</v>
      </c>
      <c r="D463" s="45" t="s">
        <v>1501</v>
      </c>
    </row>
    <row r="464" spans="3:4">
      <c r="C464" s="46" t="s">
        <v>1481</v>
      </c>
      <c r="D464" s="45" t="s">
        <v>1500</v>
      </c>
    </row>
    <row r="465" spans="3:4">
      <c r="C465" s="46" t="s">
        <v>1481</v>
      </c>
      <c r="D465" s="45" t="s">
        <v>1499</v>
      </c>
    </row>
    <row r="466" spans="3:4">
      <c r="C466" s="46" t="s">
        <v>1481</v>
      </c>
      <c r="D466" s="45" t="s">
        <v>1498</v>
      </c>
    </row>
    <row r="467" spans="3:4">
      <c r="C467" s="46" t="s">
        <v>1481</v>
      </c>
      <c r="D467" s="45" t="s">
        <v>1497</v>
      </c>
    </row>
    <row r="468" spans="3:4">
      <c r="C468" s="46" t="s">
        <v>1481</v>
      </c>
      <c r="D468" s="45" t="s">
        <v>1496</v>
      </c>
    </row>
    <row r="469" spans="3:4">
      <c r="C469" s="46" t="s">
        <v>1481</v>
      </c>
      <c r="D469" s="45" t="s">
        <v>1495</v>
      </c>
    </row>
    <row r="470" spans="3:4">
      <c r="C470" s="46" t="s">
        <v>1481</v>
      </c>
      <c r="D470" s="45" t="s">
        <v>1494</v>
      </c>
    </row>
    <row r="471" spans="3:4">
      <c r="C471" s="46" t="s">
        <v>1481</v>
      </c>
      <c r="D471" s="45" t="s">
        <v>1493</v>
      </c>
    </row>
    <row r="472" spans="3:4">
      <c r="C472" s="46" t="s">
        <v>1481</v>
      </c>
      <c r="D472" s="45" t="s">
        <v>1492</v>
      </c>
    </row>
    <row r="473" spans="3:4">
      <c r="C473" s="46" t="s">
        <v>1481</v>
      </c>
      <c r="D473" s="45" t="s">
        <v>1491</v>
      </c>
    </row>
    <row r="474" spans="3:4">
      <c r="C474" s="46" t="s">
        <v>1481</v>
      </c>
      <c r="D474" s="45" t="s">
        <v>1490</v>
      </c>
    </row>
    <row r="475" spans="3:4">
      <c r="C475" s="46" t="s">
        <v>1481</v>
      </c>
      <c r="D475" s="45" t="s">
        <v>1489</v>
      </c>
    </row>
    <row r="476" spans="3:4">
      <c r="C476" s="46" t="s">
        <v>1481</v>
      </c>
      <c r="D476" s="45" t="s">
        <v>1488</v>
      </c>
    </row>
    <row r="477" spans="3:4">
      <c r="C477" s="46" t="s">
        <v>1481</v>
      </c>
      <c r="D477" s="45" t="s">
        <v>1487</v>
      </c>
    </row>
    <row r="478" spans="3:4">
      <c r="C478" s="46" t="s">
        <v>1481</v>
      </c>
      <c r="D478" s="45" t="s">
        <v>1486</v>
      </c>
    </row>
    <row r="479" spans="3:4">
      <c r="C479" s="46" t="s">
        <v>1481</v>
      </c>
      <c r="D479" s="45" t="s">
        <v>1485</v>
      </c>
    </row>
    <row r="480" spans="3:4">
      <c r="C480" s="46" t="s">
        <v>1481</v>
      </c>
      <c r="D480" s="45" t="s">
        <v>1484</v>
      </c>
    </row>
    <row r="481" spans="3:4">
      <c r="C481" s="46" t="s">
        <v>1481</v>
      </c>
      <c r="D481" s="45" t="s">
        <v>1483</v>
      </c>
    </row>
    <row r="482" spans="3:4">
      <c r="C482" s="46" t="s">
        <v>1481</v>
      </c>
      <c r="D482" s="45" t="s">
        <v>1482</v>
      </c>
    </row>
    <row r="483" spans="3:4">
      <c r="C483" s="46" t="s">
        <v>1481</v>
      </c>
      <c r="D483" s="45" t="s">
        <v>1480</v>
      </c>
    </row>
    <row r="484" spans="3:4">
      <c r="C484" s="46" t="s">
        <v>1448</v>
      </c>
      <c r="D484" s="45" t="s">
        <v>1479</v>
      </c>
    </row>
    <row r="485" spans="3:4">
      <c r="C485" s="46" t="s">
        <v>1448</v>
      </c>
      <c r="D485" s="45" t="s">
        <v>1478</v>
      </c>
    </row>
    <row r="486" spans="3:4">
      <c r="C486" s="46" t="s">
        <v>1448</v>
      </c>
      <c r="D486" s="45" t="s">
        <v>1477</v>
      </c>
    </row>
    <row r="487" spans="3:4">
      <c r="C487" s="46" t="s">
        <v>1448</v>
      </c>
      <c r="D487" s="45" t="s">
        <v>1476</v>
      </c>
    </row>
    <row r="488" spans="3:4">
      <c r="C488" s="46" t="s">
        <v>1448</v>
      </c>
      <c r="D488" s="45" t="s">
        <v>1475</v>
      </c>
    </row>
    <row r="489" spans="3:4">
      <c r="C489" s="46" t="s">
        <v>1448</v>
      </c>
      <c r="D489" s="45" t="s">
        <v>1474</v>
      </c>
    </row>
    <row r="490" spans="3:4">
      <c r="C490" s="46" t="s">
        <v>1448</v>
      </c>
      <c r="D490" s="45" t="s">
        <v>1473</v>
      </c>
    </row>
    <row r="491" spans="3:4">
      <c r="C491" s="46" t="s">
        <v>1448</v>
      </c>
      <c r="D491" s="45" t="s">
        <v>1472</v>
      </c>
    </row>
    <row r="492" spans="3:4">
      <c r="C492" s="46" t="s">
        <v>1448</v>
      </c>
      <c r="D492" s="45" t="s">
        <v>1471</v>
      </c>
    </row>
    <row r="493" spans="3:4">
      <c r="C493" s="46" t="s">
        <v>1448</v>
      </c>
      <c r="D493" s="45" t="s">
        <v>1470</v>
      </c>
    </row>
    <row r="494" spans="3:4">
      <c r="C494" s="46" t="s">
        <v>1448</v>
      </c>
      <c r="D494" s="45" t="s">
        <v>1469</v>
      </c>
    </row>
    <row r="495" spans="3:4">
      <c r="C495" s="46" t="s">
        <v>1448</v>
      </c>
      <c r="D495" s="45" t="s">
        <v>1468</v>
      </c>
    </row>
    <row r="496" spans="3:4">
      <c r="C496" s="46" t="s">
        <v>1448</v>
      </c>
      <c r="D496" s="45" t="s">
        <v>1467</v>
      </c>
    </row>
    <row r="497" spans="3:4">
      <c r="C497" s="46" t="s">
        <v>1448</v>
      </c>
      <c r="D497" s="45" t="s">
        <v>1466</v>
      </c>
    </row>
    <row r="498" spans="3:4">
      <c r="C498" s="46" t="s">
        <v>1448</v>
      </c>
      <c r="D498" s="45" t="s">
        <v>1465</v>
      </c>
    </row>
    <row r="499" spans="3:4">
      <c r="C499" s="46" t="s">
        <v>1448</v>
      </c>
      <c r="D499" s="45" t="s">
        <v>1464</v>
      </c>
    </row>
    <row r="500" spans="3:4">
      <c r="C500" s="46" t="s">
        <v>1448</v>
      </c>
      <c r="D500" s="45" t="s">
        <v>1463</v>
      </c>
    </row>
    <row r="501" spans="3:4">
      <c r="C501" s="46" t="s">
        <v>1448</v>
      </c>
      <c r="D501" s="45" t="s">
        <v>1105</v>
      </c>
    </row>
    <row r="502" spans="3:4">
      <c r="C502" s="46" t="s">
        <v>1448</v>
      </c>
      <c r="D502" s="45" t="s">
        <v>1462</v>
      </c>
    </row>
    <row r="503" spans="3:4">
      <c r="C503" s="46" t="s">
        <v>1448</v>
      </c>
      <c r="D503" s="45" t="s">
        <v>1461</v>
      </c>
    </row>
    <row r="504" spans="3:4">
      <c r="C504" s="46" t="s">
        <v>1448</v>
      </c>
      <c r="D504" s="45" t="s">
        <v>1460</v>
      </c>
    </row>
    <row r="505" spans="3:4">
      <c r="C505" s="46" t="s">
        <v>1448</v>
      </c>
      <c r="D505" s="45" t="s">
        <v>1459</v>
      </c>
    </row>
    <row r="506" spans="3:4">
      <c r="C506" s="46" t="s">
        <v>1448</v>
      </c>
      <c r="D506" s="45" t="s">
        <v>1458</v>
      </c>
    </row>
    <row r="507" spans="3:4">
      <c r="C507" s="46" t="s">
        <v>1448</v>
      </c>
      <c r="D507" s="45" t="s">
        <v>1059</v>
      </c>
    </row>
    <row r="508" spans="3:4">
      <c r="C508" s="46" t="s">
        <v>1448</v>
      </c>
      <c r="D508" s="45" t="s">
        <v>1457</v>
      </c>
    </row>
    <row r="509" spans="3:4">
      <c r="C509" s="46" t="s">
        <v>1448</v>
      </c>
      <c r="D509" s="45" t="s">
        <v>1456</v>
      </c>
    </row>
    <row r="510" spans="3:4">
      <c r="C510" s="46" t="s">
        <v>1448</v>
      </c>
      <c r="D510" s="45" t="s">
        <v>1455</v>
      </c>
    </row>
    <row r="511" spans="3:4">
      <c r="C511" s="46" t="s">
        <v>1448</v>
      </c>
      <c r="D511" s="45" t="s">
        <v>1454</v>
      </c>
    </row>
    <row r="512" spans="3:4">
      <c r="C512" s="46" t="s">
        <v>1448</v>
      </c>
      <c r="D512" s="45" t="s">
        <v>1453</v>
      </c>
    </row>
    <row r="513" spans="3:4">
      <c r="C513" s="46" t="s">
        <v>1448</v>
      </c>
      <c r="D513" s="45" t="s">
        <v>1452</v>
      </c>
    </row>
    <row r="514" spans="3:4">
      <c r="C514" s="46" t="s">
        <v>1448</v>
      </c>
      <c r="D514" s="45" t="s">
        <v>1451</v>
      </c>
    </row>
    <row r="515" spans="3:4">
      <c r="C515" s="46" t="s">
        <v>1448</v>
      </c>
      <c r="D515" s="45" t="s">
        <v>897</v>
      </c>
    </row>
    <row r="516" spans="3:4">
      <c r="C516" s="46" t="s">
        <v>1448</v>
      </c>
      <c r="D516" s="45" t="s">
        <v>1450</v>
      </c>
    </row>
    <row r="517" spans="3:4">
      <c r="C517" s="46" t="s">
        <v>1448</v>
      </c>
      <c r="D517" s="45" t="s">
        <v>1449</v>
      </c>
    </row>
    <row r="518" spans="3:4">
      <c r="C518" s="46" t="s">
        <v>1448</v>
      </c>
      <c r="D518" s="45" t="s">
        <v>1447</v>
      </c>
    </row>
    <row r="519" spans="3:4">
      <c r="C519" s="46" t="s">
        <v>1385</v>
      </c>
      <c r="D519" s="45" t="s">
        <v>1446</v>
      </c>
    </row>
    <row r="520" spans="3:4">
      <c r="C520" s="46" t="s">
        <v>1385</v>
      </c>
      <c r="D520" s="45" t="s">
        <v>1445</v>
      </c>
    </row>
    <row r="521" spans="3:4">
      <c r="C521" s="46" t="s">
        <v>1385</v>
      </c>
      <c r="D521" s="45" t="s">
        <v>1444</v>
      </c>
    </row>
    <row r="522" spans="3:4">
      <c r="C522" s="46" t="s">
        <v>1385</v>
      </c>
      <c r="D522" s="45" t="s">
        <v>1443</v>
      </c>
    </row>
    <row r="523" spans="3:4">
      <c r="C523" s="46" t="s">
        <v>1385</v>
      </c>
      <c r="D523" s="45" t="s">
        <v>1442</v>
      </c>
    </row>
    <row r="524" spans="3:4">
      <c r="C524" s="46" t="s">
        <v>1385</v>
      </c>
      <c r="D524" s="45" t="s">
        <v>1441</v>
      </c>
    </row>
    <row r="525" spans="3:4">
      <c r="C525" s="46" t="s">
        <v>1385</v>
      </c>
      <c r="D525" s="45" t="s">
        <v>1440</v>
      </c>
    </row>
    <row r="526" spans="3:4">
      <c r="C526" s="46" t="s">
        <v>1385</v>
      </c>
      <c r="D526" s="45" t="s">
        <v>1439</v>
      </c>
    </row>
    <row r="527" spans="3:4">
      <c r="C527" s="46" t="s">
        <v>1385</v>
      </c>
      <c r="D527" s="45" t="s">
        <v>1438</v>
      </c>
    </row>
    <row r="528" spans="3:4">
      <c r="C528" s="46" t="s">
        <v>1385</v>
      </c>
      <c r="D528" s="45" t="s">
        <v>1437</v>
      </c>
    </row>
    <row r="529" spans="3:4">
      <c r="C529" s="46" t="s">
        <v>1385</v>
      </c>
      <c r="D529" s="45" t="s">
        <v>1436</v>
      </c>
    </row>
    <row r="530" spans="3:4">
      <c r="C530" s="46" t="s">
        <v>1385</v>
      </c>
      <c r="D530" s="45" t="s">
        <v>1435</v>
      </c>
    </row>
    <row r="531" spans="3:4">
      <c r="C531" s="46" t="s">
        <v>1385</v>
      </c>
      <c r="D531" s="45" t="s">
        <v>1434</v>
      </c>
    </row>
    <row r="532" spans="3:4">
      <c r="C532" s="46" t="s">
        <v>1385</v>
      </c>
      <c r="D532" s="45" t="s">
        <v>1433</v>
      </c>
    </row>
    <row r="533" spans="3:4">
      <c r="C533" s="46" t="s">
        <v>1385</v>
      </c>
      <c r="D533" s="45" t="s">
        <v>1432</v>
      </c>
    </row>
    <row r="534" spans="3:4">
      <c r="C534" s="46" t="s">
        <v>1385</v>
      </c>
      <c r="D534" s="45" t="s">
        <v>1431</v>
      </c>
    </row>
    <row r="535" spans="3:4">
      <c r="C535" s="46" t="s">
        <v>1385</v>
      </c>
      <c r="D535" s="45" t="s">
        <v>1430</v>
      </c>
    </row>
    <row r="536" spans="3:4">
      <c r="C536" s="46" t="s">
        <v>1385</v>
      </c>
      <c r="D536" s="45" t="s">
        <v>1429</v>
      </c>
    </row>
    <row r="537" spans="3:4">
      <c r="C537" s="46" t="s">
        <v>1385</v>
      </c>
      <c r="D537" s="45" t="s">
        <v>1428</v>
      </c>
    </row>
    <row r="538" spans="3:4">
      <c r="C538" s="46" t="s">
        <v>1385</v>
      </c>
      <c r="D538" s="45" t="s">
        <v>1427</v>
      </c>
    </row>
    <row r="539" spans="3:4">
      <c r="C539" s="46" t="s">
        <v>1385</v>
      </c>
      <c r="D539" s="45" t="s">
        <v>1426</v>
      </c>
    </row>
    <row r="540" spans="3:4">
      <c r="C540" s="46" t="s">
        <v>1385</v>
      </c>
      <c r="D540" s="45" t="s">
        <v>1425</v>
      </c>
    </row>
    <row r="541" spans="3:4">
      <c r="C541" s="46" t="s">
        <v>1385</v>
      </c>
      <c r="D541" s="45" t="s">
        <v>1424</v>
      </c>
    </row>
    <row r="542" spans="3:4">
      <c r="C542" s="46" t="s">
        <v>1385</v>
      </c>
      <c r="D542" s="45" t="s">
        <v>1423</v>
      </c>
    </row>
    <row r="543" spans="3:4">
      <c r="C543" s="46" t="s">
        <v>1385</v>
      </c>
      <c r="D543" s="45" t="s">
        <v>1422</v>
      </c>
    </row>
    <row r="544" spans="3:4">
      <c r="C544" s="46" t="s">
        <v>1385</v>
      </c>
      <c r="D544" s="45" t="s">
        <v>1421</v>
      </c>
    </row>
    <row r="545" spans="3:4">
      <c r="C545" s="46" t="s">
        <v>1385</v>
      </c>
      <c r="D545" s="45" t="s">
        <v>1420</v>
      </c>
    </row>
    <row r="546" spans="3:4">
      <c r="C546" s="46" t="s">
        <v>1385</v>
      </c>
      <c r="D546" s="45" t="s">
        <v>1419</v>
      </c>
    </row>
    <row r="547" spans="3:4">
      <c r="C547" s="46" t="s">
        <v>1385</v>
      </c>
      <c r="D547" s="45" t="s">
        <v>1418</v>
      </c>
    </row>
    <row r="548" spans="3:4">
      <c r="C548" s="46" t="s">
        <v>1385</v>
      </c>
      <c r="D548" s="45" t="s">
        <v>1417</v>
      </c>
    </row>
    <row r="549" spans="3:4">
      <c r="C549" s="46" t="s">
        <v>1385</v>
      </c>
      <c r="D549" s="45" t="s">
        <v>1416</v>
      </c>
    </row>
    <row r="550" spans="3:4">
      <c r="C550" s="46" t="s">
        <v>1385</v>
      </c>
      <c r="D550" s="45" t="s">
        <v>1415</v>
      </c>
    </row>
    <row r="551" spans="3:4">
      <c r="C551" s="46" t="s">
        <v>1385</v>
      </c>
      <c r="D551" s="45" t="s">
        <v>1414</v>
      </c>
    </row>
    <row r="552" spans="3:4">
      <c r="C552" s="46" t="s">
        <v>1385</v>
      </c>
      <c r="D552" s="45" t="s">
        <v>1413</v>
      </c>
    </row>
    <row r="553" spans="3:4">
      <c r="C553" s="46" t="s">
        <v>1385</v>
      </c>
      <c r="D553" s="45" t="s">
        <v>1412</v>
      </c>
    </row>
    <row r="554" spans="3:4">
      <c r="C554" s="46" t="s">
        <v>1385</v>
      </c>
      <c r="D554" s="45" t="s">
        <v>1411</v>
      </c>
    </row>
    <row r="555" spans="3:4">
      <c r="C555" s="46" t="s">
        <v>1385</v>
      </c>
      <c r="D555" s="45" t="s">
        <v>1410</v>
      </c>
    </row>
    <row r="556" spans="3:4">
      <c r="C556" s="46" t="s">
        <v>1385</v>
      </c>
      <c r="D556" s="45" t="s">
        <v>1409</v>
      </c>
    </row>
    <row r="557" spans="3:4">
      <c r="C557" s="46" t="s">
        <v>1385</v>
      </c>
      <c r="D557" s="45" t="s">
        <v>1408</v>
      </c>
    </row>
    <row r="558" spans="3:4">
      <c r="C558" s="46" t="s">
        <v>1385</v>
      </c>
      <c r="D558" s="45" t="s">
        <v>1407</v>
      </c>
    </row>
    <row r="559" spans="3:4">
      <c r="C559" s="46" t="s">
        <v>1385</v>
      </c>
      <c r="D559" s="45" t="s">
        <v>1406</v>
      </c>
    </row>
    <row r="560" spans="3:4">
      <c r="C560" s="46" t="s">
        <v>1385</v>
      </c>
      <c r="D560" s="45" t="s">
        <v>1405</v>
      </c>
    </row>
    <row r="561" spans="3:4">
      <c r="C561" s="46" t="s">
        <v>1385</v>
      </c>
      <c r="D561" s="45" t="s">
        <v>1404</v>
      </c>
    </row>
    <row r="562" spans="3:4">
      <c r="C562" s="46" t="s">
        <v>1385</v>
      </c>
      <c r="D562" s="45" t="s">
        <v>1403</v>
      </c>
    </row>
    <row r="563" spans="3:4">
      <c r="C563" s="46" t="s">
        <v>1385</v>
      </c>
      <c r="D563" s="45" t="s">
        <v>1402</v>
      </c>
    </row>
    <row r="564" spans="3:4">
      <c r="C564" s="46" t="s">
        <v>1385</v>
      </c>
      <c r="D564" s="45" t="s">
        <v>1401</v>
      </c>
    </row>
    <row r="565" spans="3:4">
      <c r="C565" s="46" t="s">
        <v>1385</v>
      </c>
      <c r="D565" s="45" t="s">
        <v>1400</v>
      </c>
    </row>
    <row r="566" spans="3:4">
      <c r="C566" s="46" t="s">
        <v>1385</v>
      </c>
      <c r="D566" s="45" t="s">
        <v>1399</v>
      </c>
    </row>
    <row r="567" spans="3:4">
      <c r="C567" s="46" t="s">
        <v>1385</v>
      </c>
      <c r="D567" s="45" t="s">
        <v>1398</v>
      </c>
    </row>
    <row r="568" spans="3:4">
      <c r="C568" s="46" t="s">
        <v>1385</v>
      </c>
      <c r="D568" s="45" t="s">
        <v>1397</v>
      </c>
    </row>
    <row r="569" spans="3:4">
      <c r="C569" s="46" t="s">
        <v>1385</v>
      </c>
      <c r="D569" s="45" t="s">
        <v>1396</v>
      </c>
    </row>
    <row r="570" spans="3:4">
      <c r="C570" s="46" t="s">
        <v>1385</v>
      </c>
      <c r="D570" s="45" t="s">
        <v>1395</v>
      </c>
    </row>
    <row r="571" spans="3:4">
      <c r="C571" s="46" t="s">
        <v>1385</v>
      </c>
      <c r="D571" s="45" t="s">
        <v>1394</v>
      </c>
    </row>
    <row r="572" spans="3:4">
      <c r="C572" s="46" t="s">
        <v>1385</v>
      </c>
      <c r="D572" s="45" t="s">
        <v>1393</v>
      </c>
    </row>
    <row r="573" spans="3:4">
      <c r="C573" s="46" t="s">
        <v>1385</v>
      </c>
      <c r="D573" s="45" t="s">
        <v>1392</v>
      </c>
    </row>
    <row r="574" spans="3:4">
      <c r="C574" s="46" t="s">
        <v>1385</v>
      </c>
      <c r="D574" s="45" t="s">
        <v>1391</v>
      </c>
    </row>
    <row r="575" spans="3:4">
      <c r="C575" s="46" t="s">
        <v>1385</v>
      </c>
      <c r="D575" s="45" t="s">
        <v>357</v>
      </c>
    </row>
    <row r="576" spans="3:4">
      <c r="C576" s="46" t="s">
        <v>1385</v>
      </c>
      <c r="D576" s="45" t="s">
        <v>1390</v>
      </c>
    </row>
    <row r="577" spans="3:4">
      <c r="C577" s="46" t="s">
        <v>1385</v>
      </c>
      <c r="D577" s="45" t="s">
        <v>1389</v>
      </c>
    </row>
    <row r="578" spans="3:4">
      <c r="C578" s="46" t="s">
        <v>1385</v>
      </c>
      <c r="D578" s="45" t="s">
        <v>1388</v>
      </c>
    </row>
    <row r="579" spans="3:4">
      <c r="C579" s="46" t="s">
        <v>1385</v>
      </c>
      <c r="D579" s="45" t="s">
        <v>1387</v>
      </c>
    </row>
    <row r="580" spans="3:4">
      <c r="C580" s="46" t="s">
        <v>1385</v>
      </c>
      <c r="D580" s="45" t="s">
        <v>1386</v>
      </c>
    </row>
    <row r="581" spans="3:4">
      <c r="C581" s="46" t="s">
        <v>1385</v>
      </c>
      <c r="D581" s="45" t="s">
        <v>1384</v>
      </c>
    </row>
    <row r="582" spans="3:4">
      <c r="C582" s="46" t="s">
        <v>1330</v>
      </c>
      <c r="D582" s="45" t="s">
        <v>1383</v>
      </c>
    </row>
    <row r="583" spans="3:4">
      <c r="C583" s="46" t="s">
        <v>1330</v>
      </c>
      <c r="D583" s="45" t="s">
        <v>1382</v>
      </c>
    </row>
    <row r="584" spans="3:4">
      <c r="C584" s="46" t="s">
        <v>1330</v>
      </c>
      <c r="D584" s="45" t="s">
        <v>1381</v>
      </c>
    </row>
    <row r="585" spans="3:4">
      <c r="C585" s="46" t="s">
        <v>1330</v>
      </c>
      <c r="D585" s="45" t="s">
        <v>1380</v>
      </c>
    </row>
    <row r="586" spans="3:4">
      <c r="C586" s="46" t="s">
        <v>1330</v>
      </c>
      <c r="D586" s="45" t="s">
        <v>1379</v>
      </c>
    </row>
    <row r="587" spans="3:4">
      <c r="C587" s="46" t="s">
        <v>1330</v>
      </c>
      <c r="D587" s="45" t="s">
        <v>1378</v>
      </c>
    </row>
    <row r="588" spans="3:4">
      <c r="C588" s="46" t="s">
        <v>1330</v>
      </c>
      <c r="D588" s="45" t="s">
        <v>1377</v>
      </c>
    </row>
    <row r="589" spans="3:4">
      <c r="C589" s="46" t="s">
        <v>1330</v>
      </c>
      <c r="D589" s="45" t="s">
        <v>1376</v>
      </c>
    </row>
    <row r="590" spans="3:4">
      <c r="C590" s="46" t="s">
        <v>1330</v>
      </c>
      <c r="D590" s="45" t="s">
        <v>1375</v>
      </c>
    </row>
    <row r="591" spans="3:4">
      <c r="C591" s="46" t="s">
        <v>1330</v>
      </c>
      <c r="D591" s="45" t="s">
        <v>1374</v>
      </c>
    </row>
    <row r="592" spans="3:4">
      <c r="C592" s="46" t="s">
        <v>1330</v>
      </c>
      <c r="D592" s="45" t="s">
        <v>1373</v>
      </c>
    </row>
    <row r="593" spans="3:4">
      <c r="C593" s="46" t="s">
        <v>1330</v>
      </c>
      <c r="D593" s="45" t="s">
        <v>1372</v>
      </c>
    </row>
    <row r="594" spans="3:4">
      <c r="C594" s="46" t="s">
        <v>1330</v>
      </c>
      <c r="D594" s="45" t="s">
        <v>1371</v>
      </c>
    </row>
    <row r="595" spans="3:4">
      <c r="C595" s="46" t="s">
        <v>1330</v>
      </c>
      <c r="D595" s="45" t="s">
        <v>1370</v>
      </c>
    </row>
    <row r="596" spans="3:4">
      <c r="C596" s="46" t="s">
        <v>1330</v>
      </c>
      <c r="D596" s="45" t="s">
        <v>1369</v>
      </c>
    </row>
    <row r="597" spans="3:4">
      <c r="C597" s="46" t="s">
        <v>1330</v>
      </c>
      <c r="D597" s="45" t="s">
        <v>1368</v>
      </c>
    </row>
    <row r="598" spans="3:4">
      <c r="C598" s="46" t="s">
        <v>1330</v>
      </c>
      <c r="D598" s="45" t="s">
        <v>1367</v>
      </c>
    </row>
    <row r="599" spans="3:4">
      <c r="C599" s="46" t="s">
        <v>1330</v>
      </c>
      <c r="D599" s="45" t="s">
        <v>1366</v>
      </c>
    </row>
    <row r="600" spans="3:4">
      <c r="C600" s="46" t="s">
        <v>1330</v>
      </c>
      <c r="D600" s="45" t="s">
        <v>1365</v>
      </c>
    </row>
    <row r="601" spans="3:4">
      <c r="C601" s="46" t="s">
        <v>1330</v>
      </c>
      <c r="D601" s="45" t="s">
        <v>1364</v>
      </c>
    </row>
    <row r="602" spans="3:4">
      <c r="C602" s="46" t="s">
        <v>1330</v>
      </c>
      <c r="D602" s="45" t="s">
        <v>1363</v>
      </c>
    </row>
    <row r="603" spans="3:4">
      <c r="C603" s="46" t="s">
        <v>1330</v>
      </c>
      <c r="D603" s="45" t="s">
        <v>1362</v>
      </c>
    </row>
    <row r="604" spans="3:4">
      <c r="C604" s="46" t="s">
        <v>1330</v>
      </c>
      <c r="D604" s="45" t="s">
        <v>1361</v>
      </c>
    </row>
    <row r="605" spans="3:4">
      <c r="C605" s="46" t="s">
        <v>1330</v>
      </c>
      <c r="D605" s="45" t="s">
        <v>1360</v>
      </c>
    </row>
    <row r="606" spans="3:4">
      <c r="C606" s="46" t="s">
        <v>1330</v>
      </c>
      <c r="D606" s="45" t="s">
        <v>1359</v>
      </c>
    </row>
    <row r="607" spans="3:4">
      <c r="C607" s="46" t="s">
        <v>1330</v>
      </c>
      <c r="D607" s="45" t="s">
        <v>1358</v>
      </c>
    </row>
    <row r="608" spans="3:4">
      <c r="C608" s="46" t="s">
        <v>1330</v>
      </c>
      <c r="D608" s="45" t="s">
        <v>1357</v>
      </c>
    </row>
    <row r="609" spans="3:4">
      <c r="C609" s="46" t="s">
        <v>1330</v>
      </c>
      <c r="D609" s="45" t="s">
        <v>1356</v>
      </c>
    </row>
    <row r="610" spans="3:4">
      <c r="C610" s="46" t="s">
        <v>1330</v>
      </c>
      <c r="D610" s="45" t="s">
        <v>1355</v>
      </c>
    </row>
    <row r="611" spans="3:4">
      <c r="C611" s="46" t="s">
        <v>1330</v>
      </c>
      <c r="D611" s="45" t="s">
        <v>1354</v>
      </c>
    </row>
    <row r="612" spans="3:4">
      <c r="C612" s="46" t="s">
        <v>1330</v>
      </c>
      <c r="D612" s="45" t="s">
        <v>1353</v>
      </c>
    </row>
    <row r="613" spans="3:4">
      <c r="C613" s="46" t="s">
        <v>1330</v>
      </c>
      <c r="D613" s="45" t="s">
        <v>1352</v>
      </c>
    </row>
    <row r="614" spans="3:4">
      <c r="C614" s="46" t="s">
        <v>1330</v>
      </c>
      <c r="D614" s="45" t="s">
        <v>1351</v>
      </c>
    </row>
    <row r="615" spans="3:4">
      <c r="C615" s="46" t="s">
        <v>1330</v>
      </c>
      <c r="D615" s="45" t="s">
        <v>1350</v>
      </c>
    </row>
    <row r="616" spans="3:4">
      <c r="C616" s="46" t="s">
        <v>1330</v>
      </c>
      <c r="D616" s="45" t="s">
        <v>1349</v>
      </c>
    </row>
    <row r="617" spans="3:4">
      <c r="C617" s="46" t="s">
        <v>1330</v>
      </c>
      <c r="D617" s="45" t="s">
        <v>1348</v>
      </c>
    </row>
    <row r="618" spans="3:4">
      <c r="C618" s="46" t="s">
        <v>1330</v>
      </c>
      <c r="D618" s="45" t="s">
        <v>1347</v>
      </c>
    </row>
    <row r="619" spans="3:4">
      <c r="C619" s="46" t="s">
        <v>1330</v>
      </c>
      <c r="D619" s="45" t="s">
        <v>1346</v>
      </c>
    </row>
    <row r="620" spans="3:4">
      <c r="C620" s="46" t="s">
        <v>1330</v>
      </c>
      <c r="D620" s="45" t="s">
        <v>1345</v>
      </c>
    </row>
    <row r="621" spans="3:4">
      <c r="C621" s="46" t="s">
        <v>1330</v>
      </c>
      <c r="D621" s="45" t="s">
        <v>1344</v>
      </c>
    </row>
    <row r="622" spans="3:4">
      <c r="C622" s="46" t="s">
        <v>1330</v>
      </c>
      <c r="D622" s="45" t="s">
        <v>1343</v>
      </c>
    </row>
    <row r="623" spans="3:4">
      <c r="C623" s="46" t="s">
        <v>1330</v>
      </c>
      <c r="D623" s="45" t="s">
        <v>1342</v>
      </c>
    </row>
    <row r="624" spans="3:4">
      <c r="C624" s="46" t="s">
        <v>1330</v>
      </c>
      <c r="D624" s="45" t="s">
        <v>1341</v>
      </c>
    </row>
    <row r="625" spans="3:4">
      <c r="C625" s="46" t="s">
        <v>1330</v>
      </c>
      <c r="D625" s="45" t="s">
        <v>1340</v>
      </c>
    </row>
    <row r="626" spans="3:4">
      <c r="C626" s="46" t="s">
        <v>1330</v>
      </c>
      <c r="D626" s="45" t="s">
        <v>1339</v>
      </c>
    </row>
    <row r="627" spans="3:4">
      <c r="C627" s="46" t="s">
        <v>1330</v>
      </c>
      <c r="D627" s="45" t="s">
        <v>1338</v>
      </c>
    </row>
    <row r="628" spans="3:4">
      <c r="C628" s="46" t="s">
        <v>1330</v>
      </c>
      <c r="D628" s="45" t="s">
        <v>1337</v>
      </c>
    </row>
    <row r="629" spans="3:4">
      <c r="C629" s="46" t="s">
        <v>1330</v>
      </c>
      <c r="D629" s="45" t="s">
        <v>1336</v>
      </c>
    </row>
    <row r="630" spans="3:4">
      <c r="C630" s="46" t="s">
        <v>1330</v>
      </c>
      <c r="D630" s="45" t="s">
        <v>1335</v>
      </c>
    </row>
    <row r="631" spans="3:4">
      <c r="C631" s="46" t="s">
        <v>1330</v>
      </c>
      <c r="D631" s="45" t="s">
        <v>1334</v>
      </c>
    </row>
    <row r="632" spans="3:4">
      <c r="C632" s="46" t="s">
        <v>1330</v>
      </c>
      <c r="D632" s="45" t="s">
        <v>1333</v>
      </c>
    </row>
    <row r="633" spans="3:4">
      <c r="C633" s="46" t="s">
        <v>1330</v>
      </c>
      <c r="D633" s="45" t="s">
        <v>1332</v>
      </c>
    </row>
    <row r="634" spans="3:4">
      <c r="C634" s="46" t="s">
        <v>1330</v>
      </c>
      <c r="D634" s="45" t="s">
        <v>1331</v>
      </c>
    </row>
    <row r="635" spans="3:4">
      <c r="C635" s="46" t="s">
        <v>1330</v>
      </c>
      <c r="D635" s="45" t="s">
        <v>1329</v>
      </c>
    </row>
    <row r="636" spans="3:4">
      <c r="C636" s="46" t="s">
        <v>1270</v>
      </c>
      <c r="D636" s="45" t="s">
        <v>192</v>
      </c>
    </row>
    <row r="637" spans="3:4">
      <c r="C637" s="46" t="s">
        <v>1270</v>
      </c>
      <c r="D637" s="45" t="s">
        <v>1328</v>
      </c>
    </row>
    <row r="638" spans="3:4">
      <c r="C638" s="46" t="s">
        <v>1270</v>
      </c>
      <c r="D638" s="45" t="s">
        <v>1327</v>
      </c>
    </row>
    <row r="639" spans="3:4">
      <c r="C639" s="46" t="s">
        <v>1270</v>
      </c>
      <c r="D639" s="45" t="s">
        <v>1326</v>
      </c>
    </row>
    <row r="640" spans="3:4">
      <c r="C640" s="46" t="s">
        <v>1270</v>
      </c>
      <c r="D640" s="45" t="s">
        <v>1325</v>
      </c>
    </row>
    <row r="641" spans="3:4">
      <c r="C641" s="46" t="s">
        <v>1270</v>
      </c>
      <c r="D641" s="45" t="s">
        <v>1324</v>
      </c>
    </row>
    <row r="642" spans="3:4">
      <c r="C642" s="46" t="s">
        <v>1270</v>
      </c>
      <c r="D642" s="45" t="s">
        <v>1323</v>
      </c>
    </row>
    <row r="643" spans="3:4">
      <c r="C643" s="46" t="s">
        <v>1270</v>
      </c>
      <c r="D643" s="45" t="s">
        <v>1322</v>
      </c>
    </row>
    <row r="644" spans="3:4">
      <c r="C644" s="46" t="s">
        <v>1270</v>
      </c>
      <c r="D644" s="45" t="s">
        <v>1321</v>
      </c>
    </row>
    <row r="645" spans="3:4">
      <c r="C645" s="46" t="s">
        <v>1270</v>
      </c>
      <c r="D645" s="45" t="s">
        <v>1320</v>
      </c>
    </row>
    <row r="646" spans="3:4">
      <c r="C646" s="46" t="s">
        <v>1270</v>
      </c>
      <c r="D646" s="45" t="s">
        <v>1319</v>
      </c>
    </row>
    <row r="647" spans="3:4">
      <c r="C647" s="46" t="s">
        <v>1270</v>
      </c>
      <c r="D647" s="45" t="s">
        <v>1318</v>
      </c>
    </row>
    <row r="648" spans="3:4">
      <c r="C648" s="46" t="s">
        <v>1270</v>
      </c>
      <c r="D648" s="45" t="s">
        <v>1317</v>
      </c>
    </row>
    <row r="649" spans="3:4">
      <c r="C649" s="46" t="s">
        <v>1270</v>
      </c>
      <c r="D649" s="45" t="s">
        <v>1316</v>
      </c>
    </row>
    <row r="650" spans="3:4">
      <c r="C650" s="46" t="s">
        <v>1270</v>
      </c>
      <c r="D650" s="45" t="s">
        <v>1315</v>
      </c>
    </row>
    <row r="651" spans="3:4">
      <c r="C651" s="46" t="s">
        <v>1270</v>
      </c>
      <c r="D651" s="45" t="s">
        <v>193</v>
      </c>
    </row>
    <row r="652" spans="3:4">
      <c r="C652" s="46" t="s">
        <v>1270</v>
      </c>
      <c r="D652" s="45" t="s">
        <v>1314</v>
      </c>
    </row>
    <row r="653" spans="3:4">
      <c r="C653" s="46" t="s">
        <v>1270</v>
      </c>
      <c r="D653" s="45" t="s">
        <v>1313</v>
      </c>
    </row>
    <row r="654" spans="3:4">
      <c r="C654" s="46" t="s">
        <v>1270</v>
      </c>
      <c r="D654" s="45" t="s">
        <v>1312</v>
      </c>
    </row>
    <row r="655" spans="3:4">
      <c r="C655" s="46" t="s">
        <v>1270</v>
      </c>
      <c r="D655" s="45" t="s">
        <v>1311</v>
      </c>
    </row>
    <row r="656" spans="3:4">
      <c r="C656" s="46" t="s">
        <v>1270</v>
      </c>
      <c r="D656" s="45" t="s">
        <v>1310</v>
      </c>
    </row>
    <row r="657" spans="3:4">
      <c r="C657" s="46" t="s">
        <v>1270</v>
      </c>
      <c r="D657" s="45" t="s">
        <v>1309</v>
      </c>
    </row>
    <row r="658" spans="3:4">
      <c r="C658" s="46" t="s">
        <v>1270</v>
      </c>
      <c r="D658" s="45" t="s">
        <v>1308</v>
      </c>
    </row>
    <row r="659" spans="3:4">
      <c r="C659" s="46" t="s">
        <v>1270</v>
      </c>
      <c r="D659" s="45" t="s">
        <v>1307</v>
      </c>
    </row>
    <row r="660" spans="3:4">
      <c r="C660" s="46" t="s">
        <v>1270</v>
      </c>
      <c r="D660" s="45" t="s">
        <v>1306</v>
      </c>
    </row>
    <row r="661" spans="3:4">
      <c r="C661" s="46" t="s">
        <v>1270</v>
      </c>
      <c r="D661" s="45" t="s">
        <v>1305</v>
      </c>
    </row>
    <row r="662" spans="3:4">
      <c r="C662" s="46" t="s">
        <v>1270</v>
      </c>
      <c r="D662" s="45" t="s">
        <v>1304</v>
      </c>
    </row>
    <row r="663" spans="3:4">
      <c r="C663" s="46" t="s">
        <v>1270</v>
      </c>
      <c r="D663" s="45" t="s">
        <v>1303</v>
      </c>
    </row>
    <row r="664" spans="3:4">
      <c r="C664" s="46" t="s">
        <v>1270</v>
      </c>
      <c r="D664" s="45" t="s">
        <v>613</v>
      </c>
    </row>
    <row r="665" spans="3:4">
      <c r="C665" s="46" t="s">
        <v>1270</v>
      </c>
      <c r="D665" s="45" t="s">
        <v>1302</v>
      </c>
    </row>
    <row r="666" spans="3:4">
      <c r="C666" s="46" t="s">
        <v>1270</v>
      </c>
      <c r="D666" s="45" t="s">
        <v>1301</v>
      </c>
    </row>
    <row r="667" spans="3:4">
      <c r="C667" s="46" t="s">
        <v>1270</v>
      </c>
      <c r="D667" s="45" t="s">
        <v>1300</v>
      </c>
    </row>
    <row r="668" spans="3:4">
      <c r="C668" s="46" t="s">
        <v>1270</v>
      </c>
      <c r="D668" s="45" t="s">
        <v>1299</v>
      </c>
    </row>
    <row r="669" spans="3:4">
      <c r="C669" s="46" t="s">
        <v>1270</v>
      </c>
      <c r="D669" s="45" t="s">
        <v>1298</v>
      </c>
    </row>
    <row r="670" spans="3:4">
      <c r="C670" s="46" t="s">
        <v>1270</v>
      </c>
      <c r="D670" s="45" t="s">
        <v>1297</v>
      </c>
    </row>
    <row r="671" spans="3:4">
      <c r="C671" s="46" t="s">
        <v>1270</v>
      </c>
      <c r="D671" s="45" t="s">
        <v>1296</v>
      </c>
    </row>
    <row r="672" spans="3:4">
      <c r="C672" s="46" t="s">
        <v>1270</v>
      </c>
      <c r="D672" s="45" t="s">
        <v>1295</v>
      </c>
    </row>
    <row r="673" spans="3:4">
      <c r="C673" s="46" t="s">
        <v>1270</v>
      </c>
      <c r="D673" s="45" t="s">
        <v>1294</v>
      </c>
    </row>
    <row r="674" spans="3:4">
      <c r="C674" s="46" t="s">
        <v>1270</v>
      </c>
      <c r="D674" s="45" t="s">
        <v>1293</v>
      </c>
    </row>
    <row r="675" spans="3:4">
      <c r="C675" s="46" t="s">
        <v>1270</v>
      </c>
      <c r="D675" s="45" t="s">
        <v>1292</v>
      </c>
    </row>
    <row r="676" spans="3:4">
      <c r="C676" s="46" t="s">
        <v>1270</v>
      </c>
      <c r="D676" s="45" t="s">
        <v>1291</v>
      </c>
    </row>
    <row r="677" spans="3:4">
      <c r="C677" s="46" t="s">
        <v>1270</v>
      </c>
      <c r="D677" s="45" t="s">
        <v>1290</v>
      </c>
    </row>
    <row r="678" spans="3:4">
      <c r="C678" s="46" t="s">
        <v>1270</v>
      </c>
      <c r="D678" s="45" t="s">
        <v>1289</v>
      </c>
    </row>
    <row r="679" spans="3:4">
      <c r="C679" s="46" t="s">
        <v>1270</v>
      </c>
      <c r="D679" s="45" t="s">
        <v>1288</v>
      </c>
    </row>
    <row r="680" spans="3:4">
      <c r="C680" s="46" t="s">
        <v>1270</v>
      </c>
      <c r="D680" s="45" t="s">
        <v>1287</v>
      </c>
    </row>
    <row r="681" spans="3:4">
      <c r="C681" s="46" t="s">
        <v>1270</v>
      </c>
      <c r="D681" s="45" t="s">
        <v>1286</v>
      </c>
    </row>
    <row r="682" spans="3:4">
      <c r="C682" s="46" t="s">
        <v>1270</v>
      </c>
      <c r="D682" s="45" t="s">
        <v>1285</v>
      </c>
    </row>
    <row r="683" spans="3:4">
      <c r="C683" s="46" t="s">
        <v>1270</v>
      </c>
      <c r="D683" s="45" t="s">
        <v>1284</v>
      </c>
    </row>
    <row r="684" spans="3:4">
      <c r="C684" s="46" t="s">
        <v>1270</v>
      </c>
      <c r="D684" s="45" t="s">
        <v>1283</v>
      </c>
    </row>
    <row r="685" spans="3:4">
      <c r="C685" s="46" t="s">
        <v>1270</v>
      </c>
      <c r="D685" s="45" t="s">
        <v>1282</v>
      </c>
    </row>
    <row r="686" spans="3:4">
      <c r="C686" s="46" t="s">
        <v>1270</v>
      </c>
      <c r="D686" s="45" t="s">
        <v>1281</v>
      </c>
    </row>
    <row r="687" spans="3:4">
      <c r="C687" s="46" t="s">
        <v>1270</v>
      </c>
      <c r="D687" s="45" t="s">
        <v>1280</v>
      </c>
    </row>
    <row r="688" spans="3:4">
      <c r="C688" s="46" t="s">
        <v>1270</v>
      </c>
      <c r="D688" s="45" t="s">
        <v>1279</v>
      </c>
    </row>
    <row r="689" spans="3:4">
      <c r="C689" s="46" t="s">
        <v>1270</v>
      </c>
      <c r="D689" s="45" t="s">
        <v>1278</v>
      </c>
    </row>
    <row r="690" spans="3:4">
      <c r="C690" s="46" t="s">
        <v>1270</v>
      </c>
      <c r="D690" s="45" t="s">
        <v>1277</v>
      </c>
    </row>
    <row r="691" spans="3:4">
      <c r="C691" s="46" t="s">
        <v>1270</v>
      </c>
      <c r="D691" s="45" t="s">
        <v>1276</v>
      </c>
    </row>
    <row r="692" spans="3:4">
      <c r="C692" s="46" t="s">
        <v>1270</v>
      </c>
      <c r="D692" s="45" t="s">
        <v>1275</v>
      </c>
    </row>
    <row r="693" spans="3:4">
      <c r="C693" s="46" t="s">
        <v>1270</v>
      </c>
      <c r="D693" s="45" t="s">
        <v>1274</v>
      </c>
    </row>
    <row r="694" spans="3:4">
      <c r="C694" s="46" t="s">
        <v>1270</v>
      </c>
      <c r="D694" s="45" t="s">
        <v>1273</v>
      </c>
    </row>
    <row r="695" spans="3:4">
      <c r="C695" s="46" t="s">
        <v>1270</v>
      </c>
      <c r="D695" s="45" t="s">
        <v>1272</v>
      </c>
    </row>
    <row r="696" spans="3:4">
      <c r="C696" s="46" t="s">
        <v>1270</v>
      </c>
      <c r="D696" s="45" t="s">
        <v>1271</v>
      </c>
    </row>
    <row r="697" spans="3:4">
      <c r="C697" s="46" t="s">
        <v>1270</v>
      </c>
      <c r="D697" s="45" t="s">
        <v>1269</v>
      </c>
    </row>
    <row r="698" spans="3:4">
      <c r="C698" s="46" t="s">
        <v>1236</v>
      </c>
      <c r="D698" s="45" t="s">
        <v>1268</v>
      </c>
    </row>
    <row r="699" spans="3:4">
      <c r="C699" s="46" t="s">
        <v>1236</v>
      </c>
      <c r="D699" s="45" t="s">
        <v>1267</v>
      </c>
    </row>
    <row r="700" spans="3:4">
      <c r="C700" s="46" t="s">
        <v>1236</v>
      </c>
      <c r="D700" s="45" t="s">
        <v>1266</v>
      </c>
    </row>
    <row r="701" spans="3:4">
      <c r="C701" s="46" t="s">
        <v>1236</v>
      </c>
      <c r="D701" s="45" t="s">
        <v>1265</v>
      </c>
    </row>
    <row r="702" spans="3:4">
      <c r="C702" s="46" t="s">
        <v>1236</v>
      </c>
      <c r="D702" s="45" t="s">
        <v>1264</v>
      </c>
    </row>
    <row r="703" spans="3:4">
      <c r="C703" s="46" t="s">
        <v>1236</v>
      </c>
      <c r="D703" s="45" t="s">
        <v>1263</v>
      </c>
    </row>
    <row r="704" spans="3:4">
      <c r="C704" s="46" t="s">
        <v>1236</v>
      </c>
      <c r="D704" s="45" t="s">
        <v>1262</v>
      </c>
    </row>
    <row r="705" spans="3:4">
      <c r="C705" s="46" t="s">
        <v>1236</v>
      </c>
      <c r="D705" s="45" t="s">
        <v>1261</v>
      </c>
    </row>
    <row r="706" spans="3:4">
      <c r="C706" s="46" t="s">
        <v>1236</v>
      </c>
      <c r="D706" s="45" t="s">
        <v>1260</v>
      </c>
    </row>
    <row r="707" spans="3:4">
      <c r="C707" s="46" t="s">
        <v>1236</v>
      </c>
      <c r="D707" s="45" t="s">
        <v>1259</v>
      </c>
    </row>
    <row r="708" spans="3:4">
      <c r="C708" s="46" t="s">
        <v>1236</v>
      </c>
      <c r="D708" s="45" t="s">
        <v>1258</v>
      </c>
    </row>
    <row r="709" spans="3:4">
      <c r="C709" s="46" t="s">
        <v>1236</v>
      </c>
      <c r="D709" s="45" t="s">
        <v>1257</v>
      </c>
    </row>
    <row r="710" spans="3:4">
      <c r="C710" s="46" t="s">
        <v>1236</v>
      </c>
      <c r="D710" s="45" t="s">
        <v>1256</v>
      </c>
    </row>
    <row r="711" spans="3:4">
      <c r="C711" s="46" t="s">
        <v>1236</v>
      </c>
      <c r="D711" s="45" t="s">
        <v>1255</v>
      </c>
    </row>
    <row r="712" spans="3:4">
      <c r="C712" s="46" t="s">
        <v>1236</v>
      </c>
      <c r="D712" s="45" t="s">
        <v>1254</v>
      </c>
    </row>
    <row r="713" spans="3:4">
      <c r="C713" s="46" t="s">
        <v>1236</v>
      </c>
      <c r="D713" s="45" t="s">
        <v>1253</v>
      </c>
    </row>
    <row r="714" spans="3:4">
      <c r="C714" s="46" t="s">
        <v>1236</v>
      </c>
      <c r="D714" s="45" t="s">
        <v>1252</v>
      </c>
    </row>
    <row r="715" spans="3:4">
      <c r="C715" s="46" t="s">
        <v>1236</v>
      </c>
      <c r="D715" s="45" t="s">
        <v>1251</v>
      </c>
    </row>
    <row r="716" spans="3:4">
      <c r="C716" s="46" t="s">
        <v>1236</v>
      </c>
      <c r="D716" s="45" t="s">
        <v>1250</v>
      </c>
    </row>
    <row r="717" spans="3:4">
      <c r="C717" s="46" t="s">
        <v>1236</v>
      </c>
      <c r="D717" s="45" t="s">
        <v>1249</v>
      </c>
    </row>
    <row r="718" spans="3:4">
      <c r="C718" s="46" t="s">
        <v>1236</v>
      </c>
      <c r="D718" s="45" t="s">
        <v>1248</v>
      </c>
    </row>
    <row r="719" spans="3:4">
      <c r="C719" s="46" t="s">
        <v>1236</v>
      </c>
      <c r="D719" s="45" t="s">
        <v>1247</v>
      </c>
    </row>
    <row r="720" spans="3:4">
      <c r="C720" s="46" t="s">
        <v>1236</v>
      </c>
      <c r="D720" s="45" t="s">
        <v>1246</v>
      </c>
    </row>
    <row r="721" spans="3:4">
      <c r="C721" s="46" t="s">
        <v>1236</v>
      </c>
      <c r="D721" s="45" t="s">
        <v>1245</v>
      </c>
    </row>
    <row r="722" spans="3:4">
      <c r="C722" s="46" t="s">
        <v>1236</v>
      </c>
      <c r="D722" s="45" t="s">
        <v>1244</v>
      </c>
    </row>
    <row r="723" spans="3:4">
      <c r="C723" s="46" t="s">
        <v>1236</v>
      </c>
      <c r="D723" s="45" t="s">
        <v>1243</v>
      </c>
    </row>
    <row r="724" spans="3:4">
      <c r="C724" s="46" t="s">
        <v>1236</v>
      </c>
      <c r="D724" s="45" t="s">
        <v>1242</v>
      </c>
    </row>
    <row r="725" spans="3:4">
      <c r="C725" s="46" t="s">
        <v>1236</v>
      </c>
      <c r="D725" s="45" t="s">
        <v>1241</v>
      </c>
    </row>
    <row r="726" spans="3:4">
      <c r="C726" s="46" t="s">
        <v>1236</v>
      </c>
      <c r="D726" s="45" t="s">
        <v>1240</v>
      </c>
    </row>
    <row r="727" spans="3:4">
      <c r="C727" s="46" t="s">
        <v>1236</v>
      </c>
      <c r="D727" s="45" t="s">
        <v>1239</v>
      </c>
    </row>
    <row r="728" spans="3:4">
      <c r="C728" s="46" t="s">
        <v>1236</v>
      </c>
      <c r="D728" s="45" t="s">
        <v>1238</v>
      </c>
    </row>
    <row r="729" spans="3:4">
      <c r="C729" s="46" t="s">
        <v>1236</v>
      </c>
      <c r="D729" s="45" t="s">
        <v>1237</v>
      </c>
    </row>
    <row r="730" spans="3:4">
      <c r="C730" s="46" t="s">
        <v>1236</v>
      </c>
      <c r="D730" s="45" t="s">
        <v>1235</v>
      </c>
    </row>
    <row r="731" spans="3:4">
      <c r="C731" s="46" t="s">
        <v>1205</v>
      </c>
      <c r="D731" s="45" t="s">
        <v>1234</v>
      </c>
    </row>
    <row r="732" spans="3:4">
      <c r="C732" s="46" t="s">
        <v>1205</v>
      </c>
      <c r="D732" s="45" t="s">
        <v>1233</v>
      </c>
    </row>
    <row r="733" spans="3:4">
      <c r="C733" s="46" t="s">
        <v>1205</v>
      </c>
      <c r="D733" s="45" t="s">
        <v>1232</v>
      </c>
    </row>
    <row r="734" spans="3:4">
      <c r="C734" s="46" t="s">
        <v>1205</v>
      </c>
      <c r="D734" s="45" t="s">
        <v>1231</v>
      </c>
    </row>
    <row r="735" spans="3:4">
      <c r="C735" s="46" t="s">
        <v>1205</v>
      </c>
      <c r="D735" s="45" t="s">
        <v>1230</v>
      </c>
    </row>
    <row r="736" spans="3:4">
      <c r="C736" s="46" t="s">
        <v>1205</v>
      </c>
      <c r="D736" s="45" t="s">
        <v>1229</v>
      </c>
    </row>
    <row r="737" spans="3:4">
      <c r="C737" s="46" t="s">
        <v>1205</v>
      </c>
      <c r="D737" s="45" t="s">
        <v>1228</v>
      </c>
    </row>
    <row r="738" spans="3:4">
      <c r="C738" s="46" t="s">
        <v>1205</v>
      </c>
      <c r="D738" s="45" t="s">
        <v>1227</v>
      </c>
    </row>
    <row r="739" spans="3:4">
      <c r="C739" s="46" t="s">
        <v>1205</v>
      </c>
      <c r="D739" s="45" t="s">
        <v>1226</v>
      </c>
    </row>
    <row r="740" spans="3:4">
      <c r="C740" s="46" t="s">
        <v>1205</v>
      </c>
      <c r="D740" s="45" t="s">
        <v>1225</v>
      </c>
    </row>
    <row r="741" spans="3:4">
      <c r="C741" s="46" t="s">
        <v>1205</v>
      </c>
      <c r="D741" s="45" t="s">
        <v>1224</v>
      </c>
    </row>
    <row r="742" spans="3:4">
      <c r="C742" s="46" t="s">
        <v>1205</v>
      </c>
      <c r="D742" s="45" t="s">
        <v>1223</v>
      </c>
    </row>
    <row r="743" spans="3:4">
      <c r="C743" s="46" t="s">
        <v>1205</v>
      </c>
      <c r="D743" s="45" t="s">
        <v>1222</v>
      </c>
    </row>
    <row r="744" spans="3:4">
      <c r="C744" s="46" t="s">
        <v>1205</v>
      </c>
      <c r="D744" s="45" t="s">
        <v>1221</v>
      </c>
    </row>
    <row r="745" spans="3:4">
      <c r="C745" s="46" t="s">
        <v>1205</v>
      </c>
      <c r="D745" s="45" t="s">
        <v>1220</v>
      </c>
    </row>
    <row r="746" spans="3:4">
      <c r="C746" s="46" t="s">
        <v>1205</v>
      </c>
      <c r="D746" s="45" t="s">
        <v>1219</v>
      </c>
    </row>
    <row r="747" spans="3:4">
      <c r="C747" s="46" t="s">
        <v>1205</v>
      </c>
      <c r="D747" s="45" t="s">
        <v>1218</v>
      </c>
    </row>
    <row r="748" spans="3:4">
      <c r="C748" s="46" t="s">
        <v>1205</v>
      </c>
      <c r="D748" s="45" t="s">
        <v>1217</v>
      </c>
    </row>
    <row r="749" spans="3:4">
      <c r="C749" s="46" t="s">
        <v>1205</v>
      </c>
      <c r="D749" s="45" t="s">
        <v>1216</v>
      </c>
    </row>
    <row r="750" spans="3:4">
      <c r="C750" s="46" t="s">
        <v>1205</v>
      </c>
      <c r="D750" s="45" t="s">
        <v>1215</v>
      </c>
    </row>
    <row r="751" spans="3:4">
      <c r="C751" s="46" t="s">
        <v>1205</v>
      </c>
      <c r="D751" s="45" t="s">
        <v>1214</v>
      </c>
    </row>
    <row r="752" spans="3:4">
      <c r="C752" s="46" t="s">
        <v>1205</v>
      </c>
      <c r="D752" s="45" t="s">
        <v>1213</v>
      </c>
    </row>
    <row r="753" spans="3:4">
      <c r="C753" s="46" t="s">
        <v>1205</v>
      </c>
      <c r="D753" s="45" t="s">
        <v>1212</v>
      </c>
    </row>
    <row r="754" spans="3:4">
      <c r="C754" s="46" t="s">
        <v>1205</v>
      </c>
      <c r="D754" s="45" t="s">
        <v>1211</v>
      </c>
    </row>
    <row r="755" spans="3:4">
      <c r="C755" s="46" t="s">
        <v>1205</v>
      </c>
      <c r="D755" s="45" t="s">
        <v>1210</v>
      </c>
    </row>
    <row r="756" spans="3:4">
      <c r="C756" s="46" t="s">
        <v>1205</v>
      </c>
      <c r="D756" s="45" t="s">
        <v>1209</v>
      </c>
    </row>
    <row r="757" spans="3:4">
      <c r="C757" s="46" t="s">
        <v>1205</v>
      </c>
      <c r="D757" s="45" t="s">
        <v>1208</v>
      </c>
    </row>
    <row r="758" spans="3:4">
      <c r="C758" s="46" t="s">
        <v>1205</v>
      </c>
      <c r="D758" s="45" t="s">
        <v>1207</v>
      </c>
    </row>
    <row r="759" spans="3:4">
      <c r="C759" s="46" t="s">
        <v>1205</v>
      </c>
      <c r="D759" s="45" t="s">
        <v>1206</v>
      </c>
    </row>
    <row r="760" spans="3:4">
      <c r="C760" s="46" t="s">
        <v>1205</v>
      </c>
      <c r="D760" s="45" t="s">
        <v>1204</v>
      </c>
    </row>
    <row r="761" spans="3:4">
      <c r="C761" s="46" t="s">
        <v>1189</v>
      </c>
      <c r="D761" s="45" t="s">
        <v>1203</v>
      </c>
    </row>
    <row r="762" spans="3:4">
      <c r="C762" s="46" t="s">
        <v>1189</v>
      </c>
      <c r="D762" s="45" t="s">
        <v>1202</v>
      </c>
    </row>
    <row r="763" spans="3:4">
      <c r="C763" s="46" t="s">
        <v>1189</v>
      </c>
      <c r="D763" s="45" t="s">
        <v>1201</v>
      </c>
    </row>
    <row r="764" spans="3:4">
      <c r="C764" s="46" t="s">
        <v>1189</v>
      </c>
      <c r="D764" s="45" t="s">
        <v>1200</v>
      </c>
    </row>
    <row r="765" spans="3:4">
      <c r="C765" s="46" t="s">
        <v>1189</v>
      </c>
      <c r="D765" s="45" t="s">
        <v>1199</v>
      </c>
    </row>
    <row r="766" spans="3:4">
      <c r="C766" s="46" t="s">
        <v>1189</v>
      </c>
      <c r="D766" s="45" t="s">
        <v>1198</v>
      </c>
    </row>
    <row r="767" spans="3:4">
      <c r="C767" s="46" t="s">
        <v>1189</v>
      </c>
      <c r="D767" s="45" t="s">
        <v>1197</v>
      </c>
    </row>
    <row r="768" spans="3:4">
      <c r="C768" s="46" t="s">
        <v>1189</v>
      </c>
      <c r="D768" s="45" t="s">
        <v>1196</v>
      </c>
    </row>
    <row r="769" spans="3:4">
      <c r="C769" s="46" t="s">
        <v>1189</v>
      </c>
      <c r="D769" s="45" t="s">
        <v>1195</v>
      </c>
    </row>
    <row r="770" spans="3:4">
      <c r="C770" s="46" t="s">
        <v>1189</v>
      </c>
      <c r="D770" s="45" t="s">
        <v>1194</v>
      </c>
    </row>
    <row r="771" spans="3:4">
      <c r="C771" s="46" t="s">
        <v>1189</v>
      </c>
      <c r="D771" s="45" t="s">
        <v>1193</v>
      </c>
    </row>
    <row r="772" spans="3:4">
      <c r="C772" s="46" t="s">
        <v>1189</v>
      </c>
      <c r="D772" s="45" t="s">
        <v>1192</v>
      </c>
    </row>
    <row r="773" spans="3:4">
      <c r="C773" s="46" t="s">
        <v>1189</v>
      </c>
      <c r="D773" s="45" t="s">
        <v>1191</v>
      </c>
    </row>
    <row r="774" spans="3:4">
      <c r="C774" s="46" t="s">
        <v>1189</v>
      </c>
      <c r="D774" s="45" t="s">
        <v>1190</v>
      </c>
    </row>
    <row r="775" spans="3:4">
      <c r="C775" s="46" t="s">
        <v>1189</v>
      </c>
      <c r="D775" s="45" t="s">
        <v>900</v>
      </c>
    </row>
    <row r="776" spans="3:4">
      <c r="C776" s="46" t="s">
        <v>1170</v>
      </c>
      <c r="D776" s="45" t="s">
        <v>1188</v>
      </c>
    </row>
    <row r="777" spans="3:4">
      <c r="C777" s="46" t="s">
        <v>1170</v>
      </c>
      <c r="D777" s="45" t="s">
        <v>1187</v>
      </c>
    </row>
    <row r="778" spans="3:4">
      <c r="C778" s="46" t="s">
        <v>1170</v>
      </c>
      <c r="D778" s="45" t="s">
        <v>1186</v>
      </c>
    </row>
    <row r="779" spans="3:4">
      <c r="C779" s="46" t="s">
        <v>1170</v>
      </c>
      <c r="D779" s="45" t="s">
        <v>1185</v>
      </c>
    </row>
    <row r="780" spans="3:4">
      <c r="C780" s="46" t="s">
        <v>1170</v>
      </c>
      <c r="D780" s="45" t="s">
        <v>1184</v>
      </c>
    </row>
    <row r="781" spans="3:4">
      <c r="C781" s="46" t="s">
        <v>1170</v>
      </c>
      <c r="D781" s="45" t="s">
        <v>1183</v>
      </c>
    </row>
    <row r="782" spans="3:4">
      <c r="C782" s="46" t="s">
        <v>1170</v>
      </c>
      <c r="D782" s="45" t="s">
        <v>1182</v>
      </c>
    </row>
    <row r="783" spans="3:4">
      <c r="C783" s="46" t="s">
        <v>1170</v>
      </c>
      <c r="D783" s="45" t="s">
        <v>1181</v>
      </c>
    </row>
    <row r="784" spans="3:4">
      <c r="C784" s="46" t="s">
        <v>1170</v>
      </c>
      <c r="D784" s="45" t="s">
        <v>1180</v>
      </c>
    </row>
    <row r="785" spans="3:4">
      <c r="C785" s="46" t="s">
        <v>1170</v>
      </c>
      <c r="D785" s="45" t="s">
        <v>1179</v>
      </c>
    </row>
    <row r="786" spans="3:4">
      <c r="C786" s="46" t="s">
        <v>1170</v>
      </c>
      <c r="D786" s="45" t="s">
        <v>1178</v>
      </c>
    </row>
    <row r="787" spans="3:4">
      <c r="C787" s="46" t="s">
        <v>1170</v>
      </c>
      <c r="D787" s="45" t="s">
        <v>1177</v>
      </c>
    </row>
    <row r="788" spans="3:4">
      <c r="C788" s="46" t="s">
        <v>1170</v>
      </c>
      <c r="D788" s="45" t="s">
        <v>1176</v>
      </c>
    </row>
    <row r="789" spans="3:4">
      <c r="C789" s="46" t="s">
        <v>1170</v>
      </c>
      <c r="D789" s="45" t="s">
        <v>1175</v>
      </c>
    </row>
    <row r="790" spans="3:4">
      <c r="C790" s="46" t="s">
        <v>1170</v>
      </c>
      <c r="D790" s="45" t="s">
        <v>1174</v>
      </c>
    </row>
    <row r="791" spans="3:4">
      <c r="C791" s="46" t="s">
        <v>1170</v>
      </c>
      <c r="D791" s="45" t="s">
        <v>1173</v>
      </c>
    </row>
    <row r="792" spans="3:4">
      <c r="C792" s="46" t="s">
        <v>1170</v>
      </c>
      <c r="D792" s="45" t="s">
        <v>1172</v>
      </c>
    </row>
    <row r="793" spans="3:4">
      <c r="C793" s="46" t="s">
        <v>1170</v>
      </c>
      <c r="D793" s="45" t="s">
        <v>1171</v>
      </c>
    </row>
    <row r="794" spans="3:4">
      <c r="C794" s="46" t="s">
        <v>1170</v>
      </c>
      <c r="D794" s="45" t="s">
        <v>1169</v>
      </c>
    </row>
    <row r="795" spans="3:4">
      <c r="C795" s="46" t="s">
        <v>1154</v>
      </c>
      <c r="D795" s="45" t="s">
        <v>1168</v>
      </c>
    </row>
    <row r="796" spans="3:4">
      <c r="C796" s="46" t="s">
        <v>1154</v>
      </c>
      <c r="D796" s="45" t="s">
        <v>1167</v>
      </c>
    </row>
    <row r="797" spans="3:4">
      <c r="C797" s="46" t="s">
        <v>1154</v>
      </c>
      <c r="D797" s="45" t="s">
        <v>1166</v>
      </c>
    </row>
    <row r="798" spans="3:4">
      <c r="C798" s="46" t="s">
        <v>1154</v>
      </c>
      <c r="D798" s="45" t="s">
        <v>1165</v>
      </c>
    </row>
    <row r="799" spans="3:4">
      <c r="C799" s="46" t="s">
        <v>1154</v>
      </c>
      <c r="D799" s="45" t="s">
        <v>1164</v>
      </c>
    </row>
    <row r="800" spans="3:4">
      <c r="C800" s="46" t="s">
        <v>1154</v>
      </c>
      <c r="D800" s="45" t="s">
        <v>1163</v>
      </c>
    </row>
    <row r="801" spans="3:4">
      <c r="C801" s="46" t="s">
        <v>1154</v>
      </c>
      <c r="D801" s="45" t="s">
        <v>1162</v>
      </c>
    </row>
    <row r="802" spans="3:4">
      <c r="C802" s="46" t="s">
        <v>1154</v>
      </c>
      <c r="D802" s="45" t="s">
        <v>1161</v>
      </c>
    </row>
    <row r="803" spans="3:4">
      <c r="C803" s="46" t="s">
        <v>1154</v>
      </c>
      <c r="D803" s="45" t="s">
        <v>1160</v>
      </c>
    </row>
    <row r="804" spans="3:4">
      <c r="C804" s="46" t="s">
        <v>1154</v>
      </c>
      <c r="D804" s="45" t="s">
        <v>1159</v>
      </c>
    </row>
    <row r="805" spans="3:4">
      <c r="C805" s="46" t="s">
        <v>1154</v>
      </c>
      <c r="D805" s="45" t="s">
        <v>1019</v>
      </c>
    </row>
    <row r="806" spans="3:4">
      <c r="C806" s="46" t="s">
        <v>1154</v>
      </c>
      <c r="D806" s="45" t="s">
        <v>1158</v>
      </c>
    </row>
    <row r="807" spans="3:4">
      <c r="C807" s="46" t="s">
        <v>1154</v>
      </c>
      <c r="D807" s="45" t="s">
        <v>1157</v>
      </c>
    </row>
    <row r="808" spans="3:4">
      <c r="C808" s="46" t="s">
        <v>1154</v>
      </c>
      <c r="D808" s="45" t="s">
        <v>701</v>
      </c>
    </row>
    <row r="809" spans="3:4">
      <c r="C809" s="46" t="s">
        <v>1154</v>
      </c>
      <c r="D809" s="45" t="s">
        <v>1156</v>
      </c>
    </row>
    <row r="810" spans="3:4">
      <c r="C810" s="46" t="s">
        <v>1154</v>
      </c>
      <c r="D810" s="45" t="s">
        <v>1155</v>
      </c>
    </row>
    <row r="811" spans="3:4">
      <c r="C811" s="46" t="s">
        <v>1154</v>
      </c>
      <c r="D811" s="45" t="s">
        <v>1153</v>
      </c>
    </row>
    <row r="812" spans="3:4">
      <c r="C812" s="46" t="s">
        <v>1127</v>
      </c>
      <c r="D812" s="45" t="s">
        <v>1152</v>
      </c>
    </row>
    <row r="813" spans="3:4">
      <c r="C813" s="46" t="s">
        <v>1127</v>
      </c>
      <c r="D813" s="45" t="s">
        <v>1151</v>
      </c>
    </row>
    <row r="814" spans="3:4">
      <c r="C814" s="46" t="s">
        <v>1127</v>
      </c>
      <c r="D814" s="45" t="s">
        <v>1150</v>
      </c>
    </row>
    <row r="815" spans="3:4">
      <c r="C815" s="46" t="s">
        <v>1127</v>
      </c>
      <c r="D815" s="45" t="s">
        <v>1149</v>
      </c>
    </row>
    <row r="816" spans="3:4">
      <c r="C816" s="46" t="s">
        <v>1127</v>
      </c>
      <c r="D816" s="45" t="s">
        <v>1148</v>
      </c>
    </row>
    <row r="817" spans="3:4">
      <c r="C817" s="46" t="s">
        <v>1127</v>
      </c>
      <c r="D817" s="45" t="s">
        <v>1147</v>
      </c>
    </row>
    <row r="818" spans="3:4">
      <c r="C818" s="46" t="s">
        <v>1127</v>
      </c>
      <c r="D818" s="45" t="s">
        <v>1146</v>
      </c>
    </row>
    <row r="819" spans="3:4">
      <c r="C819" s="46" t="s">
        <v>1127</v>
      </c>
      <c r="D819" s="45" t="s">
        <v>1145</v>
      </c>
    </row>
    <row r="820" spans="3:4">
      <c r="C820" s="46" t="s">
        <v>1127</v>
      </c>
      <c r="D820" s="45" t="s">
        <v>1144</v>
      </c>
    </row>
    <row r="821" spans="3:4">
      <c r="C821" s="46" t="s">
        <v>1127</v>
      </c>
      <c r="D821" s="45" t="s">
        <v>1143</v>
      </c>
    </row>
    <row r="822" spans="3:4">
      <c r="C822" s="46" t="s">
        <v>1127</v>
      </c>
      <c r="D822" s="45" t="s">
        <v>1142</v>
      </c>
    </row>
    <row r="823" spans="3:4">
      <c r="C823" s="46" t="s">
        <v>1127</v>
      </c>
      <c r="D823" s="45" t="s">
        <v>1141</v>
      </c>
    </row>
    <row r="824" spans="3:4">
      <c r="C824" s="46" t="s">
        <v>1127</v>
      </c>
      <c r="D824" s="45" t="s">
        <v>1140</v>
      </c>
    </row>
    <row r="825" spans="3:4">
      <c r="C825" s="46" t="s">
        <v>1127</v>
      </c>
      <c r="D825" s="45" t="s">
        <v>1139</v>
      </c>
    </row>
    <row r="826" spans="3:4">
      <c r="C826" s="46" t="s">
        <v>1127</v>
      </c>
      <c r="D826" s="45" t="s">
        <v>1138</v>
      </c>
    </row>
    <row r="827" spans="3:4">
      <c r="C827" s="46" t="s">
        <v>1127</v>
      </c>
      <c r="D827" s="45" t="s">
        <v>1137</v>
      </c>
    </row>
    <row r="828" spans="3:4">
      <c r="C828" s="46" t="s">
        <v>1127</v>
      </c>
      <c r="D828" s="45" t="s">
        <v>672</v>
      </c>
    </row>
    <row r="829" spans="3:4">
      <c r="C829" s="46" t="s">
        <v>1127</v>
      </c>
      <c r="D829" s="45" t="s">
        <v>1136</v>
      </c>
    </row>
    <row r="830" spans="3:4">
      <c r="C830" s="46" t="s">
        <v>1127</v>
      </c>
      <c r="D830" s="45" t="s">
        <v>1135</v>
      </c>
    </row>
    <row r="831" spans="3:4">
      <c r="C831" s="46" t="s">
        <v>1127</v>
      </c>
      <c r="D831" s="45" t="s">
        <v>1134</v>
      </c>
    </row>
    <row r="832" spans="3:4">
      <c r="C832" s="46" t="s">
        <v>1127</v>
      </c>
      <c r="D832" s="45" t="s">
        <v>1133</v>
      </c>
    </row>
    <row r="833" spans="3:4">
      <c r="C833" s="46" t="s">
        <v>1127</v>
      </c>
      <c r="D833" s="45" t="s">
        <v>1132</v>
      </c>
    </row>
    <row r="834" spans="3:4">
      <c r="C834" s="46" t="s">
        <v>1127</v>
      </c>
      <c r="D834" s="45" t="s">
        <v>1131</v>
      </c>
    </row>
    <row r="835" spans="3:4">
      <c r="C835" s="46" t="s">
        <v>1127</v>
      </c>
      <c r="D835" s="45" t="s">
        <v>1130</v>
      </c>
    </row>
    <row r="836" spans="3:4">
      <c r="C836" s="46" t="s">
        <v>1127</v>
      </c>
      <c r="D836" s="45" t="s">
        <v>1129</v>
      </c>
    </row>
    <row r="837" spans="3:4">
      <c r="C837" s="46" t="s">
        <v>1127</v>
      </c>
      <c r="D837" s="45" t="s">
        <v>1128</v>
      </c>
    </row>
    <row r="838" spans="3:4">
      <c r="C838" s="46" t="s">
        <v>1127</v>
      </c>
      <c r="D838" s="45" t="s">
        <v>1126</v>
      </c>
    </row>
    <row r="839" spans="3:4">
      <c r="C839" s="46" t="s">
        <v>1052</v>
      </c>
      <c r="D839" s="45" t="s">
        <v>1125</v>
      </c>
    </row>
    <row r="840" spans="3:4">
      <c r="C840" s="46" t="s">
        <v>1052</v>
      </c>
      <c r="D840" s="45" t="s">
        <v>1124</v>
      </c>
    </row>
    <row r="841" spans="3:4">
      <c r="C841" s="46" t="s">
        <v>1052</v>
      </c>
      <c r="D841" s="45" t="s">
        <v>1123</v>
      </c>
    </row>
    <row r="842" spans="3:4">
      <c r="C842" s="46" t="s">
        <v>1052</v>
      </c>
      <c r="D842" s="45" t="s">
        <v>1122</v>
      </c>
    </row>
    <row r="843" spans="3:4">
      <c r="C843" s="46" t="s">
        <v>1052</v>
      </c>
      <c r="D843" s="45" t="s">
        <v>1121</v>
      </c>
    </row>
    <row r="844" spans="3:4">
      <c r="C844" s="46" t="s">
        <v>1052</v>
      </c>
      <c r="D844" s="45" t="s">
        <v>1120</v>
      </c>
    </row>
    <row r="845" spans="3:4">
      <c r="C845" s="46" t="s">
        <v>1052</v>
      </c>
      <c r="D845" s="45" t="s">
        <v>1119</v>
      </c>
    </row>
    <row r="846" spans="3:4">
      <c r="C846" s="46" t="s">
        <v>1052</v>
      </c>
      <c r="D846" s="45" t="s">
        <v>1118</v>
      </c>
    </row>
    <row r="847" spans="3:4">
      <c r="C847" s="46" t="s">
        <v>1052</v>
      </c>
      <c r="D847" s="45" t="s">
        <v>1117</v>
      </c>
    </row>
    <row r="848" spans="3:4">
      <c r="C848" s="46" t="s">
        <v>1052</v>
      </c>
      <c r="D848" s="45" t="s">
        <v>1116</v>
      </c>
    </row>
    <row r="849" spans="3:4">
      <c r="C849" s="46" t="s">
        <v>1052</v>
      </c>
      <c r="D849" s="45" t="s">
        <v>1115</v>
      </c>
    </row>
    <row r="850" spans="3:4">
      <c r="C850" s="46" t="s">
        <v>1052</v>
      </c>
      <c r="D850" s="45" t="s">
        <v>1114</v>
      </c>
    </row>
    <row r="851" spans="3:4">
      <c r="C851" s="46" t="s">
        <v>1052</v>
      </c>
      <c r="D851" s="45" t="s">
        <v>1113</v>
      </c>
    </row>
    <row r="852" spans="3:4">
      <c r="C852" s="46" t="s">
        <v>1052</v>
      </c>
      <c r="D852" s="45" t="s">
        <v>1112</v>
      </c>
    </row>
    <row r="853" spans="3:4">
      <c r="C853" s="46" t="s">
        <v>1052</v>
      </c>
      <c r="D853" s="45" t="s">
        <v>1111</v>
      </c>
    </row>
    <row r="854" spans="3:4">
      <c r="C854" s="46" t="s">
        <v>1052</v>
      </c>
      <c r="D854" s="45" t="s">
        <v>1110</v>
      </c>
    </row>
    <row r="855" spans="3:4">
      <c r="C855" s="46" t="s">
        <v>1052</v>
      </c>
      <c r="D855" s="45" t="s">
        <v>1109</v>
      </c>
    </row>
    <row r="856" spans="3:4">
      <c r="C856" s="46" t="s">
        <v>1052</v>
      </c>
      <c r="D856" s="45" t="s">
        <v>1108</v>
      </c>
    </row>
    <row r="857" spans="3:4">
      <c r="C857" s="46" t="s">
        <v>1052</v>
      </c>
      <c r="D857" s="45" t="s">
        <v>1107</v>
      </c>
    </row>
    <row r="858" spans="3:4">
      <c r="C858" s="46" t="s">
        <v>1052</v>
      </c>
      <c r="D858" s="45" t="s">
        <v>1106</v>
      </c>
    </row>
    <row r="859" spans="3:4">
      <c r="C859" s="46" t="s">
        <v>1052</v>
      </c>
      <c r="D859" s="45" t="s">
        <v>719</v>
      </c>
    </row>
    <row r="860" spans="3:4">
      <c r="C860" s="46" t="s">
        <v>1052</v>
      </c>
      <c r="D860" s="45" t="s">
        <v>1105</v>
      </c>
    </row>
    <row r="861" spans="3:4">
      <c r="C861" s="46" t="s">
        <v>1052</v>
      </c>
      <c r="D861" s="45" t="s">
        <v>1104</v>
      </c>
    </row>
    <row r="862" spans="3:4">
      <c r="C862" s="46" t="s">
        <v>1052</v>
      </c>
      <c r="D862" s="45" t="s">
        <v>1103</v>
      </c>
    </row>
    <row r="863" spans="3:4">
      <c r="C863" s="46" t="s">
        <v>1052</v>
      </c>
      <c r="D863" s="45" t="s">
        <v>1102</v>
      </c>
    </row>
    <row r="864" spans="3:4">
      <c r="C864" s="46" t="s">
        <v>1052</v>
      </c>
      <c r="D864" s="45" t="s">
        <v>1101</v>
      </c>
    </row>
    <row r="865" spans="3:4">
      <c r="C865" s="46" t="s">
        <v>1052</v>
      </c>
      <c r="D865" s="45" t="s">
        <v>1100</v>
      </c>
    </row>
    <row r="866" spans="3:4">
      <c r="C866" s="46" t="s">
        <v>1052</v>
      </c>
      <c r="D866" s="45" t="s">
        <v>1099</v>
      </c>
    </row>
    <row r="867" spans="3:4">
      <c r="C867" s="46" t="s">
        <v>1052</v>
      </c>
      <c r="D867" s="45" t="s">
        <v>1098</v>
      </c>
    </row>
    <row r="868" spans="3:4">
      <c r="C868" s="46" t="s">
        <v>1052</v>
      </c>
      <c r="D868" s="45" t="s">
        <v>1097</v>
      </c>
    </row>
    <row r="869" spans="3:4">
      <c r="C869" s="46" t="s">
        <v>1052</v>
      </c>
      <c r="D869" s="45" t="s">
        <v>1096</v>
      </c>
    </row>
    <row r="870" spans="3:4">
      <c r="C870" s="46" t="s">
        <v>1052</v>
      </c>
      <c r="D870" s="45" t="s">
        <v>1095</v>
      </c>
    </row>
    <row r="871" spans="3:4">
      <c r="C871" s="46" t="s">
        <v>1052</v>
      </c>
      <c r="D871" s="45" t="s">
        <v>1094</v>
      </c>
    </row>
    <row r="872" spans="3:4">
      <c r="C872" s="46" t="s">
        <v>1052</v>
      </c>
      <c r="D872" s="45" t="s">
        <v>1093</v>
      </c>
    </row>
    <row r="873" spans="3:4">
      <c r="C873" s="46" t="s">
        <v>1052</v>
      </c>
      <c r="D873" s="45" t="s">
        <v>1092</v>
      </c>
    </row>
    <row r="874" spans="3:4">
      <c r="C874" s="46" t="s">
        <v>1052</v>
      </c>
      <c r="D874" s="45" t="s">
        <v>1091</v>
      </c>
    </row>
    <row r="875" spans="3:4">
      <c r="C875" s="46" t="s">
        <v>1052</v>
      </c>
      <c r="D875" s="45" t="s">
        <v>1090</v>
      </c>
    </row>
    <row r="876" spans="3:4">
      <c r="C876" s="46" t="s">
        <v>1052</v>
      </c>
      <c r="D876" s="45" t="s">
        <v>1089</v>
      </c>
    </row>
    <row r="877" spans="3:4">
      <c r="C877" s="46" t="s">
        <v>1052</v>
      </c>
      <c r="D877" s="45" t="s">
        <v>1088</v>
      </c>
    </row>
    <row r="878" spans="3:4">
      <c r="C878" s="46" t="s">
        <v>1052</v>
      </c>
      <c r="D878" s="45" t="s">
        <v>1087</v>
      </c>
    </row>
    <row r="879" spans="3:4">
      <c r="C879" s="46" t="s">
        <v>1052</v>
      </c>
      <c r="D879" s="45" t="s">
        <v>347</v>
      </c>
    </row>
    <row r="880" spans="3:4">
      <c r="C880" s="46" t="s">
        <v>1052</v>
      </c>
      <c r="D880" s="45" t="s">
        <v>1086</v>
      </c>
    </row>
    <row r="881" spans="3:4">
      <c r="C881" s="46" t="s">
        <v>1052</v>
      </c>
      <c r="D881" s="45" t="s">
        <v>1085</v>
      </c>
    </row>
    <row r="882" spans="3:4">
      <c r="C882" s="46" t="s">
        <v>1052</v>
      </c>
      <c r="D882" s="45" t="s">
        <v>1084</v>
      </c>
    </row>
    <row r="883" spans="3:4">
      <c r="C883" s="46" t="s">
        <v>1052</v>
      </c>
      <c r="D883" s="45" t="s">
        <v>1083</v>
      </c>
    </row>
    <row r="884" spans="3:4">
      <c r="C884" s="46" t="s">
        <v>1052</v>
      </c>
      <c r="D884" s="45" t="s">
        <v>1082</v>
      </c>
    </row>
    <row r="885" spans="3:4">
      <c r="C885" s="46" t="s">
        <v>1052</v>
      </c>
      <c r="D885" s="45" t="s">
        <v>1081</v>
      </c>
    </row>
    <row r="886" spans="3:4">
      <c r="C886" s="46" t="s">
        <v>1052</v>
      </c>
      <c r="D886" s="45" t="s">
        <v>1080</v>
      </c>
    </row>
    <row r="887" spans="3:4">
      <c r="C887" s="46" t="s">
        <v>1052</v>
      </c>
      <c r="D887" s="45" t="s">
        <v>1079</v>
      </c>
    </row>
    <row r="888" spans="3:4">
      <c r="C888" s="46" t="s">
        <v>1052</v>
      </c>
      <c r="D888" s="45" t="s">
        <v>1078</v>
      </c>
    </row>
    <row r="889" spans="3:4">
      <c r="C889" s="46" t="s">
        <v>1052</v>
      </c>
      <c r="D889" s="45" t="s">
        <v>1077</v>
      </c>
    </row>
    <row r="890" spans="3:4">
      <c r="C890" s="46" t="s">
        <v>1052</v>
      </c>
      <c r="D890" s="45" t="s">
        <v>1076</v>
      </c>
    </row>
    <row r="891" spans="3:4">
      <c r="C891" s="46" t="s">
        <v>1052</v>
      </c>
      <c r="D891" s="45" t="s">
        <v>1075</v>
      </c>
    </row>
    <row r="892" spans="3:4">
      <c r="C892" s="46" t="s">
        <v>1052</v>
      </c>
      <c r="D892" s="45" t="s">
        <v>1074</v>
      </c>
    </row>
    <row r="893" spans="3:4">
      <c r="C893" s="46" t="s">
        <v>1052</v>
      </c>
      <c r="D893" s="45" t="s">
        <v>1073</v>
      </c>
    </row>
    <row r="894" spans="3:4">
      <c r="C894" s="46" t="s">
        <v>1052</v>
      </c>
      <c r="D894" s="45" t="s">
        <v>1072</v>
      </c>
    </row>
    <row r="895" spans="3:4">
      <c r="C895" s="46" t="s">
        <v>1052</v>
      </c>
      <c r="D895" s="45" t="s">
        <v>1071</v>
      </c>
    </row>
    <row r="896" spans="3:4">
      <c r="C896" s="46" t="s">
        <v>1052</v>
      </c>
      <c r="D896" s="45" t="s">
        <v>1070</v>
      </c>
    </row>
    <row r="897" spans="3:4">
      <c r="C897" s="46" t="s">
        <v>1052</v>
      </c>
      <c r="D897" s="45" t="s">
        <v>1069</v>
      </c>
    </row>
    <row r="898" spans="3:4">
      <c r="C898" s="46" t="s">
        <v>1052</v>
      </c>
      <c r="D898" s="45" t="s">
        <v>1068</v>
      </c>
    </row>
    <row r="899" spans="3:4">
      <c r="C899" s="46" t="s">
        <v>1052</v>
      </c>
      <c r="D899" s="45" t="s">
        <v>1067</v>
      </c>
    </row>
    <row r="900" spans="3:4">
      <c r="C900" s="46" t="s">
        <v>1052</v>
      </c>
      <c r="D900" s="45" t="s">
        <v>1066</v>
      </c>
    </row>
    <row r="901" spans="3:4">
      <c r="C901" s="46" t="s">
        <v>1052</v>
      </c>
      <c r="D901" s="45" t="s">
        <v>1065</v>
      </c>
    </row>
    <row r="902" spans="3:4">
      <c r="C902" s="46" t="s">
        <v>1052</v>
      </c>
      <c r="D902" s="45" t="s">
        <v>1019</v>
      </c>
    </row>
    <row r="903" spans="3:4">
      <c r="C903" s="46" t="s">
        <v>1052</v>
      </c>
      <c r="D903" s="45" t="s">
        <v>1064</v>
      </c>
    </row>
    <row r="904" spans="3:4">
      <c r="C904" s="46" t="s">
        <v>1052</v>
      </c>
      <c r="D904" s="45" t="s">
        <v>1063</v>
      </c>
    </row>
    <row r="905" spans="3:4">
      <c r="C905" s="46" t="s">
        <v>1052</v>
      </c>
      <c r="D905" s="45" t="s">
        <v>1062</v>
      </c>
    </row>
    <row r="906" spans="3:4">
      <c r="C906" s="46" t="s">
        <v>1052</v>
      </c>
      <c r="D906" s="45" t="s">
        <v>1061</v>
      </c>
    </row>
    <row r="907" spans="3:4">
      <c r="C907" s="46" t="s">
        <v>1052</v>
      </c>
      <c r="D907" s="45" t="s">
        <v>1060</v>
      </c>
    </row>
    <row r="908" spans="3:4">
      <c r="C908" s="46" t="s">
        <v>1052</v>
      </c>
      <c r="D908" s="45" t="s">
        <v>1059</v>
      </c>
    </row>
    <row r="909" spans="3:4">
      <c r="C909" s="46" t="s">
        <v>1052</v>
      </c>
      <c r="D909" s="45" t="s">
        <v>1058</v>
      </c>
    </row>
    <row r="910" spans="3:4">
      <c r="C910" s="46" t="s">
        <v>1052</v>
      </c>
      <c r="D910" s="45" t="s">
        <v>1057</v>
      </c>
    </row>
    <row r="911" spans="3:4">
      <c r="C911" s="46" t="s">
        <v>1052</v>
      </c>
      <c r="D911" s="45" t="s">
        <v>1056</v>
      </c>
    </row>
    <row r="912" spans="3:4">
      <c r="C912" s="46" t="s">
        <v>1052</v>
      </c>
      <c r="D912" s="45" t="s">
        <v>1055</v>
      </c>
    </row>
    <row r="913" spans="3:4">
      <c r="C913" s="46" t="s">
        <v>1052</v>
      </c>
      <c r="D913" s="45" t="s">
        <v>1054</v>
      </c>
    </row>
    <row r="914" spans="3:4">
      <c r="C914" s="46" t="s">
        <v>1052</v>
      </c>
      <c r="D914" s="45" t="s">
        <v>1053</v>
      </c>
    </row>
    <row r="915" spans="3:4">
      <c r="C915" s="46" t="s">
        <v>1052</v>
      </c>
      <c r="D915" s="45" t="s">
        <v>1051</v>
      </c>
    </row>
    <row r="916" spans="3:4">
      <c r="C916" s="46" t="s">
        <v>1009</v>
      </c>
      <c r="D916" s="45" t="s">
        <v>1050</v>
      </c>
    </row>
    <row r="917" spans="3:4">
      <c r="C917" s="46" t="s">
        <v>1009</v>
      </c>
      <c r="D917" s="45" t="s">
        <v>1049</v>
      </c>
    </row>
    <row r="918" spans="3:4">
      <c r="C918" s="46" t="s">
        <v>1009</v>
      </c>
      <c r="D918" s="45" t="s">
        <v>1048</v>
      </c>
    </row>
    <row r="919" spans="3:4">
      <c r="C919" s="46" t="s">
        <v>1009</v>
      </c>
      <c r="D919" s="45" t="s">
        <v>1047</v>
      </c>
    </row>
    <row r="920" spans="3:4">
      <c r="C920" s="46" t="s">
        <v>1009</v>
      </c>
      <c r="D920" s="45" t="s">
        <v>1046</v>
      </c>
    </row>
    <row r="921" spans="3:4">
      <c r="C921" s="46" t="s">
        <v>1009</v>
      </c>
      <c r="D921" s="45" t="s">
        <v>1045</v>
      </c>
    </row>
    <row r="922" spans="3:4">
      <c r="C922" s="46" t="s">
        <v>1009</v>
      </c>
      <c r="D922" s="45" t="s">
        <v>1044</v>
      </c>
    </row>
    <row r="923" spans="3:4">
      <c r="C923" s="46" t="s">
        <v>1009</v>
      </c>
      <c r="D923" s="45" t="s">
        <v>1043</v>
      </c>
    </row>
    <row r="924" spans="3:4">
      <c r="C924" s="46" t="s">
        <v>1009</v>
      </c>
      <c r="D924" s="45" t="s">
        <v>1042</v>
      </c>
    </row>
    <row r="925" spans="3:4">
      <c r="C925" s="46" t="s">
        <v>1009</v>
      </c>
      <c r="D925" s="45" t="s">
        <v>1041</v>
      </c>
    </row>
    <row r="926" spans="3:4">
      <c r="C926" s="46" t="s">
        <v>1009</v>
      </c>
      <c r="D926" s="45" t="s">
        <v>1040</v>
      </c>
    </row>
    <row r="927" spans="3:4">
      <c r="C927" s="46" t="s">
        <v>1009</v>
      </c>
      <c r="D927" s="45" t="s">
        <v>1039</v>
      </c>
    </row>
    <row r="928" spans="3:4">
      <c r="C928" s="46" t="s">
        <v>1009</v>
      </c>
      <c r="D928" s="45" t="s">
        <v>1038</v>
      </c>
    </row>
    <row r="929" spans="3:4">
      <c r="C929" s="46" t="s">
        <v>1009</v>
      </c>
      <c r="D929" s="45" t="s">
        <v>1037</v>
      </c>
    </row>
    <row r="930" spans="3:4">
      <c r="C930" s="46" t="s">
        <v>1009</v>
      </c>
      <c r="D930" s="45" t="s">
        <v>1036</v>
      </c>
    </row>
    <row r="931" spans="3:4">
      <c r="C931" s="46" t="s">
        <v>1009</v>
      </c>
      <c r="D931" s="45" t="s">
        <v>1035</v>
      </c>
    </row>
    <row r="932" spans="3:4">
      <c r="C932" s="46" t="s">
        <v>1009</v>
      </c>
      <c r="D932" s="45" t="s">
        <v>1034</v>
      </c>
    </row>
    <row r="933" spans="3:4">
      <c r="C933" s="46" t="s">
        <v>1009</v>
      </c>
      <c r="D933" s="45" t="s">
        <v>1033</v>
      </c>
    </row>
    <row r="934" spans="3:4">
      <c r="C934" s="46" t="s">
        <v>1009</v>
      </c>
      <c r="D934" s="45" t="s">
        <v>1032</v>
      </c>
    </row>
    <row r="935" spans="3:4">
      <c r="C935" s="46" t="s">
        <v>1009</v>
      </c>
      <c r="D935" s="45" t="s">
        <v>1031</v>
      </c>
    </row>
    <row r="936" spans="3:4">
      <c r="C936" s="46" t="s">
        <v>1009</v>
      </c>
      <c r="D936" s="45" t="s">
        <v>1030</v>
      </c>
    </row>
    <row r="937" spans="3:4">
      <c r="C937" s="46" t="s">
        <v>1009</v>
      </c>
      <c r="D937" s="45" t="s">
        <v>1029</v>
      </c>
    </row>
    <row r="938" spans="3:4">
      <c r="C938" s="46" t="s">
        <v>1009</v>
      </c>
      <c r="D938" s="45" t="s">
        <v>1028</v>
      </c>
    </row>
    <row r="939" spans="3:4">
      <c r="C939" s="46" t="s">
        <v>1009</v>
      </c>
      <c r="D939" s="45" t="s">
        <v>1027</v>
      </c>
    </row>
    <row r="940" spans="3:4">
      <c r="C940" s="46" t="s">
        <v>1009</v>
      </c>
      <c r="D940" s="45" t="s">
        <v>1026</v>
      </c>
    </row>
    <row r="941" spans="3:4">
      <c r="C941" s="46" t="s">
        <v>1009</v>
      </c>
      <c r="D941" s="45" t="s">
        <v>1025</v>
      </c>
    </row>
    <row r="942" spans="3:4">
      <c r="C942" s="46" t="s">
        <v>1009</v>
      </c>
      <c r="D942" s="45" t="s">
        <v>1024</v>
      </c>
    </row>
    <row r="943" spans="3:4">
      <c r="C943" s="46" t="s">
        <v>1009</v>
      </c>
      <c r="D943" s="45" t="s">
        <v>1023</v>
      </c>
    </row>
    <row r="944" spans="3:4">
      <c r="C944" s="46" t="s">
        <v>1009</v>
      </c>
      <c r="D944" s="45" t="s">
        <v>1022</v>
      </c>
    </row>
    <row r="945" spans="3:4">
      <c r="C945" s="46" t="s">
        <v>1009</v>
      </c>
      <c r="D945" s="45" t="s">
        <v>1021</v>
      </c>
    </row>
    <row r="946" spans="3:4">
      <c r="C946" s="46" t="s">
        <v>1009</v>
      </c>
      <c r="D946" s="45" t="s">
        <v>1020</v>
      </c>
    </row>
    <row r="947" spans="3:4">
      <c r="C947" s="46" t="s">
        <v>1009</v>
      </c>
      <c r="D947" s="45" t="s">
        <v>1019</v>
      </c>
    </row>
    <row r="948" spans="3:4">
      <c r="C948" s="46" t="s">
        <v>1009</v>
      </c>
      <c r="D948" s="45" t="s">
        <v>1018</v>
      </c>
    </row>
    <row r="949" spans="3:4">
      <c r="C949" s="46" t="s">
        <v>1009</v>
      </c>
      <c r="D949" s="45" t="s">
        <v>1017</v>
      </c>
    </row>
    <row r="950" spans="3:4">
      <c r="C950" s="46" t="s">
        <v>1009</v>
      </c>
      <c r="D950" s="45" t="s">
        <v>1016</v>
      </c>
    </row>
    <row r="951" spans="3:4">
      <c r="C951" s="46" t="s">
        <v>1009</v>
      </c>
      <c r="D951" s="45" t="s">
        <v>1015</v>
      </c>
    </row>
    <row r="952" spans="3:4">
      <c r="C952" s="46" t="s">
        <v>1009</v>
      </c>
      <c r="D952" s="45" t="s">
        <v>1014</v>
      </c>
    </row>
    <row r="953" spans="3:4">
      <c r="C953" s="46" t="s">
        <v>1009</v>
      </c>
      <c r="D953" s="45" t="s">
        <v>1013</v>
      </c>
    </row>
    <row r="954" spans="3:4">
      <c r="C954" s="46" t="s">
        <v>1009</v>
      </c>
      <c r="D954" s="45" t="s">
        <v>1012</v>
      </c>
    </row>
    <row r="955" spans="3:4">
      <c r="C955" s="46" t="s">
        <v>1009</v>
      </c>
      <c r="D955" s="45" t="s">
        <v>1011</v>
      </c>
    </row>
    <row r="956" spans="3:4">
      <c r="C956" s="46" t="s">
        <v>1009</v>
      </c>
      <c r="D956" s="45" t="s">
        <v>1010</v>
      </c>
    </row>
    <row r="957" spans="3:4">
      <c r="C957" s="46" t="s">
        <v>1009</v>
      </c>
      <c r="D957" s="45" t="s">
        <v>1008</v>
      </c>
    </row>
    <row r="958" spans="3:4">
      <c r="C958" s="46" t="s">
        <v>973</v>
      </c>
      <c r="D958" s="45" t="s">
        <v>1007</v>
      </c>
    </row>
    <row r="959" spans="3:4">
      <c r="C959" s="46" t="s">
        <v>973</v>
      </c>
      <c r="D959" s="45" t="s">
        <v>1006</v>
      </c>
    </row>
    <row r="960" spans="3:4">
      <c r="C960" s="46" t="s">
        <v>973</v>
      </c>
      <c r="D960" s="45" t="s">
        <v>1005</v>
      </c>
    </row>
    <row r="961" spans="3:4">
      <c r="C961" s="46" t="s">
        <v>973</v>
      </c>
      <c r="D961" s="45" t="s">
        <v>1004</v>
      </c>
    </row>
    <row r="962" spans="3:4">
      <c r="C962" s="46" t="s">
        <v>973</v>
      </c>
      <c r="D962" s="45" t="s">
        <v>1003</v>
      </c>
    </row>
    <row r="963" spans="3:4">
      <c r="C963" s="46" t="s">
        <v>973</v>
      </c>
      <c r="D963" s="45" t="s">
        <v>1002</v>
      </c>
    </row>
    <row r="964" spans="3:4">
      <c r="C964" s="46" t="s">
        <v>973</v>
      </c>
      <c r="D964" s="45" t="s">
        <v>1001</v>
      </c>
    </row>
    <row r="965" spans="3:4">
      <c r="C965" s="46" t="s">
        <v>973</v>
      </c>
      <c r="D965" s="45" t="s">
        <v>1000</v>
      </c>
    </row>
    <row r="966" spans="3:4">
      <c r="C966" s="46" t="s">
        <v>973</v>
      </c>
      <c r="D966" s="45" t="s">
        <v>999</v>
      </c>
    </row>
    <row r="967" spans="3:4">
      <c r="C967" s="46" t="s">
        <v>973</v>
      </c>
      <c r="D967" s="45" t="s">
        <v>998</v>
      </c>
    </row>
    <row r="968" spans="3:4">
      <c r="C968" s="46" t="s">
        <v>973</v>
      </c>
      <c r="D968" s="45" t="s">
        <v>997</v>
      </c>
    </row>
    <row r="969" spans="3:4">
      <c r="C969" s="46" t="s">
        <v>973</v>
      </c>
      <c r="D969" s="45" t="s">
        <v>996</v>
      </c>
    </row>
    <row r="970" spans="3:4">
      <c r="C970" s="46" t="s">
        <v>973</v>
      </c>
      <c r="D970" s="45" t="s">
        <v>995</v>
      </c>
    </row>
    <row r="971" spans="3:4">
      <c r="C971" s="46" t="s">
        <v>973</v>
      </c>
      <c r="D971" s="45" t="s">
        <v>994</v>
      </c>
    </row>
    <row r="972" spans="3:4">
      <c r="C972" s="46" t="s">
        <v>973</v>
      </c>
      <c r="D972" s="45" t="s">
        <v>993</v>
      </c>
    </row>
    <row r="973" spans="3:4">
      <c r="C973" s="46" t="s">
        <v>973</v>
      </c>
      <c r="D973" s="45" t="s">
        <v>992</v>
      </c>
    </row>
    <row r="974" spans="3:4">
      <c r="C974" s="46" t="s">
        <v>973</v>
      </c>
      <c r="D974" s="45" t="s">
        <v>991</v>
      </c>
    </row>
    <row r="975" spans="3:4">
      <c r="C975" s="46" t="s">
        <v>973</v>
      </c>
      <c r="D975" s="45" t="s">
        <v>990</v>
      </c>
    </row>
    <row r="976" spans="3:4">
      <c r="C976" s="46" t="s">
        <v>973</v>
      </c>
      <c r="D976" s="45" t="s">
        <v>989</v>
      </c>
    </row>
    <row r="977" spans="3:4">
      <c r="C977" s="46" t="s">
        <v>973</v>
      </c>
      <c r="D977" s="45" t="s">
        <v>988</v>
      </c>
    </row>
    <row r="978" spans="3:4">
      <c r="C978" s="46" t="s">
        <v>973</v>
      </c>
      <c r="D978" s="45" t="s">
        <v>987</v>
      </c>
    </row>
    <row r="979" spans="3:4">
      <c r="C979" s="46" t="s">
        <v>973</v>
      </c>
      <c r="D979" s="45" t="s">
        <v>986</v>
      </c>
    </row>
    <row r="980" spans="3:4">
      <c r="C980" s="46" t="s">
        <v>973</v>
      </c>
      <c r="D980" s="45" t="s">
        <v>985</v>
      </c>
    </row>
    <row r="981" spans="3:4">
      <c r="C981" s="46" t="s">
        <v>973</v>
      </c>
      <c r="D981" s="45" t="s">
        <v>984</v>
      </c>
    </row>
    <row r="982" spans="3:4">
      <c r="C982" s="46" t="s">
        <v>973</v>
      </c>
      <c r="D982" s="45" t="s">
        <v>983</v>
      </c>
    </row>
    <row r="983" spans="3:4">
      <c r="C983" s="46" t="s">
        <v>973</v>
      </c>
      <c r="D983" s="45" t="s">
        <v>982</v>
      </c>
    </row>
    <row r="984" spans="3:4">
      <c r="C984" s="46" t="s">
        <v>973</v>
      </c>
      <c r="D984" s="45" t="s">
        <v>981</v>
      </c>
    </row>
    <row r="985" spans="3:4">
      <c r="C985" s="46" t="s">
        <v>973</v>
      </c>
      <c r="D985" s="45" t="s">
        <v>980</v>
      </c>
    </row>
    <row r="986" spans="3:4">
      <c r="C986" s="46" t="s">
        <v>973</v>
      </c>
      <c r="D986" s="45" t="s">
        <v>979</v>
      </c>
    </row>
    <row r="987" spans="3:4">
      <c r="C987" s="46" t="s">
        <v>973</v>
      </c>
      <c r="D987" s="45" t="s">
        <v>978</v>
      </c>
    </row>
    <row r="988" spans="3:4">
      <c r="C988" s="46" t="s">
        <v>973</v>
      </c>
      <c r="D988" s="45" t="s">
        <v>977</v>
      </c>
    </row>
    <row r="989" spans="3:4">
      <c r="C989" s="46" t="s">
        <v>973</v>
      </c>
      <c r="D989" s="45" t="s">
        <v>976</v>
      </c>
    </row>
    <row r="990" spans="3:4">
      <c r="C990" s="46" t="s">
        <v>973</v>
      </c>
      <c r="D990" s="45" t="s">
        <v>975</v>
      </c>
    </row>
    <row r="991" spans="3:4">
      <c r="C991" s="46" t="s">
        <v>973</v>
      </c>
      <c r="D991" s="45" t="s">
        <v>974</v>
      </c>
    </row>
    <row r="992" spans="3:4">
      <c r="C992" s="46" t="s">
        <v>973</v>
      </c>
      <c r="D992" s="45" t="s">
        <v>972</v>
      </c>
    </row>
    <row r="993" spans="3:4">
      <c r="C993" s="46" t="s">
        <v>919</v>
      </c>
      <c r="D993" s="45" t="s">
        <v>971</v>
      </c>
    </row>
    <row r="994" spans="3:4">
      <c r="C994" s="46" t="s">
        <v>919</v>
      </c>
      <c r="D994" s="45" t="s">
        <v>970</v>
      </c>
    </row>
    <row r="995" spans="3:4">
      <c r="C995" s="46" t="s">
        <v>919</v>
      </c>
      <c r="D995" s="45" t="s">
        <v>969</v>
      </c>
    </row>
    <row r="996" spans="3:4">
      <c r="C996" s="46" t="s">
        <v>919</v>
      </c>
      <c r="D996" s="45" t="s">
        <v>968</v>
      </c>
    </row>
    <row r="997" spans="3:4">
      <c r="C997" s="46" t="s">
        <v>919</v>
      </c>
      <c r="D997" s="45" t="s">
        <v>967</v>
      </c>
    </row>
    <row r="998" spans="3:4">
      <c r="C998" s="46" t="s">
        <v>919</v>
      </c>
      <c r="D998" s="45" t="s">
        <v>966</v>
      </c>
    </row>
    <row r="999" spans="3:4">
      <c r="C999" s="46" t="s">
        <v>919</v>
      </c>
      <c r="D999" s="45" t="s">
        <v>965</v>
      </c>
    </row>
    <row r="1000" spans="3:4">
      <c r="C1000" s="46" t="s">
        <v>919</v>
      </c>
      <c r="D1000" s="45" t="s">
        <v>964</v>
      </c>
    </row>
    <row r="1001" spans="3:4">
      <c r="C1001" s="46" t="s">
        <v>919</v>
      </c>
      <c r="D1001" s="45" t="s">
        <v>963</v>
      </c>
    </row>
    <row r="1002" spans="3:4">
      <c r="C1002" s="46" t="s">
        <v>919</v>
      </c>
      <c r="D1002" s="45" t="s">
        <v>962</v>
      </c>
    </row>
    <row r="1003" spans="3:4">
      <c r="C1003" s="46" t="s">
        <v>919</v>
      </c>
      <c r="D1003" s="45" t="s">
        <v>961</v>
      </c>
    </row>
    <row r="1004" spans="3:4">
      <c r="C1004" s="46" t="s">
        <v>919</v>
      </c>
      <c r="D1004" s="45" t="s">
        <v>960</v>
      </c>
    </row>
    <row r="1005" spans="3:4">
      <c r="C1005" s="46" t="s">
        <v>919</v>
      </c>
      <c r="D1005" s="45" t="s">
        <v>959</v>
      </c>
    </row>
    <row r="1006" spans="3:4">
      <c r="C1006" s="46" t="s">
        <v>919</v>
      </c>
      <c r="D1006" s="45" t="s">
        <v>958</v>
      </c>
    </row>
    <row r="1007" spans="3:4">
      <c r="C1007" s="46" t="s">
        <v>919</v>
      </c>
      <c r="D1007" s="45" t="s">
        <v>957</v>
      </c>
    </row>
    <row r="1008" spans="3:4">
      <c r="C1008" s="46" t="s">
        <v>919</v>
      </c>
      <c r="D1008" s="45" t="s">
        <v>956</v>
      </c>
    </row>
    <row r="1009" spans="3:4">
      <c r="C1009" s="46" t="s">
        <v>919</v>
      </c>
      <c r="D1009" s="45" t="s">
        <v>955</v>
      </c>
    </row>
    <row r="1010" spans="3:4">
      <c r="C1010" s="46" t="s">
        <v>919</v>
      </c>
      <c r="D1010" s="45" t="s">
        <v>954</v>
      </c>
    </row>
    <row r="1011" spans="3:4">
      <c r="C1011" s="46" t="s">
        <v>919</v>
      </c>
      <c r="D1011" s="45" t="s">
        <v>953</v>
      </c>
    </row>
    <row r="1012" spans="3:4">
      <c r="C1012" s="46" t="s">
        <v>919</v>
      </c>
      <c r="D1012" s="45" t="s">
        <v>952</v>
      </c>
    </row>
    <row r="1013" spans="3:4">
      <c r="C1013" s="46" t="s">
        <v>919</v>
      </c>
      <c r="D1013" s="45" t="s">
        <v>951</v>
      </c>
    </row>
    <row r="1014" spans="3:4">
      <c r="C1014" s="46" t="s">
        <v>919</v>
      </c>
      <c r="D1014" s="45" t="s">
        <v>950</v>
      </c>
    </row>
    <row r="1015" spans="3:4">
      <c r="C1015" s="46" t="s">
        <v>919</v>
      </c>
      <c r="D1015" s="45" t="s">
        <v>949</v>
      </c>
    </row>
    <row r="1016" spans="3:4">
      <c r="C1016" s="46" t="s">
        <v>919</v>
      </c>
      <c r="D1016" s="45" t="s">
        <v>948</v>
      </c>
    </row>
    <row r="1017" spans="3:4">
      <c r="C1017" s="46" t="s">
        <v>919</v>
      </c>
      <c r="D1017" s="45" t="s">
        <v>947</v>
      </c>
    </row>
    <row r="1018" spans="3:4">
      <c r="C1018" s="46" t="s">
        <v>919</v>
      </c>
      <c r="D1018" s="45" t="s">
        <v>946</v>
      </c>
    </row>
    <row r="1019" spans="3:4">
      <c r="C1019" s="46" t="s">
        <v>919</v>
      </c>
      <c r="D1019" s="45" t="s">
        <v>945</v>
      </c>
    </row>
    <row r="1020" spans="3:4">
      <c r="C1020" s="46" t="s">
        <v>919</v>
      </c>
      <c r="D1020" s="45" t="s">
        <v>944</v>
      </c>
    </row>
    <row r="1021" spans="3:4">
      <c r="C1021" s="46" t="s">
        <v>919</v>
      </c>
      <c r="D1021" s="45" t="s">
        <v>943</v>
      </c>
    </row>
    <row r="1022" spans="3:4">
      <c r="C1022" s="46" t="s">
        <v>919</v>
      </c>
      <c r="D1022" s="45" t="s">
        <v>942</v>
      </c>
    </row>
    <row r="1023" spans="3:4">
      <c r="C1023" s="46" t="s">
        <v>919</v>
      </c>
      <c r="D1023" s="45" t="s">
        <v>941</v>
      </c>
    </row>
    <row r="1024" spans="3:4">
      <c r="C1024" s="46" t="s">
        <v>919</v>
      </c>
      <c r="D1024" s="45" t="s">
        <v>940</v>
      </c>
    </row>
    <row r="1025" spans="3:4">
      <c r="C1025" s="46" t="s">
        <v>919</v>
      </c>
      <c r="D1025" s="45" t="s">
        <v>939</v>
      </c>
    </row>
    <row r="1026" spans="3:4">
      <c r="C1026" s="46" t="s">
        <v>919</v>
      </c>
      <c r="D1026" s="45" t="s">
        <v>938</v>
      </c>
    </row>
    <row r="1027" spans="3:4">
      <c r="C1027" s="46" t="s">
        <v>919</v>
      </c>
      <c r="D1027" s="45" t="s">
        <v>937</v>
      </c>
    </row>
    <row r="1028" spans="3:4">
      <c r="C1028" s="46" t="s">
        <v>919</v>
      </c>
      <c r="D1028" s="45" t="s">
        <v>936</v>
      </c>
    </row>
    <row r="1029" spans="3:4">
      <c r="C1029" s="46" t="s">
        <v>919</v>
      </c>
      <c r="D1029" s="45" t="s">
        <v>935</v>
      </c>
    </row>
    <row r="1030" spans="3:4">
      <c r="C1030" s="46" t="s">
        <v>919</v>
      </c>
      <c r="D1030" s="45" t="s">
        <v>934</v>
      </c>
    </row>
    <row r="1031" spans="3:4">
      <c r="C1031" s="46" t="s">
        <v>919</v>
      </c>
      <c r="D1031" s="45" t="s">
        <v>933</v>
      </c>
    </row>
    <row r="1032" spans="3:4">
      <c r="C1032" s="46" t="s">
        <v>919</v>
      </c>
      <c r="D1032" s="45" t="s">
        <v>932</v>
      </c>
    </row>
    <row r="1033" spans="3:4">
      <c r="C1033" s="46" t="s">
        <v>919</v>
      </c>
      <c r="D1033" s="45" t="s">
        <v>931</v>
      </c>
    </row>
    <row r="1034" spans="3:4">
      <c r="C1034" s="46" t="s">
        <v>919</v>
      </c>
      <c r="D1034" s="45" t="s">
        <v>930</v>
      </c>
    </row>
    <row r="1035" spans="3:4">
      <c r="C1035" s="46" t="s">
        <v>919</v>
      </c>
      <c r="D1035" s="45" t="s">
        <v>929</v>
      </c>
    </row>
    <row r="1036" spans="3:4">
      <c r="C1036" s="46" t="s">
        <v>919</v>
      </c>
      <c r="D1036" s="45" t="s">
        <v>928</v>
      </c>
    </row>
    <row r="1037" spans="3:4">
      <c r="C1037" s="46" t="s">
        <v>919</v>
      </c>
      <c r="D1037" s="45" t="s">
        <v>927</v>
      </c>
    </row>
    <row r="1038" spans="3:4">
      <c r="C1038" s="46" t="s">
        <v>919</v>
      </c>
      <c r="D1038" s="45" t="s">
        <v>926</v>
      </c>
    </row>
    <row r="1039" spans="3:4">
      <c r="C1039" s="46" t="s">
        <v>919</v>
      </c>
      <c r="D1039" s="45" t="s">
        <v>925</v>
      </c>
    </row>
    <row r="1040" spans="3:4">
      <c r="C1040" s="46" t="s">
        <v>919</v>
      </c>
      <c r="D1040" s="45" t="s">
        <v>924</v>
      </c>
    </row>
    <row r="1041" spans="3:4">
      <c r="C1041" s="46" t="s">
        <v>919</v>
      </c>
      <c r="D1041" s="45" t="s">
        <v>701</v>
      </c>
    </row>
    <row r="1042" spans="3:4">
      <c r="C1042" s="46" t="s">
        <v>919</v>
      </c>
      <c r="D1042" s="45" t="s">
        <v>923</v>
      </c>
    </row>
    <row r="1043" spans="3:4">
      <c r="C1043" s="46" t="s">
        <v>919</v>
      </c>
      <c r="D1043" s="45" t="s">
        <v>922</v>
      </c>
    </row>
    <row r="1044" spans="3:4">
      <c r="C1044" s="46" t="s">
        <v>919</v>
      </c>
      <c r="D1044" s="45" t="s">
        <v>921</v>
      </c>
    </row>
    <row r="1045" spans="3:4">
      <c r="C1045" s="46" t="s">
        <v>919</v>
      </c>
      <c r="D1045" s="45" t="s">
        <v>920</v>
      </c>
    </row>
    <row r="1046" spans="3:4">
      <c r="C1046" s="46" t="s">
        <v>919</v>
      </c>
      <c r="D1046" s="45" t="s">
        <v>918</v>
      </c>
    </row>
    <row r="1047" spans="3:4">
      <c r="C1047" s="46" t="s">
        <v>889</v>
      </c>
      <c r="D1047" s="45" t="s">
        <v>917</v>
      </c>
    </row>
    <row r="1048" spans="3:4">
      <c r="C1048" s="46" t="s">
        <v>889</v>
      </c>
      <c r="D1048" s="45" t="s">
        <v>916</v>
      </c>
    </row>
    <row r="1049" spans="3:4">
      <c r="C1049" s="46" t="s">
        <v>889</v>
      </c>
      <c r="D1049" s="45" t="s">
        <v>915</v>
      </c>
    </row>
    <row r="1050" spans="3:4">
      <c r="C1050" s="46" t="s">
        <v>889</v>
      </c>
      <c r="D1050" s="45" t="s">
        <v>914</v>
      </c>
    </row>
    <row r="1051" spans="3:4">
      <c r="C1051" s="46" t="s">
        <v>889</v>
      </c>
      <c r="D1051" s="45" t="s">
        <v>913</v>
      </c>
    </row>
    <row r="1052" spans="3:4">
      <c r="C1052" s="46" t="s">
        <v>889</v>
      </c>
      <c r="D1052" s="45" t="s">
        <v>912</v>
      </c>
    </row>
    <row r="1053" spans="3:4">
      <c r="C1053" s="46" t="s">
        <v>889</v>
      </c>
      <c r="D1053" s="45" t="s">
        <v>911</v>
      </c>
    </row>
    <row r="1054" spans="3:4">
      <c r="C1054" s="46" t="s">
        <v>889</v>
      </c>
      <c r="D1054" s="45" t="s">
        <v>910</v>
      </c>
    </row>
    <row r="1055" spans="3:4">
      <c r="C1055" s="46" t="s">
        <v>889</v>
      </c>
      <c r="D1055" s="45" t="s">
        <v>909</v>
      </c>
    </row>
    <row r="1056" spans="3:4">
      <c r="C1056" s="46" t="s">
        <v>889</v>
      </c>
      <c r="D1056" s="45" t="s">
        <v>908</v>
      </c>
    </row>
    <row r="1057" spans="3:4">
      <c r="C1057" s="46" t="s">
        <v>889</v>
      </c>
      <c r="D1057" s="45" t="s">
        <v>907</v>
      </c>
    </row>
    <row r="1058" spans="3:4">
      <c r="C1058" s="46" t="s">
        <v>889</v>
      </c>
      <c r="D1058" s="45" t="s">
        <v>906</v>
      </c>
    </row>
    <row r="1059" spans="3:4">
      <c r="C1059" s="46" t="s">
        <v>889</v>
      </c>
      <c r="D1059" s="45" t="s">
        <v>905</v>
      </c>
    </row>
    <row r="1060" spans="3:4">
      <c r="C1060" s="46" t="s">
        <v>889</v>
      </c>
      <c r="D1060" s="45" t="s">
        <v>904</v>
      </c>
    </row>
    <row r="1061" spans="3:4">
      <c r="C1061" s="46" t="s">
        <v>889</v>
      </c>
      <c r="D1061" s="45" t="s">
        <v>903</v>
      </c>
    </row>
    <row r="1062" spans="3:4">
      <c r="C1062" s="46" t="s">
        <v>889</v>
      </c>
      <c r="D1062" s="45" t="s">
        <v>902</v>
      </c>
    </row>
    <row r="1063" spans="3:4">
      <c r="C1063" s="46" t="s">
        <v>889</v>
      </c>
      <c r="D1063" s="45" t="s">
        <v>901</v>
      </c>
    </row>
    <row r="1064" spans="3:4">
      <c r="C1064" s="46" t="s">
        <v>889</v>
      </c>
      <c r="D1064" s="45" t="s">
        <v>900</v>
      </c>
    </row>
    <row r="1065" spans="3:4">
      <c r="C1065" s="46" t="s">
        <v>889</v>
      </c>
      <c r="D1065" s="45" t="s">
        <v>899</v>
      </c>
    </row>
    <row r="1066" spans="3:4">
      <c r="C1066" s="46" t="s">
        <v>889</v>
      </c>
      <c r="D1066" s="45" t="s">
        <v>898</v>
      </c>
    </row>
    <row r="1067" spans="3:4">
      <c r="C1067" s="46" t="s">
        <v>889</v>
      </c>
      <c r="D1067" s="45" t="s">
        <v>897</v>
      </c>
    </row>
    <row r="1068" spans="3:4">
      <c r="C1068" s="46" t="s">
        <v>889</v>
      </c>
      <c r="D1068" s="45" t="s">
        <v>896</v>
      </c>
    </row>
    <row r="1069" spans="3:4">
      <c r="C1069" s="46" t="s">
        <v>889</v>
      </c>
      <c r="D1069" s="45" t="s">
        <v>895</v>
      </c>
    </row>
    <row r="1070" spans="3:4">
      <c r="C1070" s="46" t="s">
        <v>889</v>
      </c>
      <c r="D1070" s="45" t="s">
        <v>894</v>
      </c>
    </row>
    <row r="1071" spans="3:4">
      <c r="C1071" s="46" t="s">
        <v>889</v>
      </c>
      <c r="D1071" s="45" t="s">
        <v>893</v>
      </c>
    </row>
    <row r="1072" spans="3:4">
      <c r="C1072" s="46" t="s">
        <v>889</v>
      </c>
      <c r="D1072" s="45" t="s">
        <v>892</v>
      </c>
    </row>
    <row r="1073" spans="3:4">
      <c r="C1073" s="46" t="s">
        <v>889</v>
      </c>
      <c r="D1073" s="45" t="s">
        <v>891</v>
      </c>
    </row>
    <row r="1074" spans="3:4">
      <c r="C1074" s="46" t="s">
        <v>889</v>
      </c>
      <c r="D1074" s="45" t="s">
        <v>890</v>
      </c>
    </row>
    <row r="1075" spans="3:4">
      <c r="C1075" s="46" t="s">
        <v>889</v>
      </c>
      <c r="D1075" s="45" t="s">
        <v>888</v>
      </c>
    </row>
    <row r="1076" spans="3:4">
      <c r="C1076" s="46" t="s">
        <v>870</v>
      </c>
      <c r="D1076" s="45" t="s">
        <v>887</v>
      </c>
    </row>
    <row r="1077" spans="3:4">
      <c r="C1077" s="46" t="s">
        <v>870</v>
      </c>
      <c r="D1077" s="45" t="s">
        <v>886</v>
      </c>
    </row>
    <row r="1078" spans="3:4">
      <c r="C1078" s="46" t="s">
        <v>870</v>
      </c>
      <c r="D1078" s="45" t="s">
        <v>885</v>
      </c>
    </row>
    <row r="1079" spans="3:4">
      <c r="C1079" s="46" t="s">
        <v>870</v>
      </c>
      <c r="D1079" s="45" t="s">
        <v>884</v>
      </c>
    </row>
    <row r="1080" spans="3:4">
      <c r="C1080" s="46" t="s">
        <v>870</v>
      </c>
      <c r="D1080" s="45" t="s">
        <v>883</v>
      </c>
    </row>
    <row r="1081" spans="3:4">
      <c r="C1081" s="46" t="s">
        <v>870</v>
      </c>
      <c r="D1081" s="45" t="s">
        <v>882</v>
      </c>
    </row>
    <row r="1082" spans="3:4">
      <c r="C1082" s="46" t="s">
        <v>870</v>
      </c>
      <c r="D1082" s="45" t="s">
        <v>881</v>
      </c>
    </row>
    <row r="1083" spans="3:4">
      <c r="C1083" s="46" t="s">
        <v>870</v>
      </c>
      <c r="D1083" s="45" t="s">
        <v>880</v>
      </c>
    </row>
    <row r="1084" spans="3:4">
      <c r="C1084" s="46" t="s">
        <v>870</v>
      </c>
      <c r="D1084" s="45" t="s">
        <v>879</v>
      </c>
    </row>
    <row r="1085" spans="3:4">
      <c r="C1085" s="46" t="s">
        <v>870</v>
      </c>
      <c r="D1085" s="45" t="s">
        <v>878</v>
      </c>
    </row>
    <row r="1086" spans="3:4">
      <c r="C1086" s="46" t="s">
        <v>870</v>
      </c>
      <c r="D1086" s="45" t="s">
        <v>877</v>
      </c>
    </row>
    <row r="1087" spans="3:4">
      <c r="C1087" s="46" t="s">
        <v>870</v>
      </c>
      <c r="D1087" s="45" t="s">
        <v>876</v>
      </c>
    </row>
    <row r="1088" spans="3:4">
      <c r="C1088" s="46" t="s">
        <v>870</v>
      </c>
      <c r="D1088" s="45" t="s">
        <v>875</v>
      </c>
    </row>
    <row r="1089" spans="3:4">
      <c r="C1089" s="46" t="s">
        <v>870</v>
      </c>
      <c r="D1089" s="45" t="s">
        <v>669</v>
      </c>
    </row>
    <row r="1090" spans="3:4">
      <c r="C1090" s="46" t="s">
        <v>870</v>
      </c>
      <c r="D1090" s="45" t="s">
        <v>874</v>
      </c>
    </row>
    <row r="1091" spans="3:4">
      <c r="C1091" s="46" t="s">
        <v>870</v>
      </c>
      <c r="D1091" s="45" t="s">
        <v>873</v>
      </c>
    </row>
    <row r="1092" spans="3:4">
      <c r="C1092" s="46" t="s">
        <v>870</v>
      </c>
      <c r="D1092" s="45" t="s">
        <v>872</v>
      </c>
    </row>
    <row r="1093" spans="3:4">
      <c r="C1093" s="46" t="s">
        <v>870</v>
      </c>
      <c r="D1093" s="45" t="s">
        <v>871</v>
      </c>
    </row>
    <row r="1094" spans="3:4">
      <c r="C1094" s="46" t="s">
        <v>870</v>
      </c>
      <c r="D1094" s="45" t="s">
        <v>869</v>
      </c>
    </row>
    <row r="1095" spans="3:4">
      <c r="C1095" s="46" t="s">
        <v>843</v>
      </c>
      <c r="D1095" s="45" t="s">
        <v>868</v>
      </c>
    </row>
    <row r="1096" spans="3:4">
      <c r="C1096" s="46" t="s">
        <v>843</v>
      </c>
      <c r="D1096" s="45" t="s">
        <v>867</v>
      </c>
    </row>
    <row r="1097" spans="3:4">
      <c r="C1097" s="46" t="s">
        <v>843</v>
      </c>
      <c r="D1097" s="45" t="s">
        <v>866</v>
      </c>
    </row>
    <row r="1098" spans="3:4">
      <c r="C1098" s="46" t="s">
        <v>843</v>
      </c>
      <c r="D1098" s="45" t="s">
        <v>865</v>
      </c>
    </row>
    <row r="1099" spans="3:4">
      <c r="C1099" s="46" t="s">
        <v>843</v>
      </c>
      <c r="D1099" s="45" t="s">
        <v>864</v>
      </c>
    </row>
    <row r="1100" spans="3:4">
      <c r="C1100" s="46" t="s">
        <v>843</v>
      </c>
      <c r="D1100" s="45" t="s">
        <v>863</v>
      </c>
    </row>
    <row r="1101" spans="3:4">
      <c r="C1101" s="46" t="s">
        <v>843</v>
      </c>
      <c r="D1101" s="45" t="s">
        <v>862</v>
      </c>
    </row>
    <row r="1102" spans="3:4">
      <c r="C1102" s="46" t="s">
        <v>843</v>
      </c>
      <c r="D1102" s="45" t="s">
        <v>861</v>
      </c>
    </row>
    <row r="1103" spans="3:4">
      <c r="C1103" s="46" t="s">
        <v>843</v>
      </c>
      <c r="D1103" s="45" t="s">
        <v>860</v>
      </c>
    </row>
    <row r="1104" spans="3:4">
      <c r="C1104" s="46" t="s">
        <v>843</v>
      </c>
      <c r="D1104" s="45" t="s">
        <v>859</v>
      </c>
    </row>
    <row r="1105" spans="3:4">
      <c r="C1105" s="46" t="s">
        <v>843</v>
      </c>
      <c r="D1105" s="45" t="s">
        <v>858</v>
      </c>
    </row>
    <row r="1106" spans="3:4">
      <c r="C1106" s="46" t="s">
        <v>843</v>
      </c>
      <c r="D1106" s="45" t="s">
        <v>857</v>
      </c>
    </row>
    <row r="1107" spans="3:4">
      <c r="C1107" s="46" t="s">
        <v>843</v>
      </c>
      <c r="D1107" s="45" t="s">
        <v>856</v>
      </c>
    </row>
    <row r="1108" spans="3:4">
      <c r="C1108" s="46" t="s">
        <v>843</v>
      </c>
      <c r="D1108" s="45" t="s">
        <v>855</v>
      </c>
    </row>
    <row r="1109" spans="3:4">
      <c r="C1109" s="46" t="s">
        <v>843</v>
      </c>
      <c r="D1109" s="45" t="s">
        <v>854</v>
      </c>
    </row>
    <row r="1110" spans="3:4">
      <c r="C1110" s="46" t="s">
        <v>843</v>
      </c>
      <c r="D1110" s="45" t="s">
        <v>853</v>
      </c>
    </row>
    <row r="1111" spans="3:4">
      <c r="C1111" s="46" t="s">
        <v>843</v>
      </c>
      <c r="D1111" s="45" t="s">
        <v>852</v>
      </c>
    </row>
    <row r="1112" spans="3:4">
      <c r="C1112" s="46" t="s">
        <v>843</v>
      </c>
      <c r="D1112" s="45" t="s">
        <v>851</v>
      </c>
    </row>
    <row r="1113" spans="3:4">
      <c r="C1113" s="46" t="s">
        <v>843</v>
      </c>
      <c r="D1113" s="45" t="s">
        <v>850</v>
      </c>
    </row>
    <row r="1114" spans="3:4">
      <c r="C1114" s="46" t="s">
        <v>843</v>
      </c>
      <c r="D1114" s="45" t="s">
        <v>849</v>
      </c>
    </row>
    <row r="1115" spans="3:4">
      <c r="C1115" s="46" t="s">
        <v>843</v>
      </c>
      <c r="D1115" s="45" t="s">
        <v>848</v>
      </c>
    </row>
    <row r="1116" spans="3:4">
      <c r="C1116" s="46" t="s">
        <v>843</v>
      </c>
      <c r="D1116" s="45" t="s">
        <v>847</v>
      </c>
    </row>
    <row r="1117" spans="3:4">
      <c r="C1117" s="46" t="s">
        <v>843</v>
      </c>
      <c r="D1117" s="45" t="s">
        <v>846</v>
      </c>
    </row>
    <row r="1118" spans="3:4">
      <c r="C1118" s="46" t="s">
        <v>843</v>
      </c>
      <c r="D1118" s="45" t="s">
        <v>845</v>
      </c>
    </row>
    <row r="1119" spans="3:4">
      <c r="C1119" s="46" t="s">
        <v>843</v>
      </c>
      <c r="D1119" s="45" t="s">
        <v>844</v>
      </c>
    </row>
    <row r="1120" spans="3:4">
      <c r="C1120" s="46" t="s">
        <v>843</v>
      </c>
      <c r="D1120" s="45" t="s">
        <v>842</v>
      </c>
    </row>
    <row r="1121" spans="3:4">
      <c r="C1121" s="46" t="s">
        <v>800</v>
      </c>
      <c r="D1121" s="45" t="s">
        <v>841</v>
      </c>
    </row>
    <row r="1122" spans="3:4">
      <c r="C1122" s="46" t="s">
        <v>800</v>
      </c>
      <c r="D1122" s="45" t="s">
        <v>840</v>
      </c>
    </row>
    <row r="1123" spans="3:4">
      <c r="C1123" s="46" t="s">
        <v>800</v>
      </c>
      <c r="D1123" s="45" t="s">
        <v>839</v>
      </c>
    </row>
    <row r="1124" spans="3:4">
      <c r="C1124" s="46" t="s">
        <v>800</v>
      </c>
      <c r="D1124" s="45" t="s">
        <v>838</v>
      </c>
    </row>
    <row r="1125" spans="3:4">
      <c r="C1125" s="46" t="s">
        <v>800</v>
      </c>
      <c r="D1125" s="45" t="s">
        <v>837</v>
      </c>
    </row>
    <row r="1126" spans="3:4">
      <c r="C1126" s="46" t="s">
        <v>800</v>
      </c>
      <c r="D1126" s="45" t="s">
        <v>836</v>
      </c>
    </row>
    <row r="1127" spans="3:4">
      <c r="C1127" s="46" t="s">
        <v>800</v>
      </c>
      <c r="D1127" s="45" t="s">
        <v>835</v>
      </c>
    </row>
    <row r="1128" spans="3:4">
      <c r="C1128" s="46" t="s">
        <v>800</v>
      </c>
      <c r="D1128" s="45" t="s">
        <v>834</v>
      </c>
    </row>
    <row r="1129" spans="3:4">
      <c r="C1129" s="46" t="s">
        <v>800</v>
      </c>
      <c r="D1129" s="45" t="s">
        <v>833</v>
      </c>
    </row>
    <row r="1130" spans="3:4">
      <c r="C1130" s="46" t="s">
        <v>800</v>
      </c>
      <c r="D1130" s="45" t="s">
        <v>832</v>
      </c>
    </row>
    <row r="1131" spans="3:4">
      <c r="C1131" s="46" t="s">
        <v>800</v>
      </c>
      <c r="D1131" s="45" t="s">
        <v>831</v>
      </c>
    </row>
    <row r="1132" spans="3:4">
      <c r="C1132" s="46" t="s">
        <v>800</v>
      </c>
      <c r="D1132" s="45" t="s">
        <v>830</v>
      </c>
    </row>
    <row r="1133" spans="3:4">
      <c r="C1133" s="46" t="s">
        <v>800</v>
      </c>
      <c r="D1133" s="45" t="s">
        <v>829</v>
      </c>
    </row>
    <row r="1134" spans="3:4">
      <c r="C1134" s="46" t="s">
        <v>800</v>
      </c>
      <c r="D1134" s="45" t="s">
        <v>828</v>
      </c>
    </row>
    <row r="1135" spans="3:4">
      <c r="C1135" s="46" t="s">
        <v>800</v>
      </c>
      <c r="D1135" s="45" t="s">
        <v>827</v>
      </c>
    </row>
    <row r="1136" spans="3:4">
      <c r="C1136" s="46" t="s">
        <v>800</v>
      </c>
      <c r="D1136" s="45" t="s">
        <v>826</v>
      </c>
    </row>
    <row r="1137" spans="3:4">
      <c r="C1137" s="46" t="s">
        <v>800</v>
      </c>
      <c r="D1137" s="45" t="s">
        <v>825</v>
      </c>
    </row>
    <row r="1138" spans="3:4">
      <c r="C1138" s="46" t="s">
        <v>800</v>
      </c>
      <c r="D1138" s="45" t="s">
        <v>824</v>
      </c>
    </row>
    <row r="1139" spans="3:4">
      <c r="C1139" s="46" t="s">
        <v>800</v>
      </c>
      <c r="D1139" s="45" t="s">
        <v>823</v>
      </c>
    </row>
    <row r="1140" spans="3:4">
      <c r="C1140" s="46" t="s">
        <v>800</v>
      </c>
      <c r="D1140" s="45" t="s">
        <v>822</v>
      </c>
    </row>
    <row r="1141" spans="3:4">
      <c r="C1141" s="46" t="s">
        <v>800</v>
      </c>
      <c r="D1141" s="45" t="s">
        <v>821</v>
      </c>
    </row>
    <row r="1142" spans="3:4">
      <c r="C1142" s="46" t="s">
        <v>800</v>
      </c>
      <c r="D1142" s="45" t="s">
        <v>820</v>
      </c>
    </row>
    <row r="1143" spans="3:4">
      <c r="C1143" s="46" t="s">
        <v>800</v>
      </c>
      <c r="D1143" s="45" t="s">
        <v>819</v>
      </c>
    </row>
    <row r="1144" spans="3:4">
      <c r="C1144" s="46" t="s">
        <v>800</v>
      </c>
      <c r="D1144" s="45" t="s">
        <v>818</v>
      </c>
    </row>
    <row r="1145" spans="3:4">
      <c r="C1145" s="46" t="s">
        <v>800</v>
      </c>
      <c r="D1145" s="45" t="s">
        <v>817</v>
      </c>
    </row>
    <row r="1146" spans="3:4">
      <c r="C1146" s="46" t="s">
        <v>800</v>
      </c>
      <c r="D1146" s="45" t="s">
        <v>816</v>
      </c>
    </row>
    <row r="1147" spans="3:4">
      <c r="C1147" s="46" t="s">
        <v>800</v>
      </c>
      <c r="D1147" s="45" t="s">
        <v>815</v>
      </c>
    </row>
    <row r="1148" spans="3:4">
      <c r="C1148" s="46" t="s">
        <v>800</v>
      </c>
      <c r="D1148" s="45" t="s">
        <v>814</v>
      </c>
    </row>
    <row r="1149" spans="3:4">
      <c r="C1149" s="46" t="s">
        <v>800</v>
      </c>
      <c r="D1149" s="45" t="s">
        <v>813</v>
      </c>
    </row>
    <row r="1150" spans="3:4">
      <c r="C1150" s="46" t="s">
        <v>800</v>
      </c>
      <c r="D1150" s="45" t="s">
        <v>812</v>
      </c>
    </row>
    <row r="1151" spans="3:4">
      <c r="C1151" s="46" t="s">
        <v>800</v>
      </c>
      <c r="D1151" s="45" t="s">
        <v>811</v>
      </c>
    </row>
    <row r="1152" spans="3:4">
      <c r="C1152" s="46" t="s">
        <v>800</v>
      </c>
      <c r="D1152" s="45" t="s">
        <v>810</v>
      </c>
    </row>
    <row r="1153" spans="3:4">
      <c r="C1153" s="46" t="s">
        <v>800</v>
      </c>
      <c r="D1153" s="45" t="s">
        <v>809</v>
      </c>
    </row>
    <row r="1154" spans="3:4">
      <c r="C1154" s="46" t="s">
        <v>800</v>
      </c>
      <c r="D1154" s="45" t="s">
        <v>808</v>
      </c>
    </row>
    <row r="1155" spans="3:4">
      <c r="C1155" s="46" t="s">
        <v>800</v>
      </c>
      <c r="D1155" s="45" t="s">
        <v>807</v>
      </c>
    </row>
    <row r="1156" spans="3:4">
      <c r="C1156" s="46" t="s">
        <v>800</v>
      </c>
      <c r="D1156" s="45" t="s">
        <v>806</v>
      </c>
    </row>
    <row r="1157" spans="3:4">
      <c r="C1157" s="46" t="s">
        <v>800</v>
      </c>
      <c r="D1157" s="45" t="s">
        <v>805</v>
      </c>
    </row>
    <row r="1158" spans="3:4">
      <c r="C1158" s="46" t="s">
        <v>800</v>
      </c>
      <c r="D1158" s="45" t="s">
        <v>804</v>
      </c>
    </row>
    <row r="1159" spans="3:4">
      <c r="C1159" s="46" t="s">
        <v>800</v>
      </c>
      <c r="D1159" s="45" t="s">
        <v>803</v>
      </c>
    </row>
    <row r="1160" spans="3:4">
      <c r="C1160" s="46" t="s">
        <v>800</v>
      </c>
      <c r="D1160" s="45" t="s">
        <v>802</v>
      </c>
    </row>
    <row r="1161" spans="3:4">
      <c r="C1161" s="46" t="s">
        <v>800</v>
      </c>
      <c r="D1161" s="45" t="s">
        <v>762</v>
      </c>
    </row>
    <row r="1162" spans="3:4">
      <c r="C1162" s="46" t="s">
        <v>800</v>
      </c>
      <c r="D1162" s="45" t="s">
        <v>801</v>
      </c>
    </row>
    <row r="1163" spans="3:4">
      <c r="C1163" s="46" t="s">
        <v>800</v>
      </c>
      <c r="D1163" s="45" t="s">
        <v>799</v>
      </c>
    </row>
    <row r="1164" spans="3:4">
      <c r="C1164" s="46" t="s">
        <v>758</v>
      </c>
      <c r="D1164" s="45" t="s">
        <v>798</v>
      </c>
    </row>
    <row r="1165" spans="3:4">
      <c r="C1165" s="46" t="s">
        <v>758</v>
      </c>
      <c r="D1165" s="45" t="s">
        <v>797</v>
      </c>
    </row>
    <row r="1166" spans="3:4">
      <c r="C1166" s="46" t="s">
        <v>758</v>
      </c>
      <c r="D1166" s="45" t="s">
        <v>796</v>
      </c>
    </row>
    <row r="1167" spans="3:4">
      <c r="C1167" s="46" t="s">
        <v>758</v>
      </c>
      <c r="D1167" s="45" t="s">
        <v>795</v>
      </c>
    </row>
    <row r="1168" spans="3:4">
      <c r="C1168" s="46" t="s">
        <v>758</v>
      </c>
      <c r="D1168" s="45" t="s">
        <v>794</v>
      </c>
    </row>
    <row r="1169" spans="3:4">
      <c r="C1169" s="46" t="s">
        <v>758</v>
      </c>
      <c r="D1169" s="45" t="s">
        <v>793</v>
      </c>
    </row>
    <row r="1170" spans="3:4">
      <c r="C1170" s="46" t="s">
        <v>758</v>
      </c>
      <c r="D1170" s="45" t="s">
        <v>792</v>
      </c>
    </row>
    <row r="1171" spans="3:4">
      <c r="C1171" s="46" t="s">
        <v>758</v>
      </c>
      <c r="D1171" s="45" t="s">
        <v>791</v>
      </c>
    </row>
    <row r="1172" spans="3:4">
      <c r="C1172" s="46" t="s">
        <v>758</v>
      </c>
      <c r="D1172" s="45" t="s">
        <v>790</v>
      </c>
    </row>
    <row r="1173" spans="3:4">
      <c r="C1173" s="46" t="s">
        <v>758</v>
      </c>
      <c r="D1173" s="45" t="s">
        <v>789</v>
      </c>
    </row>
    <row r="1174" spans="3:4">
      <c r="C1174" s="46" t="s">
        <v>758</v>
      </c>
      <c r="D1174" s="45" t="s">
        <v>788</v>
      </c>
    </row>
    <row r="1175" spans="3:4">
      <c r="C1175" s="46" t="s">
        <v>758</v>
      </c>
      <c r="D1175" s="45" t="s">
        <v>787</v>
      </c>
    </row>
    <row r="1176" spans="3:4">
      <c r="C1176" s="46" t="s">
        <v>758</v>
      </c>
      <c r="D1176" s="45" t="s">
        <v>786</v>
      </c>
    </row>
    <row r="1177" spans="3:4">
      <c r="C1177" s="46" t="s">
        <v>758</v>
      </c>
      <c r="D1177" s="45" t="s">
        <v>785</v>
      </c>
    </row>
    <row r="1178" spans="3:4">
      <c r="C1178" s="46" t="s">
        <v>758</v>
      </c>
      <c r="D1178" s="45" t="s">
        <v>784</v>
      </c>
    </row>
    <row r="1179" spans="3:4">
      <c r="C1179" s="46" t="s">
        <v>758</v>
      </c>
      <c r="D1179" s="45" t="s">
        <v>783</v>
      </c>
    </row>
    <row r="1180" spans="3:4">
      <c r="C1180" s="46" t="s">
        <v>758</v>
      </c>
      <c r="D1180" s="45" t="s">
        <v>782</v>
      </c>
    </row>
    <row r="1181" spans="3:4">
      <c r="C1181" s="46" t="s">
        <v>758</v>
      </c>
      <c r="D1181" s="45" t="s">
        <v>781</v>
      </c>
    </row>
    <row r="1182" spans="3:4">
      <c r="C1182" s="46" t="s">
        <v>758</v>
      </c>
      <c r="D1182" s="45" t="s">
        <v>780</v>
      </c>
    </row>
    <row r="1183" spans="3:4">
      <c r="C1183" s="46" t="s">
        <v>758</v>
      </c>
      <c r="D1183" s="45" t="s">
        <v>779</v>
      </c>
    </row>
    <row r="1184" spans="3:4">
      <c r="C1184" s="46" t="s">
        <v>758</v>
      </c>
      <c r="D1184" s="45" t="s">
        <v>778</v>
      </c>
    </row>
    <row r="1185" spans="3:4">
      <c r="C1185" s="46" t="s">
        <v>758</v>
      </c>
      <c r="D1185" s="45" t="s">
        <v>777</v>
      </c>
    </row>
    <row r="1186" spans="3:4">
      <c r="C1186" s="46" t="s">
        <v>758</v>
      </c>
      <c r="D1186" s="45" t="s">
        <v>776</v>
      </c>
    </row>
    <row r="1187" spans="3:4">
      <c r="C1187" s="46" t="s">
        <v>758</v>
      </c>
      <c r="D1187" s="45" t="s">
        <v>775</v>
      </c>
    </row>
    <row r="1188" spans="3:4">
      <c r="C1188" s="46" t="s">
        <v>758</v>
      </c>
      <c r="D1188" s="45" t="s">
        <v>774</v>
      </c>
    </row>
    <row r="1189" spans="3:4">
      <c r="C1189" s="46" t="s">
        <v>758</v>
      </c>
      <c r="D1189" s="45" t="s">
        <v>773</v>
      </c>
    </row>
    <row r="1190" spans="3:4">
      <c r="C1190" s="46" t="s">
        <v>758</v>
      </c>
      <c r="D1190" s="45" t="s">
        <v>772</v>
      </c>
    </row>
    <row r="1191" spans="3:4">
      <c r="C1191" s="46" t="s">
        <v>758</v>
      </c>
      <c r="D1191" s="45" t="s">
        <v>771</v>
      </c>
    </row>
    <row r="1192" spans="3:4">
      <c r="C1192" s="46" t="s">
        <v>758</v>
      </c>
      <c r="D1192" s="45" t="s">
        <v>770</v>
      </c>
    </row>
    <row r="1193" spans="3:4">
      <c r="C1193" s="46" t="s">
        <v>758</v>
      </c>
      <c r="D1193" s="45" t="s">
        <v>769</v>
      </c>
    </row>
    <row r="1194" spans="3:4">
      <c r="C1194" s="46" t="s">
        <v>758</v>
      </c>
      <c r="D1194" s="45" t="s">
        <v>768</v>
      </c>
    </row>
    <row r="1195" spans="3:4">
      <c r="C1195" s="46" t="s">
        <v>758</v>
      </c>
      <c r="D1195" s="45" t="s">
        <v>767</v>
      </c>
    </row>
    <row r="1196" spans="3:4">
      <c r="C1196" s="46" t="s">
        <v>758</v>
      </c>
      <c r="D1196" s="45" t="s">
        <v>766</v>
      </c>
    </row>
    <row r="1197" spans="3:4">
      <c r="C1197" s="46" t="s">
        <v>758</v>
      </c>
      <c r="D1197" s="45" t="s">
        <v>765</v>
      </c>
    </row>
    <row r="1198" spans="3:4">
      <c r="C1198" s="46" t="s">
        <v>758</v>
      </c>
      <c r="D1198" s="45" t="s">
        <v>764</v>
      </c>
    </row>
    <row r="1199" spans="3:4">
      <c r="C1199" s="46" t="s">
        <v>758</v>
      </c>
      <c r="D1199" s="45" t="s">
        <v>763</v>
      </c>
    </row>
    <row r="1200" spans="3:4">
      <c r="C1200" s="46" t="s">
        <v>758</v>
      </c>
      <c r="D1200" s="45" t="s">
        <v>762</v>
      </c>
    </row>
    <row r="1201" spans="3:4">
      <c r="C1201" s="46" t="s">
        <v>758</v>
      </c>
      <c r="D1201" s="45" t="s">
        <v>761</v>
      </c>
    </row>
    <row r="1202" spans="3:4">
      <c r="C1202" s="46" t="s">
        <v>758</v>
      </c>
      <c r="D1202" s="45" t="s">
        <v>760</v>
      </c>
    </row>
    <row r="1203" spans="3:4">
      <c r="C1203" s="46" t="s">
        <v>758</v>
      </c>
      <c r="D1203" s="45" t="s">
        <v>759</v>
      </c>
    </row>
    <row r="1204" spans="3:4">
      <c r="C1204" s="46" t="s">
        <v>758</v>
      </c>
      <c r="D1204" s="45" t="s">
        <v>757</v>
      </c>
    </row>
    <row r="1205" spans="3:4">
      <c r="C1205" s="46" t="s">
        <v>718</v>
      </c>
      <c r="D1205" s="45" t="s">
        <v>756</v>
      </c>
    </row>
    <row r="1206" spans="3:4">
      <c r="C1206" s="46" t="s">
        <v>718</v>
      </c>
      <c r="D1206" s="45" t="s">
        <v>755</v>
      </c>
    </row>
    <row r="1207" spans="3:4">
      <c r="C1207" s="46" t="s">
        <v>718</v>
      </c>
      <c r="D1207" s="45" t="s">
        <v>754</v>
      </c>
    </row>
    <row r="1208" spans="3:4">
      <c r="C1208" s="46" t="s">
        <v>718</v>
      </c>
      <c r="D1208" s="45" t="s">
        <v>753</v>
      </c>
    </row>
    <row r="1209" spans="3:4">
      <c r="C1209" s="46" t="s">
        <v>718</v>
      </c>
      <c r="D1209" s="45" t="s">
        <v>752</v>
      </c>
    </row>
    <row r="1210" spans="3:4">
      <c r="C1210" s="46" t="s">
        <v>718</v>
      </c>
      <c r="D1210" s="45" t="s">
        <v>751</v>
      </c>
    </row>
    <row r="1211" spans="3:4">
      <c r="C1211" s="46" t="s">
        <v>718</v>
      </c>
      <c r="D1211" s="45" t="s">
        <v>750</v>
      </c>
    </row>
    <row r="1212" spans="3:4">
      <c r="C1212" s="46" t="s">
        <v>718</v>
      </c>
      <c r="D1212" s="45" t="s">
        <v>749</v>
      </c>
    </row>
    <row r="1213" spans="3:4">
      <c r="C1213" s="46" t="s">
        <v>718</v>
      </c>
      <c r="D1213" s="45" t="s">
        <v>748</v>
      </c>
    </row>
    <row r="1214" spans="3:4">
      <c r="C1214" s="46" t="s">
        <v>718</v>
      </c>
      <c r="D1214" s="45" t="s">
        <v>747</v>
      </c>
    </row>
    <row r="1215" spans="3:4">
      <c r="C1215" s="46" t="s">
        <v>718</v>
      </c>
      <c r="D1215" s="45" t="s">
        <v>746</v>
      </c>
    </row>
    <row r="1216" spans="3:4">
      <c r="C1216" s="46" t="s">
        <v>718</v>
      </c>
      <c r="D1216" s="45" t="s">
        <v>745</v>
      </c>
    </row>
    <row r="1217" spans="3:4">
      <c r="C1217" s="46" t="s">
        <v>718</v>
      </c>
      <c r="D1217" s="45" t="s">
        <v>744</v>
      </c>
    </row>
    <row r="1218" spans="3:4">
      <c r="C1218" s="46" t="s">
        <v>718</v>
      </c>
      <c r="D1218" s="45" t="s">
        <v>743</v>
      </c>
    </row>
    <row r="1219" spans="3:4">
      <c r="C1219" s="46" t="s">
        <v>718</v>
      </c>
      <c r="D1219" s="45" t="s">
        <v>742</v>
      </c>
    </row>
    <row r="1220" spans="3:4">
      <c r="C1220" s="46" t="s">
        <v>718</v>
      </c>
      <c r="D1220" s="45" t="s">
        <v>741</v>
      </c>
    </row>
    <row r="1221" spans="3:4">
      <c r="C1221" s="46" t="s">
        <v>718</v>
      </c>
      <c r="D1221" s="45" t="s">
        <v>740</v>
      </c>
    </row>
    <row r="1222" spans="3:4">
      <c r="C1222" s="46" t="s">
        <v>718</v>
      </c>
      <c r="D1222" s="45" t="s">
        <v>739</v>
      </c>
    </row>
    <row r="1223" spans="3:4">
      <c r="C1223" s="46" t="s">
        <v>718</v>
      </c>
      <c r="D1223" s="45" t="s">
        <v>738</v>
      </c>
    </row>
    <row r="1224" spans="3:4">
      <c r="C1224" s="46" t="s">
        <v>718</v>
      </c>
      <c r="D1224" s="45" t="s">
        <v>737</v>
      </c>
    </row>
    <row r="1225" spans="3:4">
      <c r="C1225" s="46" t="s">
        <v>718</v>
      </c>
      <c r="D1225" s="45" t="s">
        <v>736</v>
      </c>
    </row>
    <row r="1226" spans="3:4">
      <c r="C1226" s="46" t="s">
        <v>718</v>
      </c>
      <c r="D1226" s="45" t="s">
        <v>735</v>
      </c>
    </row>
    <row r="1227" spans="3:4">
      <c r="C1227" s="46" t="s">
        <v>718</v>
      </c>
      <c r="D1227" s="45" t="s">
        <v>734</v>
      </c>
    </row>
    <row r="1228" spans="3:4">
      <c r="C1228" s="46" t="s">
        <v>718</v>
      </c>
      <c r="D1228" s="45" t="s">
        <v>733</v>
      </c>
    </row>
    <row r="1229" spans="3:4">
      <c r="C1229" s="46" t="s">
        <v>718</v>
      </c>
      <c r="D1229" s="45" t="s">
        <v>732</v>
      </c>
    </row>
    <row r="1230" spans="3:4">
      <c r="C1230" s="46" t="s">
        <v>718</v>
      </c>
      <c r="D1230" s="45" t="s">
        <v>731</v>
      </c>
    </row>
    <row r="1231" spans="3:4">
      <c r="C1231" s="46" t="s">
        <v>718</v>
      </c>
      <c r="D1231" s="45" t="s">
        <v>730</v>
      </c>
    </row>
    <row r="1232" spans="3:4">
      <c r="C1232" s="46" t="s">
        <v>718</v>
      </c>
      <c r="D1232" s="45" t="s">
        <v>729</v>
      </c>
    </row>
    <row r="1233" spans="3:4">
      <c r="C1233" s="46" t="s">
        <v>718</v>
      </c>
      <c r="D1233" s="45" t="s">
        <v>728</v>
      </c>
    </row>
    <row r="1234" spans="3:4">
      <c r="C1234" s="46" t="s">
        <v>718</v>
      </c>
      <c r="D1234" s="45" t="s">
        <v>727</v>
      </c>
    </row>
    <row r="1235" spans="3:4">
      <c r="C1235" s="46" t="s">
        <v>718</v>
      </c>
      <c r="D1235" s="45" t="s">
        <v>726</v>
      </c>
    </row>
    <row r="1236" spans="3:4">
      <c r="C1236" s="46" t="s">
        <v>718</v>
      </c>
      <c r="D1236" s="45" t="s">
        <v>725</v>
      </c>
    </row>
    <row r="1237" spans="3:4">
      <c r="C1237" s="46" t="s">
        <v>718</v>
      </c>
      <c r="D1237" s="45" t="s">
        <v>724</v>
      </c>
    </row>
    <row r="1238" spans="3:4">
      <c r="C1238" s="46" t="s">
        <v>718</v>
      </c>
      <c r="D1238" s="45" t="s">
        <v>723</v>
      </c>
    </row>
    <row r="1239" spans="3:4">
      <c r="C1239" s="46" t="s">
        <v>718</v>
      </c>
      <c r="D1239" s="45" t="s">
        <v>722</v>
      </c>
    </row>
    <row r="1240" spans="3:4">
      <c r="C1240" s="46" t="s">
        <v>718</v>
      </c>
      <c r="D1240" s="45" t="s">
        <v>721</v>
      </c>
    </row>
    <row r="1241" spans="3:4">
      <c r="C1241" s="46" t="s">
        <v>718</v>
      </c>
      <c r="D1241" s="45" t="s">
        <v>720</v>
      </c>
    </row>
    <row r="1242" spans="3:4">
      <c r="C1242" s="46" t="s">
        <v>718</v>
      </c>
      <c r="D1242" s="45" t="s">
        <v>719</v>
      </c>
    </row>
    <row r="1243" spans="3:4">
      <c r="C1243" s="46" t="s">
        <v>718</v>
      </c>
      <c r="D1243" s="45" t="s">
        <v>717</v>
      </c>
    </row>
    <row r="1244" spans="3:4">
      <c r="C1244" s="46" t="s">
        <v>688</v>
      </c>
      <c r="D1244" s="45" t="s">
        <v>716</v>
      </c>
    </row>
    <row r="1245" spans="3:4">
      <c r="C1245" s="46" t="s">
        <v>688</v>
      </c>
      <c r="D1245" s="45" t="s">
        <v>715</v>
      </c>
    </row>
    <row r="1246" spans="3:4">
      <c r="C1246" s="46" t="s">
        <v>688</v>
      </c>
      <c r="D1246" s="45" t="s">
        <v>714</v>
      </c>
    </row>
    <row r="1247" spans="3:4">
      <c r="C1247" s="46" t="s">
        <v>688</v>
      </c>
      <c r="D1247" s="45" t="s">
        <v>713</v>
      </c>
    </row>
    <row r="1248" spans="3:4">
      <c r="C1248" s="46" t="s">
        <v>688</v>
      </c>
      <c r="D1248" s="45" t="s">
        <v>712</v>
      </c>
    </row>
    <row r="1249" spans="3:4">
      <c r="C1249" s="46" t="s">
        <v>688</v>
      </c>
      <c r="D1249" s="45" t="s">
        <v>711</v>
      </c>
    </row>
    <row r="1250" spans="3:4">
      <c r="C1250" s="46" t="s">
        <v>688</v>
      </c>
      <c r="D1250" s="45" t="s">
        <v>710</v>
      </c>
    </row>
    <row r="1251" spans="3:4">
      <c r="C1251" s="46" t="s">
        <v>688</v>
      </c>
      <c r="D1251" s="45" t="s">
        <v>709</v>
      </c>
    </row>
    <row r="1252" spans="3:4">
      <c r="C1252" s="46" t="s">
        <v>688</v>
      </c>
      <c r="D1252" s="45" t="s">
        <v>708</v>
      </c>
    </row>
    <row r="1253" spans="3:4">
      <c r="C1253" s="46" t="s">
        <v>688</v>
      </c>
      <c r="D1253" s="45" t="s">
        <v>707</v>
      </c>
    </row>
    <row r="1254" spans="3:4">
      <c r="C1254" s="46" t="s">
        <v>688</v>
      </c>
      <c r="D1254" s="45" t="s">
        <v>706</v>
      </c>
    </row>
    <row r="1255" spans="3:4">
      <c r="C1255" s="46" t="s">
        <v>688</v>
      </c>
      <c r="D1255" s="45" t="s">
        <v>705</v>
      </c>
    </row>
    <row r="1256" spans="3:4">
      <c r="C1256" s="46" t="s">
        <v>688</v>
      </c>
      <c r="D1256" s="45" t="s">
        <v>704</v>
      </c>
    </row>
    <row r="1257" spans="3:4">
      <c r="C1257" s="46" t="s">
        <v>688</v>
      </c>
      <c r="D1257" s="45" t="s">
        <v>703</v>
      </c>
    </row>
    <row r="1258" spans="3:4">
      <c r="C1258" s="46" t="s">
        <v>688</v>
      </c>
      <c r="D1258" s="45" t="s">
        <v>428</v>
      </c>
    </row>
    <row r="1259" spans="3:4">
      <c r="C1259" s="46" t="s">
        <v>688</v>
      </c>
      <c r="D1259" s="45" t="s">
        <v>702</v>
      </c>
    </row>
    <row r="1260" spans="3:4">
      <c r="C1260" s="46" t="s">
        <v>688</v>
      </c>
      <c r="D1260" s="45" t="s">
        <v>701</v>
      </c>
    </row>
    <row r="1261" spans="3:4">
      <c r="C1261" s="46" t="s">
        <v>688</v>
      </c>
      <c r="D1261" s="45" t="s">
        <v>700</v>
      </c>
    </row>
    <row r="1262" spans="3:4">
      <c r="C1262" s="46" t="s">
        <v>688</v>
      </c>
      <c r="D1262" s="45" t="s">
        <v>699</v>
      </c>
    </row>
    <row r="1263" spans="3:4">
      <c r="C1263" s="46" t="s">
        <v>688</v>
      </c>
      <c r="D1263" s="45" t="s">
        <v>698</v>
      </c>
    </row>
    <row r="1264" spans="3:4">
      <c r="C1264" s="46" t="s">
        <v>688</v>
      </c>
      <c r="D1264" s="45" t="s">
        <v>697</v>
      </c>
    </row>
    <row r="1265" spans="3:4">
      <c r="C1265" s="46" t="s">
        <v>688</v>
      </c>
      <c r="D1265" s="45" t="s">
        <v>696</v>
      </c>
    </row>
    <row r="1266" spans="3:4">
      <c r="C1266" s="46" t="s">
        <v>688</v>
      </c>
      <c r="D1266" s="45" t="s">
        <v>695</v>
      </c>
    </row>
    <row r="1267" spans="3:4">
      <c r="C1267" s="46" t="s">
        <v>688</v>
      </c>
      <c r="D1267" s="45" t="s">
        <v>694</v>
      </c>
    </row>
    <row r="1268" spans="3:4">
      <c r="C1268" s="46" t="s">
        <v>688</v>
      </c>
      <c r="D1268" s="45" t="s">
        <v>693</v>
      </c>
    </row>
    <row r="1269" spans="3:4">
      <c r="C1269" s="46" t="s">
        <v>688</v>
      </c>
      <c r="D1269" s="45" t="s">
        <v>692</v>
      </c>
    </row>
    <row r="1270" spans="3:4">
      <c r="C1270" s="46" t="s">
        <v>688</v>
      </c>
      <c r="D1270" s="45" t="s">
        <v>691</v>
      </c>
    </row>
    <row r="1271" spans="3:4">
      <c r="C1271" s="46" t="s">
        <v>688</v>
      </c>
      <c r="D1271" s="45" t="s">
        <v>690</v>
      </c>
    </row>
    <row r="1272" spans="3:4">
      <c r="C1272" s="46" t="s">
        <v>688</v>
      </c>
      <c r="D1272" s="45" t="s">
        <v>689</v>
      </c>
    </row>
    <row r="1273" spans="3:4">
      <c r="C1273" s="46" t="s">
        <v>688</v>
      </c>
      <c r="D1273" s="45" t="s">
        <v>687</v>
      </c>
    </row>
    <row r="1274" spans="3:4">
      <c r="C1274" s="46" t="s">
        <v>668</v>
      </c>
      <c r="D1274" s="45" t="s">
        <v>686</v>
      </c>
    </row>
    <row r="1275" spans="3:4">
      <c r="C1275" s="46" t="s">
        <v>668</v>
      </c>
      <c r="D1275" s="45" t="s">
        <v>685</v>
      </c>
    </row>
    <row r="1276" spans="3:4">
      <c r="C1276" s="46" t="s">
        <v>668</v>
      </c>
      <c r="D1276" s="45" t="s">
        <v>684</v>
      </c>
    </row>
    <row r="1277" spans="3:4">
      <c r="C1277" s="46" t="s">
        <v>668</v>
      </c>
      <c r="D1277" s="45" t="s">
        <v>683</v>
      </c>
    </row>
    <row r="1278" spans="3:4">
      <c r="C1278" s="46" t="s">
        <v>668</v>
      </c>
      <c r="D1278" s="45" t="s">
        <v>682</v>
      </c>
    </row>
    <row r="1279" spans="3:4">
      <c r="C1279" s="46" t="s">
        <v>668</v>
      </c>
      <c r="D1279" s="45" t="s">
        <v>681</v>
      </c>
    </row>
    <row r="1280" spans="3:4">
      <c r="C1280" s="46" t="s">
        <v>668</v>
      </c>
      <c r="D1280" s="45" t="s">
        <v>680</v>
      </c>
    </row>
    <row r="1281" spans="3:4">
      <c r="C1281" s="46" t="s">
        <v>668</v>
      </c>
      <c r="D1281" s="45" t="s">
        <v>679</v>
      </c>
    </row>
    <row r="1282" spans="3:4">
      <c r="C1282" s="46" t="s">
        <v>668</v>
      </c>
      <c r="D1282" s="45" t="s">
        <v>678</v>
      </c>
    </row>
    <row r="1283" spans="3:4">
      <c r="C1283" s="46" t="s">
        <v>668</v>
      </c>
      <c r="D1283" s="45" t="s">
        <v>677</v>
      </c>
    </row>
    <row r="1284" spans="3:4">
      <c r="C1284" s="46" t="s">
        <v>668</v>
      </c>
      <c r="D1284" s="45" t="s">
        <v>676</v>
      </c>
    </row>
    <row r="1285" spans="3:4">
      <c r="C1285" s="46" t="s">
        <v>668</v>
      </c>
      <c r="D1285" s="45" t="s">
        <v>675</v>
      </c>
    </row>
    <row r="1286" spans="3:4">
      <c r="C1286" s="46" t="s">
        <v>668</v>
      </c>
      <c r="D1286" s="45" t="s">
        <v>674</v>
      </c>
    </row>
    <row r="1287" spans="3:4">
      <c r="C1287" s="46" t="s">
        <v>668</v>
      </c>
      <c r="D1287" s="45" t="s">
        <v>673</v>
      </c>
    </row>
    <row r="1288" spans="3:4">
      <c r="C1288" s="46" t="s">
        <v>668</v>
      </c>
      <c r="D1288" s="45" t="s">
        <v>672</v>
      </c>
    </row>
    <row r="1289" spans="3:4">
      <c r="C1289" s="46" t="s">
        <v>668</v>
      </c>
      <c r="D1289" s="45" t="s">
        <v>671</v>
      </c>
    </row>
    <row r="1290" spans="3:4">
      <c r="C1290" s="46" t="s">
        <v>668</v>
      </c>
      <c r="D1290" s="45" t="s">
        <v>670</v>
      </c>
    </row>
    <row r="1291" spans="3:4">
      <c r="C1291" s="46" t="s">
        <v>668</v>
      </c>
      <c r="D1291" s="45" t="s">
        <v>669</v>
      </c>
    </row>
    <row r="1292" spans="3:4">
      <c r="C1292" s="46" t="s">
        <v>668</v>
      </c>
      <c r="D1292" s="45" t="s">
        <v>667</v>
      </c>
    </row>
    <row r="1293" spans="3:4">
      <c r="C1293" s="46" t="s">
        <v>649</v>
      </c>
      <c r="D1293" s="45" t="s">
        <v>666</v>
      </c>
    </row>
    <row r="1294" spans="3:4">
      <c r="C1294" s="46" t="s">
        <v>649</v>
      </c>
      <c r="D1294" s="45" t="s">
        <v>665</v>
      </c>
    </row>
    <row r="1295" spans="3:4">
      <c r="C1295" s="46" t="s">
        <v>649</v>
      </c>
      <c r="D1295" s="45" t="s">
        <v>664</v>
      </c>
    </row>
    <row r="1296" spans="3:4">
      <c r="C1296" s="46" t="s">
        <v>649</v>
      </c>
      <c r="D1296" s="45" t="s">
        <v>663</v>
      </c>
    </row>
    <row r="1297" spans="3:4">
      <c r="C1297" s="46" t="s">
        <v>649</v>
      </c>
      <c r="D1297" s="45" t="s">
        <v>662</v>
      </c>
    </row>
    <row r="1298" spans="3:4">
      <c r="C1298" s="46" t="s">
        <v>649</v>
      </c>
      <c r="D1298" s="45" t="s">
        <v>661</v>
      </c>
    </row>
    <row r="1299" spans="3:4">
      <c r="C1299" s="46" t="s">
        <v>649</v>
      </c>
      <c r="D1299" s="45" t="s">
        <v>660</v>
      </c>
    </row>
    <row r="1300" spans="3:4">
      <c r="C1300" s="46" t="s">
        <v>649</v>
      </c>
      <c r="D1300" s="45" t="s">
        <v>659</v>
      </c>
    </row>
    <row r="1301" spans="3:4">
      <c r="C1301" s="46" t="s">
        <v>649</v>
      </c>
      <c r="D1301" s="45" t="s">
        <v>658</v>
      </c>
    </row>
    <row r="1302" spans="3:4">
      <c r="C1302" s="46" t="s">
        <v>649</v>
      </c>
      <c r="D1302" s="45" t="s">
        <v>657</v>
      </c>
    </row>
    <row r="1303" spans="3:4">
      <c r="C1303" s="46" t="s">
        <v>649</v>
      </c>
      <c r="D1303" s="45" t="s">
        <v>656</v>
      </c>
    </row>
    <row r="1304" spans="3:4">
      <c r="C1304" s="46" t="s">
        <v>649</v>
      </c>
      <c r="D1304" s="45" t="s">
        <v>284</v>
      </c>
    </row>
    <row r="1305" spans="3:4">
      <c r="C1305" s="46" t="s">
        <v>649</v>
      </c>
      <c r="D1305" s="45" t="s">
        <v>655</v>
      </c>
    </row>
    <row r="1306" spans="3:4">
      <c r="C1306" s="46" t="s">
        <v>649</v>
      </c>
      <c r="D1306" s="45" t="s">
        <v>654</v>
      </c>
    </row>
    <row r="1307" spans="3:4">
      <c r="C1307" s="46" t="s">
        <v>649</v>
      </c>
      <c r="D1307" s="45" t="s">
        <v>653</v>
      </c>
    </row>
    <row r="1308" spans="3:4">
      <c r="C1308" s="46" t="s">
        <v>649</v>
      </c>
      <c r="D1308" s="45" t="s">
        <v>652</v>
      </c>
    </row>
    <row r="1309" spans="3:4">
      <c r="C1309" s="46" t="s">
        <v>649</v>
      </c>
      <c r="D1309" s="45" t="s">
        <v>651</v>
      </c>
    </row>
    <row r="1310" spans="3:4">
      <c r="C1310" s="46" t="s">
        <v>649</v>
      </c>
      <c r="D1310" s="45" t="s">
        <v>650</v>
      </c>
    </row>
    <row r="1311" spans="3:4">
      <c r="C1311" s="46" t="s">
        <v>649</v>
      </c>
      <c r="D1311" s="45" t="s">
        <v>648</v>
      </c>
    </row>
    <row r="1312" spans="3:4">
      <c r="C1312" s="46" t="s">
        <v>621</v>
      </c>
      <c r="D1312" s="45" t="s">
        <v>647</v>
      </c>
    </row>
    <row r="1313" spans="3:4">
      <c r="C1313" s="46" t="s">
        <v>621</v>
      </c>
      <c r="D1313" s="45" t="s">
        <v>646</v>
      </c>
    </row>
    <row r="1314" spans="3:4">
      <c r="C1314" s="46" t="s">
        <v>621</v>
      </c>
      <c r="D1314" s="45" t="s">
        <v>645</v>
      </c>
    </row>
    <row r="1315" spans="3:4">
      <c r="C1315" s="46" t="s">
        <v>621</v>
      </c>
      <c r="D1315" s="45" t="s">
        <v>644</v>
      </c>
    </row>
    <row r="1316" spans="3:4">
      <c r="C1316" s="46" t="s">
        <v>621</v>
      </c>
      <c r="D1316" s="45" t="s">
        <v>643</v>
      </c>
    </row>
    <row r="1317" spans="3:4">
      <c r="C1317" s="46" t="s">
        <v>621</v>
      </c>
      <c r="D1317" s="45" t="s">
        <v>642</v>
      </c>
    </row>
    <row r="1318" spans="3:4">
      <c r="C1318" s="46" t="s">
        <v>621</v>
      </c>
      <c r="D1318" s="45" t="s">
        <v>641</v>
      </c>
    </row>
    <row r="1319" spans="3:4">
      <c r="C1319" s="46" t="s">
        <v>621</v>
      </c>
      <c r="D1319" s="45" t="s">
        <v>640</v>
      </c>
    </row>
    <row r="1320" spans="3:4">
      <c r="C1320" s="46" t="s">
        <v>621</v>
      </c>
      <c r="D1320" s="45" t="s">
        <v>639</v>
      </c>
    </row>
    <row r="1321" spans="3:4">
      <c r="C1321" s="46" t="s">
        <v>621</v>
      </c>
      <c r="D1321" s="45" t="s">
        <v>638</v>
      </c>
    </row>
    <row r="1322" spans="3:4">
      <c r="C1322" s="46" t="s">
        <v>621</v>
      </c>
      <c r="D1322" s="45" t="s">
        <v>637</v>
      </c>
    </row>
    <row r="1323" spans="3:4">
      <c r="C1323" s="46" t="s">
        <v>621</v>
      </c>
      <c r="D1323" s="45" t="s">
        <v>636</v>
      </c>
    </row>
    <row r="1324" spans="3:4">
      <c r="C1324" s="46" t="s">
        <v>621</v>
      </c>
      <c r="D1324" s="45" t="s">
        <v>635</v>
      </c>
    </row>
    <row r="1325" spans="3:4">
      <c r="C1325" s="46" t="s">
        <v>621</v>
      </c>
      <c r="D1325" s="45" t="s">
        <v>634</v>
      </c>
    </row>
    <row r="1326" spans="3:4">
      <c r="C1326" s="46" t="s">
        <v>621</v>
      </c>
      <c r="D1326" s="45" t="s">
        <v>633</v>
      </c>
    </row>
    <row r="1327" spans="3:4">
      <c r="C1327" s="46" t="s">
        <v>621</v>
      </c>
      <c r="D1327" s="45" t="s">
        <v>632</v>
      </c>
    </row>
    <row r="1328" spans="3:4">
      <c r="C1328" s="46" t="s">
        <v>621</v>
      </c>
      <c r="D1328" s="45" t="s">
        <v>631</v>
      </c>
    </row>
    <row r="1329" spans="3:4">
      <c r="C1329" s="46" t="s">
        <v>621</v>
      </c>
      <c r="D1329" s="45" t="s">
        <v>630</v>
      </c>
    </row>
    <row r="1330" spans="3:4">
      <c r="C1330" s="46" t="s">
        <v>621</v>
      </c>
      <c r="D1330" s="45" t="s">
        <v>629</v>
      </c>
    </row>
    <row r="1331" spans="3:4">
      <c r="C1331" s="46" t="s">
        <v>621</v>
      </c>
      <c r="D1331" s="45" t="s">
        <v>628</v>
      </c>
    </row>
    <row r="1332" spans="3:4">
      <c r="C1332" s="46" t="s">
        <v>621</v>
      </c>
      <c r="D1332" s="45" t="s">
        <v>627</v>
      </c>
    </row>
    <row r="1333" spans="3:4">
      <c r="C1333" s="46" t="s">
        <v>621</v>
      </c>
      <c r="D1333" s="45" t="s">
        <v>626</v>
      </c>
    </row>
    <row r="1334" spans="3:4">
      <c r="C1334" s="46" t="s">
        <v>621</v>
      </c>
      <c r="D1334" s="45" t="s">
        <v>625</v>
      </c>
    </row>
    <row r="1335" spans="3:4">
      <c r="C1335" s="46" t="s">
        <v>621</v>
      </c>
      <c r="D1335" s="45" t="s">
        <v>624</v>
      </c>
    </row>
    <row r="1336" spans="3:4">
      <c r="C1336" s="46" t="s">
        <v>621</v>
      </c>
      <c r="D1336" s="45" t="s">
        <v>623</v>
      </c>
    </row>
    <row r="1337" spans="3:4">
      <c r="C1337" s="46" t="s">
        <v>621</v>
      </c>
      <c r="D1337" s="45" t="s">
        <v>622</v>
      </c>
    </row>
    <row r="1338" spans="3:4">
      <c r="C1338" s="46" t="s">
        <v>621</v>
      </c>
      <c r="D1338" s="45" t="s">
        <v>620</v>
      </c>
    </row>
    <row r="1339" spans="3:4">
      <c r="C1339" s="46" t="s">
        <v>597</v>
      </c>
      <c r="D1339" s="45" t="s">
        <v>619</v>
      </c>
    </row>
    <row r="1340" spans="3:4">
      <c r="C1340" s="46" t="s">
        <v>597</v>
      </c>
      <c r="D1340" s="45" t="s">
        <v>618</v>
      </c>
    </row>
    <row r="1341" spans="3:4">
      <c r="C1341" s="46" t="s">
        <v>597</v>
      </c>
      <c r="D1341" s="45" t="s">
        <v>617</v>
      </c>
    </row>
    <row r="1342" spans="3:4">
      <c r="C1342" s="46" t="s">
        <v>597</v>
      </c>
      <c r="D1342" s="45" t="s">
        <v>616</v>
      </c>
    </row>
    <row r="1343" spans="3:4">
      <c r="C1343" s="46" t="s">
        <v>597</v>
      </c>
      <c r="D1343" s="45" t="s">
        <v>615</v>
      </c>
    </row>
    <row r="1344" spans="3:4">
      <c r="C1344" s="46" t="s">
        <v>597</v>
      </c>
      <c r="D1344" s="45" t="s">
        <v>614</v>
      </c>
    </row>
    <row r="1345" spans="3:4">
      <c r="C1345" s="46" t="s">
        <v>597</v>
      </c>
      <c r="D1345" s="45" t="s">
        <v>613</v>
      </c>
    </row>
    <row r="1346" spans="3:4">
      <c r="C1346" s="46" t="s">
        <v>597</v>
      </c>
      <c r="D1346" s="45" t="s">
        <v>612</v>
      </c>
    </row>
    <row r="1347" spans="3:4">
      <c r="C1347" s="46" t="s">
        <v>597</v>
      </c>
      <c r="D1347" s="45" t="s">
        <v>611</v>
      </c>
    </row>
    <row r="1348" spans="3:4">
      <c r="C1348" s="46" t="s">
        <v>597</v>
      </c>
      <c r="D1348" s="45" t="s">
        <v>610</v>
      </c>
    </row>
    <row r="1349" spans="3:4">
      <c r="C1349" s="46" t="s">
        <v>597</v>
      </c>
      <c r="D1349" s="45" t="s">
        <v>609</v>
      </c>
    </row>
    <row r="1350" spans="3:4">
      <c r="C1350" s="46" t="s">
        <v>597</v>
      </c>
      <c r="D1350" s="45" t="s">
        <v>608</v>
      </c>
    </row>
    <row r="1351" spans="3:4">
      <c r="C1351" s="46" t="s">
        <v>597</v>
      </c>
      <c r="D1351" s="45" t="s">
        <v>607</v>
      </c>
    </row>
    <row r="1352" spans="3:4">
      <c r="C1352" s="46" t="s">
        <v>597</v>
      </c>
      <c r="D1352" s="45" t="s">
        <v>606</v>
      </c>
    </row>
    <row r="1353" spans="3:4">
      <c r="C1353" s="46" t="s">
        <v>597</v>
      </c>
      <c r="D1353" s="45" t="s">
        <v>605</v>
      </c>
    </row>
    <row r="1354" spans="3:4">
      <c r="C1354" s="46" t="s">
        <v>597</v>
      </c>
      <c r="D1354" s="45" t="s">
        <v>604</v>
      </c>
    </row>
    <row r="1355" spans="3:4">
      <c r="C1355" s="46" t="s">
        <v>597</v>
      </c>
      <c r="D1355" s="45" t="s">
        <v>603</v>
      </c>
    </row>
    <row r="1356" spans="3:4">
      <c r="C1356" s="46" t="s">
        <v>597</v>
      </c>
      <c r="D1356" s="45" t="s">
        <v>602</v>
      </c>
    </row>
    <row r="1357" spans="3:4">
      <c r="C1357" s="46" t="s">
        <v>597</v>
      </c>
      <c r="D1357" s="45" t="s">
        <v>601</v>
      </c>
    </row>
    <row r="1358" spans="3:4">
      <c r="C1358" s="46" t="s">
        <v>597</v>
      </c>
      <c r="D1358" s="45" t="s">
        <v>600</v>
      </c>
    </row>
    <row r="1359" spans="3:4">
      <c r="C1359" s="46" t="s">
        <v>597</v>
      </c>
      <c r="D1359" s="45" t="s">
        <v>599</v>
      </c>
    </row>
    <row r="1360" spans="3:4">
      <c r="C1360" s="46" t="s">
        <v>597</v>
      </c>
      <c r="D1360" s="45" t="s">
        <v>598</v>
      </c>
    </row>
    <row r="1361" spans="3:4">
      <c r="C1361" s="46" t="s">
        <v>597</v>
      </c>
      <c r="D1361" s="45" t="s">
        <v>596</v>
      </c>
    </row>
    <row r="1362" spans="3:4">
      <c r="C1362" s="46" t="s">
        <v>577</v>
      </c>
      <c r="D1362" s="45" t="s">
        <v>595</v>
      </c>
    </row>
    <row r="1363" spans="3:4">
      <c r="C1363" s="46" t="s">
        <v>577</v>
      </c>
      <c r="D1363" s="45" t="s">
        <v>594</v>
      </c>
    </row>
    <row r="1364" spans="3:4">
      <c r="C1364" s="46" t="s">
        <v>577</v>
      </c>
      <c r="D1364" s="45" t="s">
        <v>593</v>
      </c>
    </row>
    <row r="1365" spans="3:4">
      <c r="C1365" s="46" t="s">
        <v>577</v>
      </c>
      <c r="D1365" s="45" t="s">
        <v>592</v>
      </c>
    </row>
    <row r="1366" spans="3:4">
      <c r="C1366" s="46" t="s">
        <v>577</v>
      </c>
      <c r="D1366" s="45" t="s">
        <v>591</v>
      </c>
    </row>
    <row r="1367" spans="3:4">
      <c r="C1367" s="46" t="s">
        <v>577</v>
      </c>
      <c r="D1367" s="45" t="s">
        <v>590</v>
      </c>
    </row>
    <row r="1368" spans="3:4">
      <c r="C1368" s="46" t="s">
        <v>577</v>
      </c>
      <c r="D1368" s="45" t="s">
        <v>589</v>
      </c>
    </row>
    <row r="1369" spans="3:4">
      <c r="C1369" s="46" t="s">
        <v>577</v>
      </c>
      <c r="D1369" s="45" t="s">
        <v>588</v>
      </c>
    </row>
    <row r="1370" spans="3:4">
      <c r="C1370" s="46" t="s">
        <v>577</v>
      </c>
      <c r="D1370" s="45" t="s">
        <v>587</v>
      </c>
    </row>
    <row r="1371" spans="3:4">
      <c r="C1371" s="46" t="s">
        <v>577</v>
      </c>
      <c r="D1371" s="45" t="s">
        <v>586</v>
      </c>
    </row>
    <row r="1372" spans="3:4">
      <c r="C1372" s="46" t="s">
        <v>577</v>
      </c>
      <c r="D1372" s="45" t="s">
        <v>585</v>
      </c>
    </row>
    <row r="1373" spans="3:4">
      <c r="C1373" s="46" t="s">
        <v>577</v>
      </c>
      <c r="D1373" s="45" t="s">
        <v>584</v>
      </c>
    </row>
    <row r="1374" spans="3:4">
      <c r="C1374" s="46" t="s">
        <v>577</v>
      </c>
      <c r="D1374" s="45" t="s">
        <v>583</v>
      </c>
    </row>
    <row r="1375" spans="3:4">
      <c r="C1375" s="46" t="s">
        <v>577</v>
      </c>
      <c r="D1375" s="45" t="s">
        <v>582</v>
      </c>
    </row>
    <row r="1376" spans="3:4">
      <c r="C1376" s="46" t="s">
        <v>577</v>
      </c>
      <c r="D1376" s="45" t="s">
        <v>581</v>
      </c>
    </row>
    <row r="1377" spans="3:4">
      <c r="C1377" s="46" t="s">
        <v>577</v>
      </c>
      <c r="D1377" s="45" t="s">
        <v>580</v>
      </c>
    </row>
    <row r="1378" spans="3:4">
      <c r="C1378" s="46" t="s">
        <v>577</v>
      </c>
      <c r="D1378" s="45" t="s">
        <v>579</v>
      </c>
    </row>
    <row r="1379" spans="3:4">
      <c r="C1379" s="46" t="s">
        <v>577</v>
      </c>
      <c r="D1379" s="45" t="s">
        <v>578</v>
      </c>
    </row>
    <row r="1380" spans="3:4">
      <c r="C1380" s="46" t="s">
        <v>577</v>
      </c>
      <c r="D1380" s="45" t="s">
        <v>576</v>
      </c>
    </row>
    <row r="1381" spans="3:4">
      <c r="C1381" s="46" t="s">
        <v>552</v>
      </c>
      <c r="D1381" s="45" t="s">
        <v>575</v>
      </c>
    </row>
    <row r="1382" spans="3:4">
      <c r="C1382" s="46" t="s">
        <v>552</v>
      </c>
      <c r="D1382" s="45" t="s">
        <v>574</v>
      </c>
    </row>
    <row r="1383" spans="3:4">
      <c r="C1383" s="46" t="s">
        <v>552</v>
      </c>
      <c r="D1383" s="45" t="s">
        <v>573</v>
      </c>
    </row>
    <row r="1384" spans="3:4">
      <c r="C1384" s="46" t="s">
        <v>552</v>
      </c>
      <c r="D1384" s="45" t="s">
        <v>572</v>
      </c>
    </row>
    <row r="1385" spans="3:4">
      <c r="C1385" s="46" t="s">
        <v>552</v>
      </c>
      <c r="D1385" s="45" t="s">
        <v>571</v>
      </c>
    </row>
    <row r="1386" spans="3:4">
      <c r="C1386" s="46" t="s">
        <v>552</v>
      </c>
      <c r="D1386" s="45" t="s">
        <v>570</v>
      </c>
    </row>
    <row r="1387" spans="3:4">
      <c r="C1387" s="46" t="s">
        <v>552</v>
      </c>
      <c r="D1387" s="45" t="s">
        <v>569</v>
      </c>
    </row>
    <row r="1388" spans="3:4">
      <c r="C1388" s="46" t="s">
        <v>552</v>
      </c>
      <c r="D1388" s="45" t="s">
        <v>568</v>
      </c>
    </row>
    <row r="1389" spans="3:4">
      <c r="C1389" s="46" t="s">
        <v>552</v>
      </c>
      <c r="D1389" s="45" t="s">
        <v>567</v>
      </c>
    </row>
    <row r="1390" spans="3:4">
      <c r="C1390" s="46" t="s">
        <v>552</v>
      </c>
      <c r="D1390" s="45" t="s">
        <v>566</v>
      </c>
    </row>
    <row r="1391" spans="3:4">
      <c r="C1391" s="46" t="s">
        <v>552</v>
      </c>
      <c r="D1391" s="45" t="s">
        <v>565</v>
      </c>
    </row>
    <row r="1392" spans="3:4">
      <c r="C1392" s="46" t="s">
        <v>552</v>
      </c>
      <c r="D1392" s="45" t="s">
        <v>564</v>
      </c>
    </row>
    <row r="1393" spans="3:4">
      <c r="C1393" s="46" t="s">
        <v>552</v>
      </c>
      <c r="D1393" s="45" t="s">
        <v>563</v>
      </c>
    </row>
    <row r="1394" spans="3:4">
      <c r="C1394" s="46" t="s">
        <v>552</v>
      </c>
      <c r="D1394" s="45" t="s">
        <v>562</v>
      </c>
    </row>
    <row r="1395" spans="3:4">
      <c r="C1395" s="46" t="s">
        <v>552</v>
      </c>
      <c r="D1395" s="45" t="s">
        <v>561</v>
      </c>
    </row>
    <row r="1396" spans="3:4">
      <c r="C1396" s="46" t="s">
        <v>552</v>
      </c>
      <c r="D1396" s="45" t="s">
        <v>560</v>
      </c>
    </row>
    <row r="1397" spans="3:4">
      <c r="C1397" s="46" t="s">
        <v>552</v>
      </c>
      <c r="D1397" s="45" t="s">
        <v>559</v>
      </c>
    </row>
    <row r="1398" spans="3:4">
      <c r="C1398" s="46" t="s">
        <v>552</v>
      </c>
      <c r="D1398" s="45" t="s">
        <v>558</v>
      </c>
    </row>
    <row r="1399" spans="3:4">
      <c r="C1399" s="46" t="s">
        <v>552</v>
      </c>
      <c r="D1399" s="45" t="s">
        <v>557</v>
      </c>
    </row>
    <row r="1400" spans="3:4">
      <c r="C1400" s="46" t="s">
        <v>552</v>
      </c>
      <c r="D1400" s="45" t="s">
        <v>556</v>
      </c>
    </row>
    <row r="1401" spans="3:4">
      <c r="C1401" s="46" t="s">
        <v>552</v>
      </c>
      <c r="D1401" s="45" t="s">
        <v>555</v>
      </c>
    </row>
    <row r="1402" spans="3:4">
      <c r="C1402" s="46" t="s">
        <v>552</v>
      </c>
      <c r="D1402" s="45" t="s">
        <v>554</v>
      </c>
    </row>
    <row r="1403" spans="3:4">
      <c r="C1403" s="46" t="s">
        <v>552</v>
      </c>
      <c r="D1403" s="45" t="s">
        <v>553</v>
      </c>
    </row>
    <row r="1404" spans="3:4">
      <c r="C1404" s="46" t="s">
        <v>552</v>
      </c>
      <c r="D1404" s="45" t="s">
        <v>551</v>
      </c>
    </row>
    <row r="1405" spans="3:4">
      <c r="C1405" s="46" t="s">
        <v>534</v>
      </c>
      <c r="D1405" s="45" t="s">
        <v>550</v>
      </c>
    </row>
    <row r="1406" spans="3:4">
      <c r="C1406" s="46" t="s">
        <v>534</v>
      </c>
      <c r="D1406" s="45" t="s">
        <v>549</v>
      </c>
    </row>
    <row r="1407" spans="3:4">
      <c r="C1407" s="46" t="s">
        <v>534</v>
      </c>
      <c r="D1407" s="45" t="s">
        <v>548</v>
      </c>
    </row>
    <row r="1408" spans="3:4">
      <c r="C1408" s="46" t="s">
        <v>534</v>
      </c>
      <c r="D1408" s="45" t="s">
        <v>547</v>
      </c>
    </row>
    <row r="1409" spans="3:4">
      <c r="C1409" s="46" t="s">
        <v>534</v>
      </c>
      <c r="D1409" s="45" t="s">
        <v>546</v>
      </c>
    </row>
    <row r="1410" spans="3:4">
      <c r="C1410" s="46" t="s">
        <v>534</v>
      </c>
      <c r="D1410" s="45" t="s">
        <v>545</v>
      </c>
    </row>
    <row r="1411" spans="3:4">
      <c r="C1411" s="46" t="s">
        <v>534</v>
      </c>
      <c r="D1411" s="45" t="s">
        <v>544</v>
      </c>
    </row>
    <row r="1412" spans="3:4">
      <c r="C1412" s="46" t="s">
        <v>534</v>
      </c>
      <c r="D1412" s="45" t="s">
        <v>543</v>
      </c>
    </row>
    <row r="1413" spans="3:4">
      <c r="C1413" s="46" t="s">
        <v>534</v>
      </c>
      <c r="D1413" s="45" t="s">
        <v>542</v>
      </c>
    </row>
    <row r="1414" spans="3:4">
      <c r="C1414" s="46" t="s">
        <v>534</v>
      </c>
      <c r="D1414" s="45" t="s">
        <v>541</v>
      </c>
    </row>
    <row r="1415" spans="3:4">
      <c r="C1415" s="46" t="s">
        <v>534</v>
      </c>
      <c r="D1415" s="45" t="s">
        <v>540</v>
      </c>
    </row>
    <row r="1416" spans="3:4">
      <c r="C1416" s="46" t="s">
        <v>534</v>
      </c>
      <c r="D1416" s="45" t="s">
        <v>539</v>
      </c>
    </row>
    <row r="1417" spans="3:4">
      <c r="C1417" s="46" t="s">
        <v>534</v>
      </c>
      <c r="D1417" s="45" t="s">
        <v>538</v>
      </c>
    </row>
    <row r="1418" spans="3:4">
      <c r="C1418" s="46" t="s">
        <v>534</v>
      </c>
      <c r="D1418" s="45" t="s">
        <v>537</v>
      </c>
    </row>
    <row r="1419" spans="3:4">
      <c r="C1419" s="46" t="s">
        <v>534</v>
      </c>
      <c r="D1419" s="45" t="s">
        <v>536</v>
      </c>
    </row>
    <row r="1420" spans="3:4">
      <c r="C1420" s="46" t="s">
        <v>534</v>
      </c>
      <c r="D1420" s="45" t="s">
        <v>535</v>
      </c>
    </row>
    <row r="1421" spans="3:4">
      <c r="C1421" s="46" t="s">
        <v>534</v>
      </c>
      <c r="D1421" s="45" t="s">
        <v>533</v>
      </c>
    </row>
    <row r="1422" spans="3:4">
      <c r="C1422" s="46" t="s">
        <v>513</v>
      </c>
      <c r="D1422" s="45" t="s">
        <v>532</v>
      </c>
    </row>
    <row r="1423" spans="3:4">
      <c r="C1423" s="46" t="s">
        <v>513</v>
      </c>
      <c r="D1423" s="45" t="s">
        <v>531</v>
      </c>
    </row>
    <row r="1424" spans="3:4">
      <c r="C1424" s="46" t="s">
        <v>513</v>
      </c>
      <c r="D1424" s="45" t="s">
        <v>530</v>
      </c>
    </row>
    <row r="1425" spans="3:4">
      <c r="C1425" s="46" t="s">
        <v>513</v>
      </c>
      <c r="D1425" s="45" t="s">
        <v>529</v>
      </c>
    </row>
    <row r="1426" spans="3:4">
      <c r="C1426" s="46" t="s">
        <v>513</v>
      </c>
      <c r="D1426" s="45" t="s">
        <v>528</v>
      </c>
    </row>
    <row r="1427" spans="3:4">
      <c r="C1427" s="46" t="s">
        <v>513</v>
      </c>
      <c r="D1427" s="45" t="s">
        <v>527</v>
      </c>
    </row>
    <row r="1428" spans="3:4">
      <c r="C1428" s="46" t="s">
        <v>513</v>
      </c>
      <c r="D1428" s="45" t="s">
        <v>526</v>
      </c>
    </row>
    <row r="1429" spans="3:4">
      <c r="C1429" s="46" t="s">
        <v>513</v>
      </c>
      <c r="D1429" s="45" t="s">
        <v>525</v>
      </c>
    </row>
    <row r="1430" spans="3:4">
      <c r="C1430" s="46" t="s">
        <v>513</v>
      </c>
      <c r="D1430" s="45" t="s">
        <v>524</v>
      </c>
    </row>
    <row r="1431" spans="3:4">
      <c r="C1431" s="46" t="s">
        <v>513</v>
      </c>
      <c r="D1431" s="45" t="s">
        <v>523</v>
      </c>
    </row>
    <row r="1432" spans="3:4">
      <c r="C1432" s="46" t="s">
        <v>513</v>
      </c>
      <c r="D1432" s="45" t="s">
        <v>522</v>
      </c>
    </row>
    <row r="1433" spans="3:4">
      <c r="C1433" s="46" t="s">
        <v>513</v>
      </c>
      <c r="D1433" s="45" t="s">
        <v>521</v>
      </c>
    </row>
    <row r="1434" spans="3:4">
      <c r="C1434" s="46" t="s">
        <v>513</v>
      </c>
      <c r="D1434" s="45" t="s">
        <v>520</v>
      </c>
    </row>
    <row r="1435" spans="3:4">
      <c r="C1435" s="46" t="s">
        <v>513</v>
      </c>
      <c r="D1435" s="45" t="s">
        <v>519</v>
      </c>
    </row>
    <row r="1436" spans="3:4">
      <c r="C1436" s="46" t="s">
        <v>513</v>
      </c>
      <c r="D1436" s="45" t="s">
        <v>518</v>
      </c>
    </row>
    <row r="1437" spans="3:4">
      <c r="C1437" s="46" t="s">
        <v>513</v>
      </c>
      <c r="D1437" s="45" t="s">
        <v>517</v>
      </c>
    </row>
    <row r="1438" spans="3:4">
      <c r="C1438" s="46" t="s">
        <v>513</v>
      </c>
      <c r="D1438" s="45" t="s">
        <v>516</v>
      </c>
    </row>
    <row r="1439" spans="3:4">
      <c r="C1439" s="46" t="s">
        <v>513</v>
      </c>
      <c r="D1439" s="45" t="s">
        <v>515</v>
      </c>
    </row>
    <row r="1440" spans="3:4">
      <c r="C1440" s="46" t="s">
        <v>513</v>
      </c>
      <c r="D1440" s="45" t="s">
        <v>514</v>
      </c>
    </row>
    <row r="1441" spans="3:4">
      <c r="C1441" s="46" t="s">
        <v>513</v>
      </c>
      <c r="D1441" s="45" t="s">
        <v>512</v>
      </c>
    </row>
    <row r="1442" spans="3:4">
      <c r="C1442" s="46" t="s">
        <v>478</v>
      </c>
      <c r="D1442" s="45" t="s">
        <v>511</v>
      </c>
    </row>
    <row r="1443" spans="3:4">
      <c r="C1443" s="46" t="s">
        <v>478</v>
      </c>
      <c r="D1443" s="45" t="s">
        <v>510</v>
      </c>
    </row>
    <row r="1444" spans="3:4">
      <c r="C1444" s="46" t="s">
        <v>478</v>
      </c>
      <c r="D1444" s="45" t="s">
        <v>509</v>
      </c>
    </row>
    <row r="1445" spans="3:4">
      <c r="C1445" s="46" t="s">
        <v>478</v>
      </c>
      <c r="D1445" s="45" t="s">
        <v>508</v>
      </c>
    </row>
    <row r="1446" spans="3:4">
      <c r="C1446" s="46" t="s">
        <v>478</v>
      </c>
      <c r="D1446" s="45" t="s">
        <v>507</v>
      </c>
    </row>
    <row r="1447" spans="3:4">
      <c r="C1447" s="46" t="s">
        <v>478</v>
      </c>
      <c r="D1447" s="45" t="s">
        <v>506</v>
      </c>
    </row>
    <row r="1448" spans="3:4">
      <c r="C1448" s="46" t="s">
        <v>478</v>
      </c>
      <c r="D1448" s="45" t="s">
        <v>505</v>
      </c>
    </row>
    <row r="1449" spans="3:4">
      <c r="C1449" s="46" t="s">
        <v>478</v>
      </c>
      <c r="D1449" s="45" t="s">
        <v>504</v>
      </c>
    </row>
    <row r="1450" spans="3:4">
      <c r="C1450" s="46" t="s">
        <v>478</v>
      </c>
      <c r="D1450" s="45" t="s">
        <v>503</v>
      </c>
    </row>
    <row r="1451" spans="3:4">
      <c r="C1451" s="46" t="s">
        <v>478</v>
      </c>
      <c r="D1451" s="45" t="s">
        <v>502</v>
      </c>
    </row>
    <row r="1452" spans="3:4">
      <c r="C1452" s="46" t="s">
        <v>478</v>
      </c>
      <c r="D1452" s="45" t="s">
        <v>501</v>
      </c>
    </row>
    <row r="1453" spans="3:4">
      <c r="C1453" s="46" t="s">
        <v>478</v>
      </c>
      <c r="D1453" s="45" t="s">
        <v>500</v>
      </c>
    </row>
    <row r="1454" spans="3:4">
      <c r="C1454" s="46" t="s">
        <v>478</v>
      </c>
      <c r="D1454" s="45" t="s">
        <v>499</v>
      </c>
    </row>
    <row r="1455" spans="3:4">
      <c r="C1455" s="46" t="s">
        <v>478</v>
      </c>
      <c r="D1455" s="45" t="s">
        <v>498</v>
      </c>
    </row>
    <row r="1456" spans="3:4">
      <c r="C1456" s="46" t="s">
        <v>478</v>
      </c>
      <c r="D1456" s="45" t="s">
        <v>497</v>
      </c>
    </row>
    <row r="1457" spans="3:4">
      <c r="C1457" s="46" t="s">
        <v>478</v>
      </c>
      <c r="D1457" s="45" t="s">
        <v>496</v>
      </c>
    </row>
    <row r="1458" spans="3:4">
      <c r="C1458" s="46" t="s">
        <v>478</v>
      </c>
      <c r="D1458" s="45" t="s">
        <v>495</v>
      </c>
    </row>
    <row r="1459" spans="3:4">
      <c r="C1459" s="46" t="s">
        <v>478</v>
      </c>
      <c r="D1459" s="45" t="s">
        <v>494</v>
      </c>
    </row>
    <row r="1460" spans="3:4">
      <c r="C1460" s="46" t="s">
        <v>478</v>
      </c>
      <c r="D1460" s="45" t="s">
        <v>493</v>
      </c>
    </row>
    <row r="1461" spans="3:4">
      <c r="C1461" s="46" t="s">
        <v>478</v>
      </c>
      <c r="D1461" s="45" t="s">
        <v>492</v>
      </c>
    </row>
    <row r="1462" spans="3:4">
      <c r="C1462" s="46" t="s">
        <v>478</v>
      </c>
      <c r="D1462" s="45" t="s">
        <v>491</v>
      </c>
    </row>
    <row r="1463" spans="3:4">
      <c r="C1463" s="46" t="s">
        <v>478</v>
      </c>
      <c r="D1463" s="45" t="s">
        <v>490</v>
      </c>
    </row>
    <row r="1464" spans="3:4">
      <c r="C1464" s="46" t="s">
        <v>478</v>
      </c>
      <c r="D1464" s="45" t="s">
        <v>489</v>
      </c>
    </row>
    <row r="1465" spans="3:4">
      <c r="C1465" s="46" t="s">
        <v>478</v>
      </c>
      <c r="D1465" s="45" t="s">
        <v>488</v>
      </c>
    </row>
    <row r="1466" spans="3:4">
      <c r="C1466" s="46" t="s">
        <v>478</v>
      </c>
      <c r="D1466" s="45" t="s">
        <v>487</v>
      </c>
    </row>
    <row r="1467" spans="3:4">
      <c r="C1467" s="46" t="s">
        <v>478</v>
      </c>
      <c r="D1467" s="45" t="s">
        <v>486</v>
      </c>
    </row>
    <row r="1468" spans="3:4">
      <c r="C1468" s="46" t="s">
        <v>478</v>
      </c>
      <c r="D1468" s="45" t="s">
        <v>485</v>
      </c>
    </row>
    <row r="1469" spans="3:4">
      <c r="C1469" s="46" t="s">
        <v>478</v>
      </c>
      <c r="D1469" s="45" t="s">
        <v>484</v>
      </c>
    </row>
    <row r="1470" spans="3:4">
      <c r="C1470" s="46" t="s">
        <v>478</v>
      </c>
      <c r="D1470" s="45" t="s">
        <v>483</v>
      </c>
    </row>
    <row r="1471" spans="3:4">
      <c r="C1471" s="46" t="s">
        <v>478</v>
      </c>
      <c r="D1471" s="45" t="s">
        <v>482</v>
      </c>
    </row>
    <row r="1472" spans="3:4">
      <c r="C1472" s="46" t="s">
        <v>478</v>
      </c>
      <c r="D1472" s="45" t="s">
        <v>481</v>
      </c>
    </row>
    <row r="1473" spans="3:4">
      <c r="C1473" s="46" t="s">
        <v>478</v>
      </c>
      <c r="D1473" s="45" t="s">
        <v>480</v>
      </c>
    </row>
    <row r="1474" spans="3:4">
      <c r="C1474" s="46" t="s">
        <v>478</v>
      </c>
      <c r="D1474" s="45" t="s">
        <v>479</v>
      </c>
    </row>
    <row r="1475" spans="3:4">
      <c r="C1475" s="46" t="s">
        <v>478</v>
      </c>
      <c r="D1475" s="45" t="s">
        <v>477</v>
      </c>
    </row>
    <row r="1476" spans="3:4">
      <c r="C1476" s="46" t="s">
        <v>416</v>
      </c>
      <c r="D1476" s="45" t="s">
        <v>476</v>
      </c>
    </row>
    <row r="1477" spans="3:4">
      <c r="C1477" s="46" t="s">
        <v>416</v>
      </c>
      <c r="D1477" s="45" t="s">
        <v>475</v>
      </c>
    </row>
    <row r="1478" spans="3:4">
      <c r="C1478" s="46" t="s">
        <v>416</v>
      </c>
      <c r="D1478" s="45" t="s">
        <v>474</v>
      </c>
    </row>
    <row r="1479" spans="3:4">
      <c r="C1479" s="46" t="s">
        <v>416</v>
      </c>
      <c r="D1479" s="45" t="s">
        <v>473</v>
      </c>
    </row>
    <row r="1480" spans="3:4">
      <c r="C1480" s="46" t="s">
        <v>416</v>
      </c>
      <c r="D1480" s="45" t="s">
        <v>472</v>
      </c>
    </row>
    <row r="1481" spans="3:4">
      <c r="C1481" s="46" t="s">
        <v>416</v>
      </c>
      <c r="D1481" s="45" t="s">
        <v>471</v>
      </c>
    </row>
    <row r="1482" spans="3:4">
      <c r="C1482" s="46" t="s">
        <v>416</v>
      </c>
      <c r="D1482" s="45" t="s">
        <v>470</v>
      </c>
    </row>
    <row r="1483" spans="3:4">
      <c r="C1483" s="46" t="s">
        <v>416</v>
      </c>
      <c r="D1483" s="45" t="s">
        <v>469</v>
      </c>
    </row>
    <row r="1484" spans="3:4">
      <c r="C1484" s="46" t="s">
        <v>416</v>
      </c>
      <c r="D1484" s="45" t="s">
        <v>468</v>
      </c>
    </row>
    <row r="1485" spans="3:4">
      <c r="C1485" s="46" t="s">
        <v>416</v>
      </c>
      <c r="D1485" s="45" t="s">
        <v>467</v>
      </c>
    </row>
    <row r="1486" spans="3:4">
      <c r="C1486" s="46" t="s">
        <v>416</v>
      </c>
      <c r="D1486" s="45" t="s">
        <v>466</v>
      </c>
    </row>
    <row r="1487" spans="3:4">
      <c r="C1487" s="46" t="s">
        <v>416</v>
      </c>
      <c r="D1487" s="45" t="s">
        <v>465</v>
      </c>
    </row>
    <row r="1488" spans="3:4">
      <c r="C1488" s="46" t="s">
        <v>416</v>
      </c>
      <c r="D1488" s="45" t="s">
        <v>464</v>
      </c>
    </row>
    <row r="1489" spans="3:4">
      <c r="C1489" s="46" t="s">
        <v>416</v>
      </c>
      <c r="D1489" s="45" t="s">
        <v>463</v>
      </c>
    </row>
    <row r="1490" spans="3:4">
      <c r="C1490" s="46" t="s">
        <v>416</v>
      </c>
      <c r="D1490" s="45" t="s">
        <v>462</v>
      </c>
    </row>
    <row r="1491" spans="3:4">
      <c r="C1491" s="46" t="s">
        <v>416</v>
      </c>
      <c r="D1491" s="45" t="s">
        <v>461</v>
      </c>
    </row>
    <row r="1492" spans="3:4">
      <c r="C1492" s="46" t="s">
        <v>416</v>
      </c>
      <c r="D1492" s="45" t="s">
        <v>460</v>
      </c>
    </row>
    <row r="1493" spans="3:4">
      <c r="C1493" s="46" t="s">
        <v>416</v>
      </c>
      <c r="D1493" s="45" t="s">
        <v>459</v>
      </c>
    </row>
    <row r="1494" spans="3:4">
      <c r="C1494" s="46" t="s">
        <v>416</v>
      </c>
      <c r="D1494" s="45" t="s">
        <v>458</v>
      </c>
    </row>
    <row r="1495" spans="3:4">
      <c r="C1495" s="46" t="s">
        <v>416</v>
      </c>
      <c r="D1495" s="45" t="s">
        <v>457</v>
      </c>
    </row>
    <row r="1496" spans="3:4">
      <c r="C1496" s="46" t="s">
        <v>416</v>
      </c>
      <c r="D1496" s="45" t="s">
        <v>456</v>
      </c>
    </row>
    <row r="1497" spans="3:4">
      <c r="C1497" s="46" t="s">
        <v>416</v>
      </c>
      <c r="D1497" s="45" t="s">
        <v>455</v>
      </c>
    </row>
    <row r="1498" spans="3:4">
      <c r="C1498" s="46" t="s">
        <v>416</v>
      </c>
      <c r="D1498" s="45" t="s">
        <v>454</v>
      </c>
    </row>
    <row r="1499" spans="3:4">
      <c r="C1499" s="46" t="s">
        <v>416</v>
      </c>
      <c r="D1499" s="45" t="s">
        <v>453</v>
      </c>
    </row>
    <row r="1500" spans="3:4">
      <c r="C1500" s="46" t="s">
        <v>416</v>
      </c>
      <c r="D1500" s="45" t="s">
        <v>452</v>
      </c>
    </row>
    <row r="1501" spans="3:4">
      <c r="C1501" s="46" t="s">
        <v>416</v>
      </c>
      <c r="D1501" s="45" t="s">
        <v>451</v>
      </c>
    </row>
    <row r="1502" spans="3:4">
      <c r="C1502" s="46" t="s">
        <v>416</v>
      </c>
      <c r="D1502" s="45" t="s">
        <v>450</v>
      </c>
    </row>
    <row r="1503" spans="3:4">
      <c r="C1503" s="46" t="s">
        <v>416</v>
      </c>
      <c r="D1503" s="45" t="s">
        <v>449</v>
      </c>
    </row>
    <row r="1504" spans="3:4">
      <c r="C1504" s="46" t="s">
        <v>448</v>
      </c>
      <c r="D1504" s="45" t="s">
        <v>447</v>
      </c>
    </row>
    <row r="1505" spans="3:4">
      <c r="C1505" s="46" t="s">
        <v>416</v>
      </c>
      <c r="D1505" s="45" t="s">
        <v>446</v>
      </c>
    </row>
    <row r="1506" spans="3:4">
      <c r="C1506" s="46" t="s">
        <v>416</v>
      </c>
      <c r="D1506" s="45" t="s">
        <v>445</v>
      </c>
    </row>
    <row r="1507" spans="3:4">
      <c r="C1507" s="46" t="s">
        <v>416</v>
      </c>
      <c r="D1507" s="45" t="s">
        <v>444</v>
      </c>
    </row>
    <row r="1508" spans="3:4">
      <c r="C1508" s="46" t="s">
        <v>416</v>
      </c>
      <c r="D1508" s="45" t="s">
        <v>443</v>
      </c>
    </row>
    <row r="1509" spans="3:4">
      <c r="C1509" s="46" t="s">
        <v>416</v>
      </c>
      <c r="D1509" s="45" t="s">
        <v>442</v>
      </c>
    </row>
    <row r="1510" spans="3:4">
      <c r="C1510" s="46" t="s">
        <v>416</v>
      </c>
      <c r="D1510" s="45" t="s">
        <v>441</v>
      </c>
    </row>
    <row r="1511" spans="3:4">
      <c r="C1511" s="46" t="s">
        <v>416</v>
      </c>
      <c r="D1511" s="45" t="s">
        <v>440</v>
      </c>
    </row>
    <row r="1512" spans="3:4">
      <c r="C1512" s="46" t="s">
        <v>416</v>
      </c>
      <c r="D1512" s="45" t="s">
        <v>439</v>
      </c>
    </row>
    <row r="1513" spans="3:4">
      <c r="C1513" s="46" t="s">
        <v>416</v>
      </c>
      <c r="D1513" s="45" t="s">
        <v>438</v>
      </c>
    </row>
    <row r="1514" spans="3:4">
      <c r="C1514" s="46" t="s">
        <v>416</v>
      </c>
      <c r="D1514" s="45" t="s">
        <v>437</v>
      </c>
    </row>
    <row r="1515" spans="3:4">
      <c r="C1515" s="46" t="s">
        <v>416</v>
      </c>
      <c r="D1515" s="45" t="s">
        <v>436</v>
      </c>
    </row>
    <row r="1516" spans="3:4">
      <c r="C1516" s="46" t="s">
        <v>416</v>
      </c>
      <c r="D1516" s="45" t="s">
        <v>435</v>
      </c>
    </row>
    <row r="1517" spans="3:4">
      <c r="C1517" s="46" t="s">
        <v>416</v>
      </c>
      <c r="D1517" s="45" t="s">
        <v>434</v>
      </c>
    </row>
    <row r="1518" spans="3:4">
      <c r="C1518" s="46" t="s">
        <v>416</v>
      </c>
      <c r="D1518" s="45" t="s">
        <v>433</v>
      </c>
    </row>
    <row r="1519" spans="3:4">
      <c r="C1519" s="46" t="s">
        <v>416</v>
      </c>
      <c r="D1519" s="45" t="s">
        <v>432</v>
      </c>
    </row>
    <row r="1520" spans="3:4">
      <c r="C1520" s="46" t="s">
        <v>416</v>
      </c>
      <c r="D1520" s="45" t="s">
        <v>431</v>
      </c>
    </row>
    <row r="1521" spans="3:4">
      <c r="C1521" s="46" t="s">
        <v>416</v>
      </c>
      <c r="D1521" s="45" t="s">
        <v>430</v>
      </c>
    </row>
    <row r="1522" spans="3:4">
      <c r="C1522" s="46" t="s">
        <v>416</v>
      </c>
      <c r="D1522" s="45" t="s">
        <v>429</v>
      </c>
    </row>
    <row r="1523" spans="3:4">
      <c r="C1523" s="46" t="s">
        <v>416</v>
      </c>
      <c r="D1523" s="45" t="s">
        <v>428</v>
      </c>
    </row>
    <row r="1524" spans="3:4">
      <c r="C1524" s="46" t="s">
        <v>416</v>
      </c>
      <c r="D1524" s="45" t="s">
        <v>427</v>
      </c>
    </row>
    <row r="1525" spans="3:4">
      <c r="C1525" s="46" t="s">
        <v>416</v>
      </c>
      <c r="D1525" s="45" t="s">
        <v>426</v>
      </c>
    </row>
    <row r="1526" spans="3:4">
      <c r="C1526" s="46" t="s">
        <v>416</v>
      </c>
      <c r="D1526" s="45" t="s">
        <v>425</v>
      </c>
    </row>
    <row r="1527" spans="3:4">
      <c r="C1527" s="46" t="s">
        <v>416</v>
      </c>
      <c r="D1527" s="45" t="s">
        <v>424</v>
      </c>
    </row>
    <row r="1528" spans="3:4">
      <c r="C1528" s="46" t="s">
        <v>416</v>
      </c>
      <c r="D1528" s="45" t="s">
        <v>423</v>
      </c>
    </row>
    <row r="1529" spans="3:4">
      <c r="C1529" s="46" t="s">
        <v>416</v>
      </c>
      <c r="D1529" s="45" t="s">
        <v>422</v>
      </c>
    </row>
    <row r="1530" spans="3:4">
      <c r="C1530" s="46" t="s">
        <v>416</v>
      </c>
      <c r="D1530" s="45" t="s">
        <v>421</v>
      </c>
    </row>
    <row r="1531" spans="3:4">
      <c r="C1531" s="46" t="s">
        <v>416</v>
      </c>
      <c r="D1531" s="45" t="s">
        <v>420</v>
      </c>
    </row>
    <row r="1532" spans="3:4">
      <c r="C1532" s="46" t="s">
        <v>416</v>
      </c>
      <c r="D1532" s="45" t="s">
        <v>419</v>
      </c>
    </row>
    <row r="1533" spans="3:4">
      <c r="C1533" s="46" t="s">
        <v>416</v>
      </c>
      <c r="D1533" s="45" t="s">
        <v>418</v>
      </c>
    </row>
    <row r="1534" spans="3:4">
      <c r="C1534" s="46" t="s">
        <v>416</v>
      </c>
      <c r="D1534" s="45" t="s">
        <v>417</v>
      </c>
    </row>
    <row r="1535" spans="3:4">
      <c r="C1535" s="46" t="s">
        <v>416</v>
      </c>
      <c r="D1535" s="45" t="s">
        <v>415</v>
      </c>
    </row>
    <row r="1536" spans="3:4">
      <c r="C1536" s="46" t="s">
        <v>395</v>
      </c>
      <c r="D1536" s="45" t="s">
        <v>414</v>
      </c>
    </row>
    <row r="1537" spans="3:4">
      <c r="C1537" s="46" t="s">
        <v>395</v>
      </c>
      <c r="D1537" s="45" t="s">
        <v>413</v>
      </c>
    </row>
    <row r="1538" spans="3:4">
      <c r="C1538" s="46" t="s">
        <v>395</v>
      </c>
      <c r="D1538" s="45" t="s">
        <v>412</v>
      </c>
    </row>
    <row r="1539" spans="3:4">
      <c r="C1539" s="46" t="s">
        <v>395</v>
      </c>
      <c r="D1539" s="45" t="s">
        <v>411</v>
      </c>
    </row>
    <row r="1540" spans="3:4">
      <c r="C1540" s="46" t="s">
        <v>395</v>
      </c>
      <c r="D1540" s="45" t="s">
        <v>410</v>
      </c>
    </row>
    <row r="1541" spans="3:4">
      <c r="C1541" s="46" t="s">
        <v>395</v>
      </c>
      <c r="D1541" s="45" t="s">
        <v>409</v>
      </c>
    </row>
    <row r="1542" spans="3:4">
      <c r="C1542" s="46" t="s">
        <v>395</v>
      </c>
      <c r="D1542" s="45" t="s">
        <v>408</v>
      </c>
    </row>
    <row r="1543" spans="3:4">
      <c r="C1543" s="46" t="s">
        <v>395</v>
      </c>
      <c r="D1543" s="45" t="s">
        <v>407</v>
      </c>
    </row>
    <row r="1544" spans="3:4">
      <c r="C1544" s="46" t="s">
        <v>395</v>
      </c>
      <c r="D1544" s="45" t="s">
        <v>406</v>
      </c>
    </row>
    <row r="1545" spans="3:4">
      <c r="C1545" s="46" t="s">
        <v>395</v>
      </c>
      <c r="D1545" s="45" t="s">
        <v>405</v>
      </c>
    </row>
    <row r="1546" spans="3:4">
      <c r="C1546" s="46" t="s">
        <v>395</v>
      </c>
      <c r="D1546" s="45" t="s">
        <v>404</v>
      </c>
    </row>
    <row r="1547" spans="3:4">
      <c r="C1547" s="46" t="s">
        <v>395</v>
      </c>
      <c r="D1547" s="45" t="s">
        <v>403</v>
      </c>
    </row>
    <row r="1548" spans="3:4">
      <c r="C1548" s="46" t="s">
        <v>395</v>
      </c>
      <c r="D1548" s="45" t="s">
        <v>402</v>
      </c>
    </row>
    <row r="1549" spans="3:4">
      <c r="C1549" s="46" t="s">
        <v>395</v>
      </c>
      <c r="D1549" s="45" t="s">
        <v>401</v>
      </c>
    </row>
    <row r="1550" spans="3:4">
      <c r="C1550" s="46" t="s">
        <v>395</v>
      </c>
      <c r="D1550" s="45" t="s">
        <v>400</v>
      </c>
    </row>
    <row r="1551" spans="3:4">
      <c r="C1551" s="46" t="s">
        <v>395</v>
      </c>
      <c r="D1551" s="45" t="s">
        <v>399</v>
      </c>
    </row>
    <row r="1552" spans="3:4">
      <c r="C1552" s="46" t="s">
        <v>395</v>
      </c>
      <c r="D1552" s="45" t="s">
        <v>398</v>
      </c>
    </row>
    <row r="1553" spans="3:4">
      <c r="C1553" s="46" t="s">
        <v>395</v>
      </c>
      <c r="D1553" s="45" t="s">
        <v>397</v>
      </c>
    </row>
    <row r="1554" spans="3:4">
      <c r="C1554" s="46" t="s">
        <v>395</v>
      </c>
      <c r="D1554" s="45" t="s">
        <v>396</v>
      </c>
    </row>
    <row r="1555" spans="3:4">
      <c r="C1555" s="46" t="s">
        <v>395</v>
      </c>
      <c r="D1555" s="45" t="s">
        <v>394</v>
      </c>
    </row>
    <row r="1556" spans="3:4">
      <c r="C1556" s="46" t="s">
        <v>373</v>
      </c>
      <c r="D1556" s="45" t="s">
        <v>393</v>
      </c>
    </row>
    <row r="1557" spans="3:4">
      <c r="C1557" s="46" t="s">
        <v>373</v>
      </c>
      <c r="D1557" s="45" t="s">
        <v>392</v>
      </c>
    </row>
    <row r="1558" spans="3:4">
      <c r="C1558" s="46" t="s">
        <v>373</v>
      </c>
      <c r="D1558" s="45" t="s">
        <v>391</v>
      </c>
    </row>
    <row r="1559" spans="3:4">
      <c r="C1559" s="46" t="s">
        <v>373</v>
      </c>
      <c r="D1559" s="45" t="s">
        <v>390</v>
      </c>
    </row>
    <row r="1560" spans="3:4">
      <c r="C1560" s="46" t="s">
        <v>373</v>
      </c>
      <c r="D1560" s="45" t="s">
        <v>389</v>
      </c>
    </row>
    <row r="1561" spans="3:4">
      <c r="C1561" s="46" t="s">
        <v>373</v>
      </c>
      <c r="D1561" s="45" t="s">
        <v>388</v>
      </c>
    </row>
    <row r="1562" spans="3:4">
      <c r="C1562" s="46" t="s">
        <v>373</v>
      </c>
      <c r="D1562" s="45" t="s">
        <v>387</v>
      </c>
    </row>
    <row r="1563" spans="3:4">
      <c r="C1563" s="46" t="s">
        <v>373</v>
      </c>
      <c r="D1563" s="45" t="s">
        <v>386</v>
      </c>
    </row>
    <row r="1564" spans="3:4">
      <c r="C1564" s="46" t="s">
        <v>373</v>
      </c>
      <c r="D1564" s="45" t="s">
        <v>385</v>
      </c>
    </row>
    <row r="1565" spans="3:4">
      <c r="C1565" s="46" t="s">
        <v>373</v>
      </c>
      <c r="D1565" s="45" t="s">
        <v>384</v>
      </c>
    </row>
    <row r="1566" spans="3:4">
      <c r="C1566" s="46" t="s">
        <v>373</v>
      </c>
      <c r="D1566" s="45" t="s">
        <v>383</v>
      </c>
    </row>
    <row r="1567" spans="3:4">
      <c r="C1567" s="46" t="s">
        <v>373</v>
      </c>
      <c r="D1567" s="45" t="s">
        <v>382</v>
      </c>
    </row>
    <row r="1568" spans="3:4">
      <c r="C1568" s="46" t="s">
        <v>373</v>
      </c>
      <c r="D1568" s="45" t="s">
        <v>381</v>
      </c>
    </row>
    <row r="1569" spans="3:4">
      <c r="C1569" s="46" t="s">
        <v>373</v>
      </c>
      <c r="D1569" s="45" t="s">
        <v>380</v>
      </c>
    </row>
    <row r="1570" spans="3:4">
      <c r="C1570" s="46" t="s">
        <v>373</v>
      </c>
      <c r="D1570" s="45" t="s">
        <v>379</v>
      </c>
    </row>
    <row r="1571" spans="3:4">
      <c r="C1571" s="46" t="s">
        <v>373</v>
      </c>
      <c r="D1571" s="45" t="s">
        <v>378</v>
      </c>
    </row>
    <row r="1572" spans="3:4">
      <c r="C1572" s="46" t="s">
        <v>373</v>
      </c>
      <c r="D1572" s="45" t="s">
        <v>377</v>
      </c>
    </row>
    <row r="1573" spans="3:4">
      <c r="C1573" s="46" t="s">
        <v>373</v>
      </c>
      <c r="D1573" s="45" t="s">
        <v>376</v>
      </c>
    </row>
    <row r="1574" spans="3:4">
      <c r="C1574" s="46" t="s">
        <v>373</v>
      </c>
      <c r="D1574" s="45" t="s">
        <v>375</v>
      </c>
    </row>
    <row r="1575" spans="3:4">
      <c r="C1575" s="46" t="s">
        <v>373</v>
      </c>
      <c r="D1575" s="45" t="s">
        <v>374</v>
      </c>
    </row>
    <row r="1576" spans="3:4">
      <c r="C1576" s="46" t="s">
        <v>373</v>
      </c>
      <c r="D1576" s="45" t="s">
        <v>372</v>
      </c>
    </row>
    <row r="1577" spans="3:4">
      <c r="C1577" s="46" t="s">
        <v>327</v>
      </c>
      <c r="D1577" s="45" t="s">
        <v>371</v>
      </c>
    </row>
    <row r="1578" spans="3:4">
      <c r="C1578" s="46" t="s">
        <v>327</v>
      </c>
      <c r="D1578" s="45" t="s">
        <v>370</v>
      </c>
    </row>
    <row r="1579" spans="3:4">
      <c r="C1579" s="46" t="s">
        <v>327</v>
      </c>
      <c r="D1579" s="45" t="s">
        <v>369</v>
      </c>
    </row>
    <row r="1580" spans="3:4">
      <c r="C1580" s="46" t="s">
        <v>327</v>
      </c>
      <c r="D1580" s="45" t="s">
        <v>368</v>
      </c>
    </row>
    <row r="1581" spans="3:4">
      <c r="C1581" s="46" t="s">
        <v>327</v>
      </c>
      <c r="D1581" s="45" t="s">
        <v>367</v>
      </c>
    </row>
    <row r="1582" spans="3:4">
      <c r="C1582" s="46" t="s">
        <v>327</v>
      </c>
      <c r="D1582" s="45" t="s">
        <v>366</v>
      </c>
    </row>
    <row r="1583" spans="3:4">
      <c r="C1583" s="46" t="s">
        <v>327</v>
      </c>
      <c r="D1583" s="45" t="s">
        <v>365</v>
      </c>
    </row>
    <row r="1584" spans="3:4">
      <c r="C1584" s="46" t="s">
        <v>327</v>
      </c>
      <c r="D1584" s="45" t="s">
        <v>364</v>
      </c>
    </row>
    <row r="1585" spans="3:4">
      <c r="C1585" s="46" t="s">
        <v>327</v>
      </c>
      <c r="D1585" s="45" t="s">
        <v>363</v>
      </c>
    </row>
    <row r="1586" spans="3:4">
      <c r="C1586" s="46" t="s">
        <v>327</v>
      </c>
      <c r="D1586" s="45" t="s">
        <v>362</v>
      </c>
    </row>
    <row r="1587" spans="3:4">
      <c r="C1587" s="46" t="s">
        <v>327</v>
      </c>
      <c r="D1587" s="45" t="s">
        <v>361</v>
      </c>
    </row>
    <row r="1588" spans="3:4">
      <c r="C1588" s="46" t="s">
        <v>327</v>
      </c>
      <c r="D1588" s="45" t="s">
        <v>360</v>
      </c>
    </row>
    <row r="1589" spans="3:4">
      <c r="C1589" s="46" t="s">
        <v>327</v>
      </c>
      <c r="D1589" s="45" t="s">
        <v>359</v>
      </c>
    </row>
    <row r="1590" spans="3:4">
      <c r="C1590" s="46" t="s">
        <v>327</v>
      </c>
      <c r="D1590" s="45" t="s">
        <v>358</v>
      </c>
    </row>
    <row r="1591" spans="3:4">
      <c r="C1591" s="46" t="s">
        <v>327</v>
      </c>
      <c r="D1591" s="45" t="s">
        <v>357</v>
      </c>
    </row>
    <row r="1592" spans="3:4">
      <c r="C1592" s="46" t="s">
        <v>327</v>
      </c>
      <c r="D1592" s="45" t="s">
        <v>356</v>
      </c>
    </row>
    <row r="1593" spans="3:4">
      <c r="C1593" s="46" t="s">
        <v>327</v>
      </c>
      <c r="D1593" s="45" t="s">
        <v>355</v>
      </c>
    </row>
    <row r="1594" spans="3:4">
      <c r="C1594" s="46" t="s">
        <v>327</v>
      </c>
      <c r="D1594" s="45" t="s">
        <v>354</v>
      </c>
    </row>
    <row r="1595" spans="3:4">
      <c r="C1595" s="46" t="s">
        <v>327</v>
      </c>
      <c r="D1595" s="45" t="s">
        <v>353</v>
      </c>
    </row>
    <row r="1596" spans="3:4">
      <c r="C1596" s="46" t="s">
        <v>327</v>
      </c>
      <c r="D1596" s="45" t="s">
        <v>352</v>
      </c>
    </row>
    <row r="1597" spans="3:4">
      <c r="C1597" s="46" t="s">
        <v>327</v>
      </c>
      <c r="D1597" s="45" t="s">
        <v>351</v>
      </c>
    </row>
    <row r="1598" spans="3:4">
      <c r="C1598" s="46" t="s">
        <v>327</v>
      </c>
      <c r="D1598" s="45" t="s">
        <v>350</v>
      </c>
    </row>
    <row r="1599" spans="3:4">
      <c r="C1599" s="46" t="s">
        <v>327</v>
      </c>
      <c r="D1599" s="45" t="s">
        <v>349</v>
      </c>
    </row>
    <row r="1600" spans="3:4">
      <c r="C1600" s="46" t="s">
        <v>327</v>
      </c>
      <c r="D1600" s="45" t="s">
        <v>348</v>
      </c>
    </row>
    <row r="1601" spans="3:4">
      <c r="C1601" s="46" t="s">
        <v>327</v>
      </c>
      <c r="D1601" s="45" t="s">
        <v>347</v>
      </c>
    </row>
    <row r="1602" spans="3:4">
      <c r="C1602" s="46" t="s">
        <v>327</v>
      </c>
      <c r="D1602" s="45" t="s">
        <v>346</v>
      </c>
    </row>
    <row r="1603" spans="3:4">
      <c r="C1603" s="46" t="s">
        <v>327</v>
      </c>
      <c r="D1603" s="45" t="s">
        <v>345</v>
      </c>
    </row>
    <row r="1604" spans="3:4">
      <c r="C1604" s="46" t="s">
        <v>327</v>
      </c>
      <c r="D1604" s="45" t="s">
        <v>344</v>
      </c>
    </row>
    <row r="1605" spans="3:4">
      <c r="C1605" s="46" t="s">
        <v>327</v>
      </c>
      <c r="D1605" s="45" t="s">
        <v>343</v>
      </c>
    </row>
    <row r="1606" spans="3:4">
      <c r="C1606" s="46" t="s">
        <v>327</v>
      </c>
      <c r="D1606" s="45" t="s">
        <v>342</v>
      </c>
    </row>
    <row r="1607" spans="3:4">
      <c r="C1607" s="46" t="s">
        <v>327</v>
      </c>
      <c r="D1607" s="45" t="s">
        <v>341</v>
      </c>
    </row>
    <row r="1608" spans="3:4">
      <c r="C1608" s="46" t="s">
        <v>327</v>
      </c>
      <c r="D1608" s="45" t="s">
        <v>340</v>
      </c>
    </row>
    <row r="1609" spans="3:4">
      <c r="C1609" s="46" t="s">
        <v>327</v>
      </c>
      <c r="D1609" s="45" t="s">
        <v>339</v>
      </c>
    </row>
    <row r="1610" spans="3:4">
      <c r="C1610" s="46" t="s">
        <v>327</v>
      </c>
      <c r="D1610" s="45" t="s">
        <v>338</v>
      </c>
    </row>
    <row r="1611" spans="3:4">
      <c r="C1611" s="46" t="s">
        <v>327</v>
      </c>
      <c r="D1611" s="45" t="s">
        <v>337</v>
      </c>
    </row>
    <row r="1612" spans="3:4">
      <c r="C1612" s="46" t="s">
        <v>327</v>
      </c>
      <c r="D1612" s="45" t="s">
        <v>336</v>
      </c>
    </row>
    <row r="1613" spans="3:4">
      <c r="C1613" s="46" t="s">
        <v>327</v>
      </c>
      <c r="D1613" s="45" t="s">
        <v>335</v>
      </c>
    </row>
    <row r="1614" spans="3:4">
      <c r="C1614" s="46" t="s">
        <v>327</v>
      </c>
      <c r="D1614" s="45" t="s">
        <v>334</v>
      </c>
    </row>
    <row r="1615" spans="3:4">
      <c r="C1615" s="46" t="s">
        <v>327</v>
      </c>
      <c r="D1615" s="45" t="s">
        <v>333</v>
      </c>
    </row>
    <row r="1616" spans="3:4">
      <c r="C1616" s="46" t="s">
        <v>327</v>
      </c>
      <c r="D1616" s="45" t="s">
        <v>332</v>
      </c>
    </row>
    <row r="1617" spans="3:4">
      <c r="C1617" s="46" t="s">
        <v>327</v>
      </c>
      <c r="D1617" s="45" t="s">
        <v>331</v>
      </c>
    </row>
    <row r="1618" spans="3:4">
      <c r="C1618" s="46" t="s">
        <v>327</v>
      </c>
      <c r="D1618" s="45" t="s">
        <v>330</v>
      </c>
    </row>
    <row r="1619" spans="3:4">
      <c r="C1619" s="46" t="s">
        <v>327</v>
      </c>
      <c r="D1619" s="45" t="s">
        <v>329</v>
      </c>
    </row>
    <row r="1620" spans="3:4">
      <c r="C1620" s="46" t="s">
        <v>327</v>
      </c>
      <c r="D1620" s="45" t="s">
        <v>328</v>
      </c>
    </row>
    <row r="1621" spans="3:4">
      <c r="C1621" s="46" t="s">
        <v>327</v>
      </c>
      <c r="D1621" s="45" t="s">
        <v>326</v>
      </c>
    </row>
    <row r="1622" spans="3:4">
      <c r="C1622" s="46" t="s">
        <v>308</v>
      </c>
      <c r="D1622" s="45" t="s">
        <v>325</v>
      </c>
    </row>
    <row r="1623" spans="3:4">
      <c r="C1623" s="46" t="s">
        <v>308</v>
      </c>
      <c r="D1623" s="45" t="s">
        <v>324</v>
      </c>
    </row>
    <row r="1624" spans="3:4">
      <c r="C1624" s="46" t="s">
        <v>308</v>
      </c>
      <c r="D1624" s="45" t="s">
        <v>323</v>
      </c>
    </row>
    <row r="1625" spans="3:4">
      <c r="C1625" s="46" t="s">
        <v>308</v>
      </c>
      <c r="D1625" s="45" t="s">
        <v>322</v>
      </c>
    </row>
    <row r="1626" spans="3:4">
      <c r="C1626" s="46" t="s">
        <v>308</v>
      </c>
      <c r="D1626" s="45" t="s">
        <v>321</v>
      </c>
    </row>
    <row r="1627" spans="3:4">
      <c r="C1627" s="46" t="s">
        <v>308</v>
      </c>
      <c r="D1627" s="45" t="s">
        <v>320</v>
      </c>
    </row>
    <row r="1628" spans="3:4">
      <c r="C1628" s="46" t="s">
        <v>308</v>
      </c>
      <c r="D1628" s="45" t="s">
        <v>319</v>
      </c>
    </row>
    <row r="1629" spans="3:4">
      <c r="C1629" s="46" t="s">
        <v>308</v>
      </c>
      <c r="D1629" s="45" t="s">
        <v>318</v>
      </c>
    </row>
    <row r="1630" spans="3:4">
      <c r="C1630" s="46" t="s">
        <v>308</v>
      </c>
      <c r="D1630" s="45" t="s">
        <v>317</v>
      </c>
    </row>
    <row r="1631" spans="3:4">
      <c r="C1631" s="46" t="s">
        <v>308</v>
      </c>
      <c r="D1631" s="45" t="s">
        <v>316</v>
      </c>
    </row>
    <row r="1632" spans="3:4">
      <c r="C1632" s="46" t="s">
        <v>308</v>
      </c>
      <c r="D1632" s="45" t="s">
        <v>315</v>
      </c>
    </row>
    <row r="1633" spans="3:4">
      <c r="C1633" s="46" t="s">
        <v>308</v>
      </c>
      <c r="D1633" s="45" t="s">
        <v>314</v>
      </c>
    </row>
    <row r="1634" spans="3:4">
      <c r="C1634" s="46" t="s">
        <v>308</v>
      </c>
      <c r="D1634" s="45" t="s">
        <v>313</v>
      </c>
    </row>
    <row r="1635" spans="3:4">
      <c r="C1635" s="46" t="s">
        <v>308</v>
      </c>
      <c r="D1635" s="45" t="s">
        <v>312</v>
      </c>
    </row>
    <row r="1636" spans="3:4">
      <c r="C1636" s="46" t="s">
        <v>308</v>
      </c>
      <c r="D1636" s="45" t="s">
        <v>311</v>
      </c>
    </row>
    <row r="1637" spans="3:4">
      <c r="C1637" s="46" t="s">
        <v>308</v>
      </c>
      <c r="D1637" s="45" t="s">
        <v>310</v>
      </c>
    </row>
    <row r="1638" spans="3:4">
      <c r="C1638" s="46" t="s">
        <v>308</v>
      </c>
      <c r="D1638" s="45" t="s">
        <v>309</v>
      </c>
    </row>
    <row r="1639" spans="3:4">
      <c r="C1639" s="46" t="s">
        <v>308</v>
      </c>
      <c r="D1639" s="45" t="s">
        <v>307</v>
      </c>
    </row>
    <row r="1640" spans="3:4">
      <c r="C1640" s="46" t="s">
        <v>281</v>
      </c>
      <c r="D1640" s="45" t="s">
        <v>306</v>
      </c>
    </row>
    <row r="1641" spans="3:4">
      <c r="C1641" s="46" t="s">
        <v>281</v>
      </c>
      <c r="D1641" s="45" t="s">
        <v>305</v>
      </c>
    </row>
    <row r="1642" spans="3:4">
      <c r="C1642" s="46" t="s">
        <v>281</v>
      </c>
      <c r="D1642" s="45" t="s">
        <v>304</v>
      </c>
    </row>
    <row r="1643" spans="3:4">
      <c r="C1643" s="46" t="s">
        <v>281</v>
      </c>
      <c r="D1643" s="45" t="s">
        <v>303</v>
      </c>
    </row>
    <row r="1644" spans="3:4">
      <c r="C1644" s="46" t="s">
        <v>281</v>
      </c>
      <c r="D1644" s="45" t="s">
        <v>302</v>
      </c>
    </row>
    <row r="1645" spans="3:4">
      <c r="C1645" s="46" t="s">
        <v>281</v>
      </c>
      <c r="D1645" s="45" t="s">
        <v>301</v>
      </c>
    </row>
    <row r="1646" spans="3:4">
      <c r="C1646" s="46" t="s">
        <v>281</v>
      </c>
      <c r="D1646" s="45" t="s">
        <v>300</v>
      </c>
    </row>
    <row r="1647" spans="3:4">
      <c r="C1647" s="46" t="s">
        <v>281</v>
      </c>
      <c r="D1647" s="45" t="s">
        <v>299</v>
      </c>
    </row>
    <row r="1648" spans="3:4">
      <c r="C1648" s="46" t="s">
        <v>281</v>
      </c>
      <c r="D1648" s="45" t="s">
        <v>298</v>
      </c>
    </row>
    <row r="1649" spans="3:4">
      <c r="C1649" s="46" t="s">
        <v>281</v>
      </c>
      <c r="D1649" s="45" t="s">
        <v>297</v>
      </c>
    </row>
    <row r="1650" spans="3:4">
      <c r="C1650" s="46" t="s">
        <v>281</v>
      </c>
      <c r="D1650" s="45" t="s">
        <v>296</v>
      </c>
    </row>
    <row r="1651" spans="3:4">
      <c r="C1651" s="46" t="s">
        <v>281</v>
      </c>
      <c r="D1651" s="45" t="s">
        <v>295</v>
      </c>
    </row>
    <row r="1652" spans="3:4">
      <c r="C1652" s="46" t="s">
        <v>281</v>
      </c>
      <c r="D1652" s="45" t="s">
        <v>294</v>
      </c>
    </row>
    <row r="1653" spans="3:4">
      <c r="C1653" s="46" t="s">
        <v>281</v>
      </c>
      <c r="D1653" s="45" t="s">
        <v>293</v>
      </c>
    </row>
    <row r="1654" spans="3:4">
      <c r="C1654" s="46" t="s">
        <v>281</v>
      </c>
      <c r="D1654" s="45" t="s">
        <v>292</v>
      </c>
    </row>
    <row r="1655" spans="3:4">
      <c r="C1655" s="46" t="s">
        <v>281</v>
      </c>
      <c r="D1655" s="45" t="s">
        <v>291</v>
      </c>
    </row>
    <row r="1656" spans="3:4">
      <c r="C1656" s="46" t="s">
        <v>281</v>
      </c>
      <c r="D1656" s="45" t="s">
        <v>290</v>
      </c>
    </row>
    <row r="1657" spans="3:4">
      <c r="C1657" s="46" t="s">
        <v>281</v>
      </c>
      <c r="D1657" s="45" t="s">
        <v>289</v>
      </c>
    </row>
    <row r="1658" spans="3:4">
      <c r="C1658" s="46" t="s">
        <v>281</v>
      </c>
      <c r="D1658" s="45" t="s">
        <v>288</v>
      </c>
    </row>
    <row r="1659" spans="3:4">
      <c r="C1659" s="46" t="s">
        <v>281</v>
      </c>
      <c r="D1659" s="45" t="s">
        <v>287</v>
      </c>
    </row>
    <row r="1660" spans="3:4">
      <c r="C1660" s="46" t="s">
        <v>281</v>
      </c>
      <c r="D1660" s="45" t="s">
        <v>286</v>
      </c>
    </row>
    <row r="1661" spans="3:4">
      <c r="C1661" s="46" t="s">
        <v>281</v>
      </c>
      <c r="D1661" s="45" t="s">
        <v>285</v>
      </c>
    </row>
    <row r="1662" spans="3:4">
      <c r="C1662" s="46" t="s">
        <v>281</v>
      </c>
      <c r="D1662" s="45" t="s">
        <v>284</v>
      </c>
    </row>
    <row r="1663" spans="3:4">
      <c r="C1663" s="46" t="s">
        <v>281</v>
      </c>
      <c r="D1663" s="45" t="s">
        <v>283</v>
      </c>
    </row>
    <row r="1664" spans="3:4">
      <c r="C1664" s="46" t="s">
        <v>281</v>
      </c>
      <c r="D1664" s="45" t="s">
        <v>282</v>
      </c>
    </row>
    <row r="1665" spans="3:4">
      <c r="C1665" s="46" t="s">
        <v>281</v>
      </c>
      <c r="D1665" s="45" t="s">
        <v>280</v>
      </c>
    </row>
    <row r="1666" spans="3:4">
      <c r="C1666" s="46" t="s">
        <v>237</v>
      </c>
      <c r="D1666" s="45" t="s">
        <v>279</v>
      </c>
    </row>
    <row r="1667" spans="3:4">
      <c r="C1667" s="46" t="s">
        <v>237</v>
      </c>
      <c r="D1667" s="45" t="s">
        <v>278</v>
      </c>
    </row>
    <row r="1668" spans="3:4">
      <c r="C1668" s="46" t="s">
        <v>237</v>
      </c>
      <c r="D1668" s="45" t="s">
        <v>277</v>
      </c>
    </row>
    <row r="1669" spans="3:4">
      <c r="C1669" s="46" t="s">
        <v>237</v>
      </c>
      <c r="D1669" s="45" t="s">
        <v>276</v>
      </c>
    </row>
    <row r="1670" spans="3:4">
      <c r="C1670" s="46" t="s">
        <v>237</v>
      </c>
      <c r="D1670" s="45" t="s">
        <v>275</v>
      </c>
    </row>
    <row r="1671" spans="3:4">
      <c r="C1671" s="46" t="s">
        <v>237</v>
      </c>
      <c r="D1671" s="45" t="s">
        <v>274</v>
      </c>
    </row>
    <row r="1672" spans="3:4">
      <c r="C1672" s="46" t="s">
        <v>237</v>
      </c>
      <c r="D1672" s="45" t="s">
        <v>273</v>
      </c>
    </row>
    <row r="1673" spans="3:4">
      <c r="C1673" s="46" t="s">
        <v>237</v>
      </c>
      <c r="D1673" s="45" t="s">
        <v>272</v>
      </c>
    </row>
    <row r="1674" spans="3:4">
      <c r="C1674" s="46" t="s">
        <v>237</v>
      </c>
      <c r="D1674" s="45" t="s">
        <v>271</v>
      </c>
    </row>
    <row r="1675" spans="3:4">
      <c r="C1675" s="46" t="s">
        <v>237</v>
      </c>
      <c r="D1675" s="45" t="s">
        <v>270</v>
      </c>
    </row>
    <row r="1676" spans="3:4">
      <c r="C1676" s="46" t="s">
        <v>237</v>
      </c>
      <c r="D1676" s="45" t="s">
        <v>269</v>
      </c>
    </row>
    <row r="1677" spans="3:4">
      <c r="C1677" s="46" t="s">
        <v>237</v>
      </c>
      <c r="D1677" s="45" t="s">
        <v>268</v>
      </c>
    </row>
    <row r="1678" spans="3:4">
      <c r="C1678" s="46" t="s">
        <v>237</v>
      </c>
      <c r="D1678" s="45" t="s">
        <v>267</v>
      </c>
    </row>
    <row r="1679" spans="3:4">
      <c r="C1679" s="46" t="s">
        <v>237</v>
      </c>
      <c r="D1679" s="45" t="s">
        <v>266</v>
      </c>
    </row>
    <row r="1680" spans="3:4">
      <c r="C1680" s="46" t="s">
        <v>237</v>
      </c>
      <c r="D1680" s="45" t="s">
        <v>265</v>
      </c>
    </row>
    <row r="1681" spans="3:4">
      <c r="C1681" s="46" t="s">
        <v>237</v>
      </c>
      <c r="D1681" s="45" t="s">
        <v>264</v>
      </c>
    </row>
    <row r="1682" spans="3:4">
      <c r="C1682" s="46" t="s">
        <v>237</v>
      </c>
      <c r="D1682" s="45" t="s">
        <v>263</v>
      </c>
    </row>
    <row r="1683" spans="3:4">
      <c r="C1683" s="46" t="s">
        <v>237</v>
      </c>
      <c r="D1683" s="45" t="s">
        <v>262</v>
      </c>
    </row>
    <row r="1684" spans="3:4">
      <c r="C1684" s="46" t="s">
        <v>237</v>
      </c>
      <c r="D1684" s="45" t="s">
        <v>261</v>
      </c>
    </row>
    <row r="1685" spans="3:4">
      <c r="C1685" s="46" t="s">
        <v>237</v>
      </c>
      <c r="D1685" s="45" t="s">
        <v>260</v>
      </c>
    </row>
    <row r="1686" spans="3:4">
      <c r="C1686" s="46" t="s">
        <v>237</v>
      </c>
      <c r="D1686" s="45" t="s">
        <v>259</v>
      </c>
    </row>
    <row r="1687" spans="3:4">
      <c r="C1687" s="46" t="s">
        <v>237</v>
      </c>
      <c r="D1687" s="45" t="s">
        <v>258</v>
      </c>
    </row>
    <row r="1688" spans="3:4">
      <c r="C1688" s="46" t="s">
        <v>237</v>
      </c>
      <c r="D1688" s="45" t="s">
        <v>257</v>
      </c>
    </row>
    <row r="1689" spans="3:4">
      <c r="C1689" s="46" t="s">
        <v>237</v>
      </c>
      <c r="D1689" s="45" t="s">
        <v>256</v>
      </c>
    </row>
    <row r="1690" spans="3:4">
      <c r="C1690" s="46" t="s">
        <v>237</v>
      </c>
      <c r="D1690" s="45" t="s">
        <v>255</v>
      </c>
    </row>
    <row r="1691" spans="3:4">
      <c r="C1691" s="46" t="s">
        <v>237</v>
      </c>
      <c r="D1691" s="45" t="s">
        <v>254</v>
      </c>
    </row>
    <row r="1692" spans="3:4">
      <c r="C1692" s="46" t="s">
        <v>237</v>
      </c>
      <c r="D1692" s="45" t="s">
        <v>253</v>
      </c>
    </row>
    <row r="1693" spans="3:4">
      <c r="C1693" s="46" t="s">
        <v>237</v>
      </c>
      <c r="D1693" s="45" t="s">
        <v>252</v>
      </c>
    </row>
    <row r="1694" spans="3:4">
      <c r="C1694" s="46" t="s">
        <v>237</v>
      </c>
      <c r="D1694" s="45" t="s">
        <v>251</v>
      </c>
    </row>
    <row r="1695" spans="3:4">
      <c r="C1695" s="46" t="s">
        <v>237</v>
      </c>
      <c r="D1695" s="45" t="s">
        <v>250</v>
      </c>
    </row>
    <row r="1696" spans="3:4">
      <c r="C1696" s="46" t="s">
        <v>237</v>
      </c>
      <c r="D1696" s="45" t="s">
        <v>249</v>
      </c>
    </row>
    <row r="1697" spans="3:4">
      <c r="C1697" s="46" t="s">
        <v>237</v>
      </c>
      <c r="D1697" s="45" t="s">
        <v>248</v>
      </c>
    </row>
    <row r="1698" spans="3:4">
      <c r="C1698" s="46" t="s">
        <v>237</v>
      </c>
      <c r="D1698" s="45" t="s">
        <v>247</v>
      </c>
    </row>
    <row r="1699" spans="3:4">
      <c r="C1699" s="46" t="s">
        <v>237</v>
      </c>
      <c r="D1699" s="45" t="s">
        <v>246</v>
      </c>
    </row>
    <row r="1700" spans="3:4">
      <c r="C1700" s="46" t="s">
        <v>237</v>
      </c>
      <c r="D1700" s="45" t="s">
        <v>245</v>
      </c>
    </row>
    <row r="1701" spans="3:4">
      <c r="C1701" s="46" t="s">
        <v>237</v>
      </c>
      <c r="D1701" s="45" t="s">
        <v>244</v>
      </c>
    </row>
    <row r="1702" spans="3:4">
      <c r="C1702" s="46" t="s">
        <v>237</v>
      </c>
      <c r="D1702" s="45" t="s">
        <v>243</v>
      </c>
    </row>
    <row r="1703" spans="3:4">
      <c r="C1703" s="46" t="s">
        <v>237</v>
      </c>
      <c r="D1703" s="45" t="s">
        <v>242</v>
      </c>
    </row>
    <row r="1704" spans="3:4">
      <c r="C1704" s="46" t="s">
        <v>237</v>
      </c>
      <c r="D1704" s="45" t="s">
        <v>241</v>
      </c>
    </row>
    <row r="1705" spans="3:4">
      <c r="C1705" s="46" t="s">
        <v>237</v>
      </c>
      <c r="D1705" s="45" t="s">
        <v>240</v>
      </c>
    </row>
    <row r="1706" spans="3:4">
      <c r="C1706" s="46" t="s">
        <v>237</v>
      </c>
      <c r="D1706" s="45" t="s">
        <v>239</v>
      </c>
    </row>
    <row r="1707" spans="3:4">
      <c r="C1707" s="46" t="s">
        <v>237</v>
      </c>
      <c r="D1707" s="45" t="s">
        <v>238</v>
      </c>
    </row>
    <row r="1708" spans="3:4">
      <c r="C1708" s="46" t="s">
        <v>237</v>
      </c>
      <c r="D1708" s="45" t="s">
        <v>236</v>
      </c>
    </row>
    <row r="1709" spans="3:4">
      <c r="C1709" s="46" t="s">
        <v>195</v>
      </c>
      <c r="D1709" s="45" t="s">
        <v>235</v>
      </c>
    </row>
    <row r="1710" spans="3:4">
      <c r="C1710" s="46" t="s">
        <v>195</v>
      </c>
      <c r="D1710" s="45" t="s">
        <v>234</v>
      </c>
    </row>
    <row r="1711" spans="3:4">
      <c r="C1711" s="46" t="s">
        <v>195</v>
      </c>
      <c r="D1711" s="45" t="s">
        <v>233</v>
      </c>
    </row>
    <row r="1712" spans="3:4">
      <c r="C1712" s="46" t="s">
        <v>195</v>
      </c>
      <c r="D1712" s="45" t="s">
        <v>232</v>
      </c>
    </row>
    <row r="1713" spans="3:4">
      <c r="C1713" s="46" t="s">
        <v>195</v>
      </c>
      <c r="D1713" s="45" t="s">
        <v>231</v>
      </c>
    </row>
    <row r="1714" spans="3:4">
      <c r="C1714" s="46" t="s">
        <v>195</v>
      </c>
      <c r="D1714" s="45" t="s">
        <v>230</v>
      </c>
    </row>
    <row r="1715" spans="3:4">
      <c r="C1715" s="46" t="s">
        <v>195</v>
      </c>
      <c r="D1715" s="45" t="s">
        <v>229</v>
      </c>
    </row>
    <row r="1716" spans="3:4">
      <c r="C1716" s="46" t="s">
        <v>195</v>
      </c>
      <c r="D1716" s="45" t="s">
        <v>228</v>
      </c>
    </row>
    <row r="1717" spans="3:4">
      <c r="C1717" s="46" t="s">
        <v>195</v>
      </c>
      <c r="D1717" s="45" t="s">
        <v>227</v>
      </c>
    </row>
    <row r="1718" spans="3:4">
      <c r="C1718" s="46" t="s">
        <v>195</v>
      </c>
      <c r="D1718" s="45" t="s">
        <v>226</v>
      </c>
    </row>
    <row r="1719" spans="3:4">
      <c r="C1719" s="46" t="s">
        <v>195</v>
      </c>
      <c r="D1719" s="45" t="s">
        <v>225</v>
      </c>
    </row>
    <row r="1720" spans="3:4">
      <c r="C1720" s="46" t="s">
        <v>195</v>
      </c>
      <c r="D1720" s="45" t="s">
        <v>224</v>
      </c>
    </row>
    <row r="1721" spans="3:4">
      <c r="C1721" s="46" t="s">
        <v>195</v>
      </c>
      <c r="D1721" s="45" t="s">
        <v>223</v>
      </c>
    </row>
    <row r="1722" spans="3:4">
      <c r="C1722" s="46" t="s">
        <v>195</v>
      </c>
      <c r="D1722" s="45" t="s">
        <v>222</v>
      </c>
    </row>
    <row r="1723" spans="3:4">
      <c r="C1723" s="46" t="s">
        <v>195</v>
      </c>
      <c r="D1723" s="45" t="s">
        <v>221</v>
      </c>
    </row>
    <row r="1724" spans="3:4">
      <c r="C1724" s="46" t="s">
        <v>195</v>
      </c>
      <c r="D1724" s="45" t="s">
        <v>220</v>
      </c>
    </row>
    <row r="1725" spans="3:4">
      <c r="C1725" s="46" t="s">
        <v>195</v>
      </c>
      <c r="D1725" s="45" t="s">
        <v>219</v>
      </c>
    </row>
    <row r="1726" spans="3:4">
      <c r="C1726" s="46" t="s">
        <v>195</v>
      </c>
      <c r="D1726" s="45" t="s">
        <v>218</v>
      </c>
    </row>
    <row r="1727" spans="3:4">
      <c r="C1727" s="46" t="s">
        <v>195</v>
      </c>
      <c r="D1727" s="45" t="s">
        <v>217</v>
      </c>
    </row>
    <row r="1728" spans="3:4">
      <c r="C1728" s="46" t="s">
        <v>195</v>
      </c>
      <c r="D1728" s="45" t="s">
        <v>216</v>
      </c>
    </row>
    <row r="1729" spans="3:4">
      <c r="C1729" s="46" t="s">
        <v>195</v>
      </c>
      <c r="D1729" s="45" t="s">
        <v>215</v>
      </c>
    </row>
    <row r="1730" spans="3:4">
      <c r="C1730" s="46" t="s">
        <v>195</v>
      </c>
      <c r="D1730" s="45" t="s">
        <v>214</v>
      </c>
    </row>
    <row r="1731" spans="3:4">
      <c r="C1731" s="46" t="s">
        <v>195</v>
      </c>
      <c r="D1731" s="45" t="s">
        <v>213</v>
      </c>
    </row>
    <row r="1732" spans="3:4">
      <c r="C1732" s="46" t="s">
        <v>195</v>
      </c>
      <c r="D1732" s="45" t="s">
        <v>212</v>
      </c>
    </row>
    <row r="1733" spans="3:4">
      <c r="C1733" s="46" t="s">
        <v>195</v>
      </c>
      <c r="D1733" s="45" t="s">
        <v>211</v>
      </c>
    </row>
    <row r="1734" spans="3:4">
      <c r="C1734" s="46" t="s">
        <v>195</v>
      </c>
      <c r="D1734" s="45" t="s">
        <v>210</v>
      </c>
    </row>
    <row r="1735" spans="3:4">
      <c r="C1735" s="46" t="s">
        <v>195</v>
      </c>
      <c r="D1735" s="45" t="s">
        <v>209</v>
      </c>
    </row>
    <row r="1736" spans="3:4">
      <c r="C1736" s="46" t="s">
        <v>195</v>
      </c>
      <c r="D1736" s="45" t="s">
        <v>208</v>
      </c>
    </row>
    <row r="1737" spans="3:4">
      <c r="C1737" s="46" t="s">
        <v>195</v>
      </c>
      <c r="D1737" s="45" t="s">
        <v>207</v>
      </c>
    </row>
    <row r="1738" spans="3:4">
      <c r="C1738" s="46" t="s">
        <v>195</v>
      </c>
      <c r="D1738" s="45" t="s">
        <v>206</v>
      </c>
    </row>
    <row r="1739" spans="3:4">
      <c r="C1739" s="46" t="s">
        <v>195</v>
      </c>
      <c r="D1739" s="45" t="s">
        <v>205</v>
      </c>
    </row>
    <row r="1740" spans="3:4">
      <c r="C1740" s="46" t="s">
        <v>195</v>
      </c>
      <c r="D1740" s="45" t="s">
        <v>204</v>
      </c>
    </row>
    <row r="1741" spans="3:4">
      <c r="C1741" s="46" t="s">
        <v>195</v>
      </c>
      <c r="D1741" s="45" t="s">
        <v>203</v>
      </c>
    </row>
    <row r="1742" spans="3:4">
      <c r="C1742" s="46" t="s">
        <v>195</v>
      </c>
      <c r="D1742" s="45" t="s">
        <v>202</v>
      </c>
    </row>
    <row r="1743" spans="3:4">
      <c r="C1743" s="46" t="s">
        <v>195</v>
      </c>
      <c r="D1743" s="45" t="s">
        <v>201</v>
      </c>
    </row>
    <row r="1744" spans="3:4">
      <c r="C1744" s="46" t="s">
        <v>195</v>
      </c>
      <c r="D1744" s="45" t="s">
        <v>200</v>
      </c>
    </row>
    <row r="1745" spans="3:4">
      <c r="C1745" s="46" t="s">
        <v>195</v>
      </c>
      <c r="D1745" s="45" t="s">
        <v>199</v>
      </c>
    </row>
    <row r="1746" spans="3:4">
      <c r="C1746" s="46" t="s">
        <v>195</v>
      </c>
      <c r="D1746" s="45" t="s">
        <v>198</v>
      </c>
    </row>
    <row r="1747" spans="3:4">
      <c r="C1747" s="46" t="s">
        <v>195</v>
      </c>
      <c r="D1747" s="45" t="s">
        <v>197</v>
      </c>
    </row>
    <row r="1748" spans="3:4">
      <c r="C1748" s="46" t="s">
        <v>195</v>
      </c>
      <c r="D1748" s="45" t="s">
        <v>196</v>
      </c>
    </row>
    <row r="1749" spans="3:4" ht="14.25" thickBot="1">
      <c r="C1749" s="44" t="s">
        <v>195</v>
      </c>
      <c r="D1749" s="43" t="s">
        <v>194</v>
      </c>
    </row>
  </sheetData>
  <phoneticPr fontId="12"/>
  <pageMargins left="0.7" right="0.7" top="0.75" bottom="0.75" header="0.3" footer="0.3"/>
  <pageSetup paperSize="9" orientation="portrait" horizontalDpi="300" verticalDpi="3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89</vt:i4>
      </vt:variant>
    </vt:vector>
  </HeadingPairs>
  <TitlesOfParts>
    <vt:vector size="96" baseType="lpstr">
      <vt:lpstr>基本情報入力シート</vt:lpstr>
      <vt:lpstr>別紙様式2-1 計画書_総括表</vt:lpstr>
      <vt:lpstr>別紙様式2-2（４・５月分）</vt:lpstr>
      <vt:lpstr>別紙様式2-3（６月以降分）</vt:lpstr>
      <vt:lpstr>別紙様式2-4（年度内の区分変更がある場合に記入）</vt:lpstr>
      <vt:lpstr>【参考】数式用</vt:lpstr>
      <vt:lpstr>【参考】数式用2</vt:lpstr>
      <vt:lpstr>基本情報入力シート!Print_Area</vt:lpstr>
      <vt:lpstr>'別紙様式2-1 計画書_総括表'!Print_Area</vt:lpstr>
      <vt:lpstr>'別紙様式2-2（４・５月分）'!Print_Area</vt:lpstr>
      <vt:lpstr>'別紙様式2-3（６月以降分）'!Print_Area</vt:lpstr>
      <vt:lpstr>'別紙様式2-4（年度内の区分変更がある場合に記入）'!Print_Area</vt:lpstr>
      <vt:lpstr>'別紙様式2-2（４・５月分）'!Print_Titles</vt:lpstr>
      <vt:lpstr>'別紙様式2-3（６月以降分）'!Print_Titles</vt:lpstr>
      <vt:lpstr>'別紙様式2-4（年度内の区分変更がある場合に記入）'!Print_Titles</vt:lpstr>
      <vt:lpstr>サービス名</vt:lpstr>
      <vt:lpstr>愛知県</vt:lpstr>
      <vt:lpstr>愛媛県</vt:lpstr>
      <vt:lpstr>医療型児童発達支援</vt:lpstr>
      <vt:lpstr>医療型障害児入所施設</vt:lpstr>
      <vt:lpstr>茨城県</vt:lpstr>
      <vt:lpstr>岡山県</vt:lpstr>
      <vt:lpstr>沖縄県</vt:lpstr>
      <vt:lpstr>岩手県</vt:lpstr>
      <vt:lpstr>岐阜県</vt:lpstr>
      <vt:lpstr>宮崎県</vt:lpstr>
      <vt:lpstr>宮城県</vt:lpstr>
      <vt:lpstr>居宅介護</vt:lpstr>
      <vt:lpstr>居宅訪問型児童発達支援</vt:lpstr>
      <vt:lpstr>京都府</vt:lpstr>
      <vt:lpstr>共同生活援助_介護サービス包括型</vt:lpstr>
      <vt:lpstr>共同生活援助_外部サービス利用型</vt:lpstr>
      <vt:lpstr>共同生活援助_日中サービス支援型</vt:lpstr>
      <vt:lpstr>熊本県</vt:lpstr>
      <vt:lpstr>群馬県</vt:lpstr>
      <vt:lpstr>広島県</vt:lpstr>
      <vt:lpstr>行動援護</vt:lpstr>
      <vt:lpstr>香川県</vt:lpstr>
      <vt:lpstr>高知県</vt:lpstr>
      <vt:lpstr>佐賀県</vt:lpstr>
      <vt:lpstr>埼玉県</vt:lpstr>
      <vt:lpstr>三重県</vt:lpstr>
      <vt:lpstr>山形県</vt:lpstr>
      <vt:lpstr>山口県</vt:lpstr>
      <vt:lpstr>山梨県</vt:lpstr>
      <vt:lpstr>施設入所支援</vt:lpstr>
      <vt:lpstr>児童発達支援</vt:lpstr>
      <vt:lpstr>滋賀県</vt:lpstr>
      <vt:lpstr>自立訓練_機能訓練</vt:lpstr>
      <vt:lpstr>自立訓練_生活訓練</vt:lpstr>
      <vt:lpstr>自立生活援助</vt:lpstr>
      <vt:lpstr>鹿児島県</vt:lpstr>
      <vt:lpstr>就労移行支援</vt:lpstr>
      <vt:lpstr>就労継続支援Ａ型</vt:lpstr>
      <vt:lpstr>就労継続支援Ｂ型</vt:lpstr>
      <vt:lpstr>就労選択支援</vt:lpstr>
      <vt:lpstr>就労定着支援</vt:lpstr>
      <vt:lpstr>秋田県</vt:lpstr>
      <vt:lpstr>重度障害者等包括支援</vt:lpstr>
      <vt:lpstr>重度訪問介護</vt:lpstr>
      <vt:lpstr>障害者支援施設_自立訓練_機能訓練</vt:lpstr>
      <vt:lpstr>障害者支援施設_自立訓練_生活訓練</vt:lpstr>
      <vt:lpstr>障害者支援施設_就労移行支援</vt:lpstr>
      <vt:lpstr>障害者支援施設_就労継続支援Ａ型</vt:lpstr>
      <vt:lpstr>障害者支援施設_就労継続支援Ｂ型</vt:lpstr>
      <vt:lpstr>障害者支援施設_生活介護</vt:lpstr>
      <vt:lpstr>新潟県</vt:lpstr>
      <vt:lpstr>神奈川県</vt:lpstr>
      <vt:lpstr>生活介護</vt:lpstr>
      <vt:lpstr>青森県</vt:lpstr>
      <vt:lpstr>静岡県</vt:lpstr>
      <vt:lpstr>石川県</vt:lpstr>
      <vt:lpstr>千葉県</vt:lpstr>
      <vt:lpstr>大阪府</vt:lpstr>
      <vt:lpstr>大分県</vt:lpstr>
      <vt:lpstr>短期入所</vt:lpstr>
      <vt:lpstr>長崎県</vt:lpstr>
      <vt:lpstr>長野県</vt:lpstr>
      <vt:lpstr>鳥取県</vt:lpstr>
      <vt:lpstr>島根県</vt:lpstr>
      <vt:lpstr>東京都</vt:lpstr>
      <vt:lpstr>同行援護</vt:lpstr>
      <vt:lpstr>徳島県</vt:lpstr>
      <vt:lpstr>栃木県</vt:lpstr>
      <vt:lpstr>奈良県</vt:lpstr>
      <vt:lpstr>富山県</vt:lpstr>
      <vt:lpstr>福井県</vt:lpstr>
      <vt:lpstr>福岡県</vt:lpstr>
      <vt:lpstr>福祉型障害児入所施設</vt:lpstr>
      <vt:lpstr>福島県</vt:lpstr>
      <vt:lpstr>兵庫県</vt:lpstr>
      <vt:lpstr>保育所等訪問支援</vt:lpstr>
      <vt:lpstr>放課後等デイサービス</vt:lpstr>
      <vt:lpstr>北海道</vt:lpstr>
      <vt:lpstr>療養介護</vt:lpstr>
      <vt:lpstr>和歌山県</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modified xsi:type="dcterms:W3CDTF">2024-03-29T10:01:34Z</dcterms:modified>
</cp:coreProperties>
</file>